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comments4.xml" ContentType="application/vnd.openxmlformats-officedocument.spreadsheetml.comments+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ml.chartshapes+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153002\github\api\data_uk\"/>
    </mc:Choice>
  </mc:AlternateContent>
  <xr:revisionPtr revIDLastSave="0" documentId="13_ncr:1_{A6D0B1D0-6143-491C-A635-49EA18130167}" xr6:coauthVersionLast="47" xr6:coauthVersionMax="47" xr10:uidLastSave="{00000000-0000-0000-0000-000000000000}"/>
  <bookViews>
    <workbookView xWindow="-110" yWindow="-110" windowWidth="19420" windowHeight="10420" tabRatio="836" activeTab="1" xr2:uid="{E20EB618-ADB9-4B8A-9EBA-0CF972B13045}"/>
  </bookViews>
  <sheets>
    <sheet name="pibvol_id_satellite" sheetId="23" r:id="rId1"/>
    <sheet name="pibvol_id_qna_ukea" sheetId="22" r:id="rId2"/>
    <sheet name="Tableau" sheetId="15" r:id="rId3"/>
    <sheet name="POP" sheetId="18" r:id="rId4"/>
    <sheet name="PIB valeur_LT" sheetId="13" r:id="rId5"/>
    <sheet name="PIB valeur" sheetId="5" r:id="rId6"/>
    <sheet name="Chart1" sheetId="19" r:id="rId7"/>
    <sheet name="RESEM trim" sheetId="1" r:id="rId8"/>
    <sheet name="Ratios" sheetId="7" r:id="rId9"/>
    <sheet name="Chart2" sheetId="21" r:id="rId10"/>
    <sheet name="Chart3" sheetId="11" r:id="rId11"/>
    <sheet name="RESEM annuel" sheetId="2" r:id="rId12"/>
    <sheet name="2019Q4" sheetId="8" r:id="rId13"/>
    <sheet name="Chart4" sheetId="9" r:id="rId14"/>
    <sheet name="Chart5" sheetId="20" r:id="rId15"/>
    <sheet name="Chart6" sheetId="10" r:id="rId16"/>
    <sheet name="Chart7" sheetId="12" r:id="rId17"/>
    <sheet name="RDB ménages" sheetId="6" r:id="rId18"/>
    <sheet name="VA marchande" sheetId="16" r:id="rId19"/>
    <sheet name="Feuil2" sheetId="17" r:id="rId20"/>
  </sheets>
  <externalReferences>
    <externalReference r:id="rId21"/>
    <externalReference r:id="rId22"/>
    <externalReference r:id="rId23"/>
    <externalReference r:id="rId24"/>
    <externalReference r:id="rId25"/>
    <externalReference r:id="rId26"/>
    <externalReference r:id="rId27"/>
  </externalReferences>
  <definedNames>
    <definedName name="TRNR_006dbbe3a6114abcb767fa788399683f_277_17" localSheetId="1" hidden="1">pibvol_id_qna_ukea!#REF!</definedName>
    <definedName name="TRNR_006dbbe3a6114abcb767fa788399683f_277_17" hidden="1">'RESEM trim'!$B$1</definedName>
    <definedName name="TRNR_02e08f6cc59a4fe49b5603b453ba6c98_273_17" hidden="1">'RESEM annuel'!$B$1</definedName>
    <definedName name="TRNR_06e8faf29ca84ff2b23a7f3b5372d771_283_12" hidden="1">'PIB valeur_LT'!$B$1</definedName>
    <definedName name="TRNR_0774d8d0b0bb44a7aeb69ed9597f2691_277_17" localSheetId="1" hidden="1">pibvol_id_qna_ukea!#REF!</definedName>
    <definedName name="TRNR_0774d8d0b0bb44a7aeb69ed9597f2691_277_17" hidden="1">'RESEM trim'!$B$1</definedName>
    <definedName name="TRNR_0b6c590f88b549039774850f148f6d75_13_17" hidden="1">'RESEM annuel'!$B$1</definedName>
    <definedName name="TRNR_0bbb9a786f7e4b9d91f880c201479a34_277_17" localSheetId="1" hidden="1">pibvol_id_qna_ukea!#REF!</definedName>
    <definedName name="TRNR_0bbb9a786f7e4b9d91f880c201479a34_277_17" hidden="1">'RESEM trim'!$B$1</definedName>
    <definedName name="TRNR_1297352b4ace448ea855bad22c69aad7_282_17" localSheetId="1" hidden="1">pibvol_id_qna_ukea!#REF!</definedName>
    <definedName name="TRNR_1297352b4ace448ea855bad22c69aad7_282_17" hidden="1">'RESEM trim'!$B$1</definedName>
    <definedName name="TRNR_1322e6b913564d43a04d5829a9689a8b_11_2" hidden="1">#REF!</definedName>
    <definedName name="TRNR_136db4008eb94352b177f84331fe9cc7_279_17" localSheetId="1" hidden="1">pibvol_id_qna_ukea!#REF!</definedName>
    <definedName name="TRNR_136db4008eb94352b177f84331fe9cc7_279_17" hidden="1">'RESEM trim'!$B$1</definedName>
    <definedName name="TRNR_1588bd65cc454aa4b34ca6cc0c83c132_13_17" hidden="1">'RESEM annuel'!$B$1</definedName>
    <definedName name="TRNR_1634d8fa7569423c9ad78d1796604a7b_12_17" hidden="1">'RESEM annuel'!$B$1</definedName>
    <definedName name="TRNR_19378dcc25c44c059b171da350d33cd8_275_2" hidden="1">#REF!</definedName>
    <definedName name="TRNR_1a13179201214a90a688e2330721f243_280_12" hidden="1">'PIB valeur_LT'!$B$1</definedName>
    <definedName name="TRNR_1bc604b0a8e647fd9cdf80dbce16107a_35_12" localSheetId="4" hidden="1">'PIB valeur_LT'!$B$1</definedName>
    <definedName name="TRNR_1bc604b0a8e647fd9cdf80dbce16107a_35_12" hidden="1">'PIB valeur'!$B$1</definedName>
    <definedName name="TRNR_1c1174e0879d46a3a49578d8373848bf_12_17" hidden="1">'RESEM annuel'!$B$1</definedName>
    <definedName name="TRNR_1da9448c6d8d49538a34756686fa73dd_281_2" hidden="1">'RDB ménages'!$A$1</definedName>
    <definedName name="TRNR_1e67fd8fd58f471d956eea57ecd270d5_276_17" localSheetId="1" hidden="1">pibvol_id_qna_ukea!#REF!</definedName>
    <definedName name="TRNR_1e67fd8fd58f471d956eea57ecd270d5_276_17" hidden="1">'RESEM trim'!$B$1</definedName>
    <definedName name="TRNR_1f6cde24e0654d08998a8e5851534913_11_2" hidden="1">#REF!</definedName>
    <definedName name="TRNR_23a8a5ed47f04125805f99001199fda6_273_2" hidden="1">#REF!</definedName>
    <definedName name="TRNR_24ab37adaee84d07a991dcd1376a5066_32_12" localSheetId="4" hidden="1">'PIB valeur_LT'!$B$1</definedName>
    <definedName name="TRNR_24ab37adaee84d07a991dcd1376a5066_32_12" hidden="1">'PIB valeur'!$B$1</definedName>
    <definedName name="TRNR_27f6113893484bafb85c8d5a3c65c6db_273_1" hidden="1">'RDB ménages'!$A$1</definedName>
    <definedName name="TRNR_294142d47a4c43eca59a6d64d25d9b7d_11_2" hidden="1">#REF!</definedName>
    <definedName name="TRNR_2c7835ee490f4460aade2df2f45635d8_33_12" localSheetId="4" hidden="1">'PIB valeur_LT'!$B$1</definedName>
    <definedName name="TRNR_2c7835ee490f4460aade2df2f45635d8_33_12" hidden="1">'PIB valeur'!$B$1</definedName>
    <definedName name="TRNR_2c820d884d754287aeb8e549e31afe91_275_2" hidden="1">#REF!</definedName>
    <definedName name="TRNR_2e3733a349754cc797917362cc52e625_281_17" localSheetId="1" hidden="1">pibvol_id_qna_ukea!#REF!</definedName>
    <definedName name="TRNR_2e3733a349754cc797917362cc52e625_281_17" hidden="1">'RESEM trim'!$B$1</definedName>
    <definedName name="TRNR_36473491a14d4a418f04353cc779d535_277_17" localSheetId="1" hidden="1">pibvol_id_qna_ukea!#REF!</definedName>
    <definedName name="TRNR_36473491a14d4a418f04353cc779d535_277_17" hidden="1">'RESEM trim'!$B$1</definedName>
    <definedName name="TRNR_376f7838e8ee448f8dd54109e4798254_37_12" hidden="1">'PIB valeur'!$B$1</definedName>
    <definedName name="TRNR_387131c2605741ca9e4bda7b1f599c0a_12_17" hidden="1">'RESEM annuel'!$B$1</definedName>
    <definedName name="TRNR_38a3494391da41bdb66e5baeecc8a538_13_17" hidden="1">'RESEM annuel'!$B$1</definedName>
    <definedName name="TRNR_3ccbe19c1c834d0386cddb089c72eab6_277_17" localSheetId="1" hidden="1">pibvol_id_qna_ukea!#REF!</definedName>
    <definedName name="TRNR_3ccbe19c1c834d0386cddb089c72eab6_277_17" hidden="1">'RESEM trim'!$B$1</definedName>
    <definedName name="TRNR_41516f048d4e46ca896fbd0ef38e882b_281_2" hidden="1">'RDB ménages'!$A$1</definedName>
    <definedName name="TRNR_417a97f8f9a34d9a967e42758d1399b4_273_2" hidden="1">#REF!</definedName>
    <definedName name="TRNR_4381506bdea24b0da412741d132c5816_36_12" hidden="1">'PIB valeur_LT'!$B$1</definedName>
    <definedName name="TRNR_448fd82fa8304574831bfe052c3d4c6c_31_12" localSheetId="4" hidden="1">'PIB valeur_LT'!$B$1</definedName>
    <definedName name="TRNR_448fd82fa8304574831bfe052c3d4c6c_31_12" hidden="1">'PIB valeur'!$B$1</definedName>
    <definedName name="TRNR_469fe1576dde4666919cf8a3e9933b35_11_2" hidden="1">#REF!</definedName>
    <definedName name="TRNR_4825cbcaf2a84dbaa9fdb991f52d9ddb_275_17" localSheetId="1" hidden="1">pibvol_id_qna_ukea!#REF!</definedName>
    <definedName name="TRNR_4825cbcaf2a84dbaa9fdb991f52d9ddb_275_17" hidden="1">'RESEM trim'!$B$1</definedName>
    <definedName name="TRNR_4991840beaa240c888cd75f5bad9dfea_279_17" localSheetId="1" hidden="1">pibvol_id_qna_ukea!#REF!</definedName>
    <definedName name="TRNR_4991840beaa240c888cd75f5bad9dfea_279_17" hidden="1">'RESEM trim'!$B$1</definedName>
    <definedName name="TRNR_499e4f6fa0ef47c790ee44e10de8f5dc_281_17" localSheetId="1" hidden="1">pibvol_id_qna_ukea!#REF!</definedName>
    <definedName name="TRNR_499e4f6fa0ef47c790ee44e10de8f5dc_281_17" hidden="1">'RESEM trim'!$B$1</definedName>
    <definedName name="TRNR_4b873fecb82c4deabbb5064b2cb8b3ed_11_17" hidden="1">'RESEM annuel'!$B$1</definedName>
    <definedName name="TRNR_4d4ebb02b9fa4e779f10da04f3b247ea_33_12" localSheetId="4" hidden="1">'PIB valeur_LT'!$B$1</definedName>
    <definedName name="TRNR_4d4ebb02b9fa4e779f10da04f3b247ea_33_12" hidden="1">'PIB valeur'!$B$1</definedName>
    <definedName name="TRNR_52b243ee87d24e96a69f8565212eaa44_280_2" hidden="1">'RDB ménages'!$A$1</definedName>
    <definedName name="TRNR_52cb89a3a8744d5d8a1d92776e21ad94_283_17" localSheetId="1" hidden="1">pibvol_id_qna_ukea!#REF!</definedName>
    <definedName name="TRNR_52cb89a3a8744d5d8a1d92776e21ad94_283_17" hidden="1">'RESEM trim'!$B$1</definedName>
    <definedName name="TRNR_558c521730564e0cb0ac27fe0ca093cc_281_17" localSheetId="1" hidden="1">pibvol_id_qna_ukea!#REF!</definedName>
    <definedName name="TRNR_558c521730564e0cb0ac27fe0ca093cc_281_17" hidden="1">'RESEM trim'!$B$1</definedName>
    <definedName name="TRNR_5a37f5683a924720abd7a8985da43866_275_1" localSheetId="4" hidden="1">'PIB valeur_LT'!$B$1</definedName>
    <definedName name="TRNR_5a37f5683a924720abd7a8985da43866_275_1" hidden="1">'PIB valeur'!$B$1</definedName>
    <definedName name="TRNR_5fca4c05482f4b7489864ff9ac98cadb_273_14" localSheetId="1" hidden="1">pibvol_id_qna_ukea!#REF!</definedName>
    <definedName name="TRNR_5fca4c05482f4b7489864ff9ac98cadb_273_14" hidden="1">'RESEM trim'!$B$1</definedName>
    <definedName name="TRNR_61a98d13e80e443d9f9b923e739de9c1_37_12" hidden="1">'PIB valeur'!$B$1</definedName>
    <definedName name="TRNR_61c904126f134e4da96d5fb228c4b4b1_281_2" hidden="1">'RDB ménages'!$A$1</definedName>
    <definedName name="TRNR_6442220655594061a6ec3c384e503557_282_17" localSheetId="1" hidden="1">pibvol_id_qna_ukea!#REF!</definedName>
    <definedName name="TRNR_6442220655594061a6ec3c384e503557_282_17" hidden="1">'RESEM trim'!$B$1</definedName>
    <definedName name="TRNR_661784757e40492694e99db0dec5abd0_12_17" hidden="1">'RESEM annuel'!$B$1</definedName>
    <definedName name="TRNR_6992d5342313400991ce07ec39456756_12_17" hidden="1">'RESEM annuel'!$B$1</definedName>
    <definedName name="TRNR_69a2ad2a17b34c139e1c6f0e4deb0040_11_17" hidden="1">'RESEM annuel'!$B$1</definedName>
    <definedName name="TRNR_69c401aec5584ccda44ac114c7f84e2a_33_12" localSheetId="4" hidden="1">'PIB valeur_LT'!$B$1</definedName>
    <definedName name="TRNR_69c401aec5584ccda44ac114c7f84e2a_33_12" hidden="1">'PIB valeur'!$B$1</definedName>
    <definedName name="TRNR_6ecd6ee8120f49f49ef8cce875424170_31_12" localSheetId="4" hidden="1">'PIB valeur_LT'!$B$1</definedName>
    <definedName name="TRNR_6ecd6ee8120f49f49ef8cce875424170_31_12" hidden="1">'PIB valeur'!$B$1</definedName>
    <definedName name="TRNR_7371ef262d2a4190b919cfb6eb2d8594_276_17" localSheetId="1" hidden="1">pibvol_id_qna_ukea!#REF!</definedName>
    <definedName name="TRNR_7371ef262d2a4190b919cfb6eb2d8594_276_17" hidden="1">'RESEM trim'!$B$1</definedName>
    <definedName name="TRNR_73e9da06ed994f1b99f4d0f315e2e775_277_17" localSheetId="1" hidden="1">pibvol_id_qna_ukea!#REF!</definedName>
    <definedName name="TRNR_73e9da06ed994f1b99f4d0f315e2e775_277_17" hidden="1">'RESEM trim'!$B$1</definedName>
    <definedName name="TRNR_74b891f927bd4ab8a966664efd36be75_275_17" localSheetId="1" hidden="1">pibvol_id_qna_ukea!#REF!</definedName>
    <definedName name="TRNR_74b891f927bd4ab8a966664efd36be75_275_17" hidden="1">'RESEM trim'!$B$1</definedName>
    <definedName name="TRNR_751475e8e9b14af38a0638016127061f_279_2" hidden="1">'RDB ménages'!$A$1</definedName>
    <definedName name="TRNR_753f63fb647a41e2aba9124f18f4b715_12_17" hidden="1">'RESEM annuel'!$B$1</definedName>
    <definedName name="TRNR_76bc5ed1772548e58fbf6338ec56858e_11_17" hidden="1">'RESEM annuel'!$B$1</definedName>
    <definedName name="TRNR_7736231490134f33b04af1a0a473fb93_32_12" localSheetId="4" hidden="1">'PIB valeur_LT'!$B$1</definedName>
    <definedName name="TRNR_7736231490134f33b04af1a0a473fb93_32_12" hidden="1">'PIB valeur'!$B$1</definedName>
    <definedName name="TRNR_77448b9a56a44ef4a8f6964f3c577978_273_17" hidden="1">'RESEM annuel'!$B$1</definedName>
    <definedName name="TRNR_78dd49ce78a447acace6988d266b6806_36_12" localSheetId="4" hidden="1">'PIB valeur_LT'!$B$1</definedName>
    <definedName name="TRNR_78dd49ce78a447acace6988d266b6806_36_12" hidden="1">'PIB valeur'!$B$1</definedName>
    <definedName name="TRNR_7a47b3700e7f4966bfce6772b1d50e19_31_12" localSheetId="4" hidden="1">'PIB valeur_LT'!$B$1</definedName>
    <definedName name="TRNR_7a47b3700e7f4966bfce6772b1d50e19_31_12" hidden="1">'PIB valeur'!$B$1</definedName>
    <definedName name="TRNR_7bc5758014b8403dbbda385bf830bf10_275_12" localSheetId="4" hidden="1">'PIB valeur_LT'!$B$1</definedName>
    <definedName name="TRNR_7bc5758014b8403dbbda385bf830bf10_275_12" hidden="1">'PIB valeur'!$B$1</definedName>
    <definedName name="TRNR_7f43d7a26da2470cb99cfbd124150620_10_17" hidden="1">'RESEM annuel'!$B$1</definedName>
    <definedName name="TRNR_8329baa487f743d58f978bd024897d45_11_17" hidden="1">'RESEM annuel'!$B$1</definedName>
    <definedName name="TRNR_8368ce06a9434fdf907bd190e08c304b_11_17" localSheetId="4" hidden="1">'PIB valeur_LT'!$F$1</definedName>
    <definedName name="TRNR_8368ce06a9434fdf907bd190e08c304b_11_17" hidden="1">'PIB valeur'!$F$1</definedName>
    <definedName name="TRNR_8a049adfbbc747c7b1f9b8ab3825c157_273_17" localSheetId="1" hidden="1">pibvol_id_qna_ukea!#REF!</definedName>
    <definedName name="TRNR_8a049adfbbc747c7b1f9b8ab3825c157_273_17" hidden="1">'RESEM trim'!$B$1</definedName>
    <definedName name="TRNR_8d52ab5bcdcd4d1191c760d96d59f419_275_17" localSheetId="1" hidden="1">pibvol_id_qna_ukea!#REF!</definedName>
    <definedName name="TRNR_8d52ab5bcdcd4d1191c760d96d59f419_275_17" hidden="1">'RESEM trim'!$B$1</definedName>
    <definedName name="TRNR_8fc9e9749fbb486294ac68f76c666545_11_17" hidden="1">'RESEM annuel'!$B$1</definedName>
    <definedName name="TRNR_910957dd9e564ffd99a8f965f51b0d77_273_15" localSheetId="1" hidden="1">pibvol_id_qna_ukea!#REF!</definedName>
    <definedName name="TRNR_910957dd9e564ffd99a8f965f51b0d77_273_15" hidden="1">'RESEM trim'!$B$1</definedName>
    <definedName name="TRNR_938b4ad043fe49b3b4b011647ebf52a3_273_2" hidden="1">#REF!</definedName>
    <definedName name="TRNR_96cb30ebcff7430881ecbb9096e6c5f5_281_17" localSheetId="1" hidden="1">pibvol_id_qna_ukea!#REF!</definedName>
    <definedName name="TRNR_96cb30ebcff7430881ecbb9096e6c5f5_281_17" hidden="1">'RESEM trim'!$B$1</definedName>
    <definedName name="TRNR_99dfedde24834183ad89872382912124_277_17" localSheetId="1" hidden="1">pibvol_id_qna_ukea!#REF!</definedName>
    <definedName name="TRNR_99dfedde24834183ad89872382912124_277_17" hidden="1">'RESEM trim'!$B$1</definedName>
    <definedName name="TRNR_9c4d29f98a854dadbf04ca48e25884ca_32_12" localSheetId="4" hidden="1">'PIB valeur_LT'!$B$1</definedName>
    <definedName name="TRNR_9c4d29f98a854dadbf04ca48e25884ca_32_12" hidden="1">'PIB valeur'!$B$1</definedName>
    <definedName name="TRNR_9dc4ff4e605044388b530b250569c89f_12_17" hidden="1">'RESEM annuel'!$B$1</definedName>
    <definedName name="TRNR_9dcf0bfdfc65423081da2483874e6557_35_12" localSheetId="4" hidden="1">'PIB valeur_LT'!$B$1</definedName>
    <definedName name="TRNR_9dcf0bfdfc65423081da2483874e6557_35_12" hidden="1">'PIB valeur'!$B$1</definedName>
    <definedName name="TRNR_9f7eb8b961c44c97acb91cf864f58ed9_37_12" hidden="1">'PIB valeur'!$B$1</definedName>
    <definedName name="TRNR_9fa3be4c6c104bb8a920cc343368e89e_13_17" hidden="1">'RESEM annuel'!$B$1</definedName>
    <definedName name="TRNR_a0a5e656833947b7ad5d5728dc97a3ec_12_17" hidden="1">'RESEM annuel'!$B$1</definedName>
    <definedName name="TRNR_a0c4dfd1bc844a6f9f3a5b6ff1578c9e_35_12" localSheetId="4" hidden="1">'PIB valeur_LT'!$B$1</definedName>
    <definedName name="TRNR_a0c4dfd1bc844a6f9f3a5b6ff1578c9e_35_12" hidden="1">'PIB valeur'!$B$1</definedName>
    <definedName name="TRNR_a1c46bb43f184ff7bf00094a9316debc_11_2" hidden="1">#REF!</definedName>
    <definedName name="TRNR_a3c736267ca446ff84c313e1e06650fc_273_17" localSheetId="1" hidden="1">pibvol_id_qna_ukea!#REF!</definedName>
    <definedName name="TRNR_a3c736267ca446ff84c313e1e06650fc_273_17" hidden="1">'RESEM trim'!$B$1</definedName>
    <definedName name="TRNR_a503382037794f8eb89aa5838e56d567_279_17" localSheetId="1" hidden="1">pibvol_id_qna_ukea!#REF!</definedName>
    <definedName name="TRNR_a503382037794f8eb89aa5838e56d567_279_17" hidden="1">'RESEM trim'!$B$1</definedName>
    <definedName name="TRNR_a7300b35442649ecb3961c798ba07c10_279_2" hidden="1">'RDB ménages'!$A$1</definedName>
    <definedName name="TRNR_a74173dee24a4ea0861dd410134b466e_274_2" hidden="1">#REF!</definedName>
    <definedName name="TRNR_a7d25ddd83bf45dd85a2a3062cb5c633_275_2" hidden="1">#REF!</definedName>
    <definedName name="TRNR_ac554f652b684c28918687f00dfb00f3_276_2" hidden="1">#REF!</definedName>
    <definedName name="TRNR_ad4e901a219c4af1b50d4d7589294c0b_283_17" localSheetId="1" hidden="1">pibvol_id_qna_ukea!#REF!</definedName>
    <definedName name="TRNR_ad4e901a219c4af1b50d4d7589294c0b_283_17" hidden="1">'RESEM trim'!$B$1</definedName>
    <definedName name="TRNR_b033d51cc926485c974538c7285ee575_282_17" localSheetId="1" hidden="1">pibvol_id_qna_ukea!#REF!</definedName>
    <definedName name="TRNR_b033d51cc926485c974538c7285ee575_282_17" hidden="1">'RESEM trim'!$B$1</definedName>
    <definedName name="TRNR_b158a75c8c11425b92f4c56984857868_11_17" hidden="1">'RESEM annuel'!$B$1</definedName>
    <definedName name="TRNR_b2f7c3e7a7704930aceae4772089a6e0_4_7" hidden="1">'RESEM annuel'!#REF!</definedName>
    <definedName name="TRNR_b5b9f6e0ed864d5d8b7002be369de147_281_17" localSheetId="1" hidden="1">pibvol_id_qna_ukea!#REF!</definedName>
    <definedName name="TRNR_b5b9f6e0ed864d5d8b7002be369de147_281_17" hidden="1">'RESEM trim'!$B$1</definedName>
    <definedName name="TRNR_b7e7de97c60e4c1a917b6fc40372f4bf_33_12" localSheetId="4" hidden="1">'PIB valeur_LT'!$B$1</definedName>
    <definedName name="TRNR_b7e7de97c60e4c1a917b6fc40372f4bf_33_12" hidden="1">'PIB valeur'!$B$1</definedName>
    <definedName name="TRNR_bdc5a7e7ab7c45ab9f771a00f6c54090_13_17" hidden="1">'RESEM annuel'!$B$1</definedName>
    <definedName name="TRNR_c0a556237bf04b218af9df458b1e8fa5_276_17" localSheetId="1" hidden="1">pibvol_id_qna_ukea!#REF!</definedName>
    <definedName name="TRNR_c0a556237bf04b218af9df458b1e8fa5_276_17" hidden="1">'RESEM trim'!$B$1</definedName>
    <definedName name="TRNR_c159899b74d24713bc5556f71aa70fed_273_2" hidden="1">#REF!</definedName>
    <definedName name="TRNR_c1fd49f0a33843b18c5037f2710c33be_274_17" localSheetId="1" hidden="1">pibvol_id_qna_ukea!#REF!</definedName>
    <definedName name="TRNR_c1fd49f0a33843b18c5037f2710c33be_274_17" hidden="1">'RESEM trim'!$B$1</definedName>
    <definedName name="TRNR_c432cf72893545608385f2d23b573524_35_12" localSheetId="4" hidden="1">'PIB valeur_LT'!$B$1</definedName>
    <definedName name="TRNR_c432cf72893545608385f2d23b573524_35_12" hidden="1">'PIB valeur'!$B$1</definedName>
    <definedName name="TRNR_c44a5bccb3534adda0628b598f4c036f_282_12" hidden="1">'PIB valeur_LT'!$B$1</definedName>
    <definedName name="TRNR_c4903f4457164cd4be26f99ef0fd1ea8_277_17" localSheetId="1" hidden="1">pibvol_id_qna_ukea!#REF!</definedName>
    <definedName name="TRNR_c4903f4457164cd4be26f99ef0fd1ea8_277_17" hidden="1">'RESEM trim'!$B$1</definedName>
    <definedName name="TRNR_c90937050a6d4417a960d49a6938ed9e_35_12" localSheetId="4" hidden="1">'PIB valeur_LT'!$B$1</definedName>
    <definedName name="TRNR_c90937050a6d4417a960d49a6938ed9e_35_12" hidden="1">'PIB valeur'!$B$1</definedName>
    <definedName name="TRNR_cd215e3e34cd4a2389e5ce049d2171a0_283_17" localSheetId="1" hidden="1">pibvol_id_qna_ukea!#REF!</definedName>
    <definedName name="TRNR_cd215e3e34cd4a2389e5ce049d2171a0_283_17" hidden="1">'RESEM trim'!$B$1</definedName>
    <definedName name="TRNR_ce16e2d918e3490ab893e75f082ec510_275_17" localSheetId="4" hidden="1">'PIB valeur_LT'!$B$1</definedName>
    <definedName name="TRNR_ce16e2d918e3490ab893e75f082ec510_275_17" hidden="1">'PIB valeur'!$B$1</definedName>
    <definedName name="TRNR_cfdc49e90ff84bb1a49667542ff19033_11_17" hidden="1">'RESEM annuel'!$B$1</definedName>
    <definedName name="TRNR_d35b39f5a3ca496f9d5c91ab27150248_12_17" hidden="1">'RESEM annuel'!$B$1</definedName>
    <definedName name="TRNR_d42c0c1d1048420ca960c00e39759ba8_281_17" localSheetId="1" hidden="1">pibvol_id_qna_ukea!#REF!</definedName>
    <definedName name="TRNR_d42c0c1d1048420ca960c00e39759ba8_281_17" hidden="1">'RESEM trim'!$B$1</definedName>
    <definedName name="TRNR_d48b1032515c4497a8f53a6be88b33b1_279_17" localSheetId="1" hidden="1">pibvol_id_qna_ukea!#REF!</definedName>
    <definedName name="TRNR_d48b1032515c4497a8f53a6be88b33b1_279_17" hidden="1">'RESEM trim'!$B$1</definedName>
    <definedName name="TRNR_d99ac564110e4031bf6f0b3d35839379_275_24" localSheetId="4" hidden="1">'PIB valeur_LT'!$B$1</definedName>
    <definedName name="TRNR_d99ac564110e4031bf6f0b3d35839379_275_24" hidden="1">'PIB valeur'!$B$1</definedName>
    <definedName name="TRNR_d9a777292fe442abb6d8538d7c461b2e_13_17" hidden="1">'RESEM annuel'!$B$1</definedName>
    <definedName name="TRNR_dee9e4adde224caa933d5d74d9f8490b_31_12" localSheetId="4" hidden="1">'PIB valeur_LT'!$B$1</definedName>
    <definedName name="TRNR_dee9e4adde224caa933d5d74d9f8490b_31_12" hidden="1">'PIB valeur'!$B$1</definedName>
    <definedName name="TRNR_e693a568d6ef499c822c35c16daa2b4b_12_17" hidden="1">'RESEM annuel'!$B$1</definedName>
    <definedName name="TRNR_e7010b555abe4a6794de55791beb0c52_279_17" localSheetId="1" hidden="1">pibvol_id_qna_ukea!#REF!</definedName>
    <definedName name="TRNR_e7010b555abe4a6794de55791beb0c52_279_17" hidden="1">'RESEM trim'!$B$1</definedName>
    <definedName name="TRNR_e72bc83343354312a11fc8d421f4f419_275_2" hidden="1">'RDB ménages'!$A$1</definedName>
    <definedName name="TRNR_e74264dfd7d64f21aeadfc239e8481fc_273_2" hidden="1">'RDB ménages'!$A$1</definedName>
    <definedName name="TRNR_ea50acd4b8de4bafbca5a0f7abcf1f21_273_2" hidden="1">'RDB ménages'!$A$1</definedName>
    <definedName name="TRNR_ebdbb2699653418987bb12e6bbb981a2_31_12" localSheetId="4" hidden="1">'PIB valeur_LT'!$B$1</definedName>
    <definedName name="TRNR_ebdbb2699653418987bb12e6bbb981a2_31_12" hidden="1">'PIB valeur'!$B$1</definedName>
    <definedName name="TRNR_ec024b570a904a01863010c6ad1bab0b_273_2" hidden="1">'RDB ménages'!$A$1</definedName>
    <definedName name="TRNR_ed3e0046d5d5488db6a029038bdde2de_33_12" localSheetId="4" hidden="1">'PIB valeur_LT'!$B$1</definedName>
    <definedName name="TRNR_ed3e0046d5d5488db6a029038bdde2de_33_12" hidden="1">'PIB valeur'!$B$1</definedName>
    <definedName name="TRNR_f0ae075d8405469383b34e0f6f371cff_12_17" hidden="1">'RESEM annuel'!$B$1</definedName>
    <definedName name="TRNR_f0e95bfe2711485eb2627f94d4b21006_12_17" hidden="1">'RESEM annuel'!$B$1</definedName>
    <definedName name="TRNR_f19d4ebb55c143859790a8f9a2682d67_281_17" localSheetId="1" hidden="1">pibvol_id_qna_ukea!#REF!</definedName>
    <definedName name="TRNR_f19d4ebb55c143859790a8f9a2682d67_281_17" hidden="1">'RESEM trim'!$B$1</definedName>
    <definedName name="TRNR_f67988deadb1402e9e457ea81ba733a4_13_17" hidden="1">'RESEM annuel'!$B$1</definedName>
    <definedName name="TRNR_f69c4d1f637b4d5f9f5ca0d896f11061_39_12" hidden="1">'PIB valeur'!$B$1</definedName>
    <definedName name="TRNR_f7d8dfaecc4b40a8815ac1a60a0f73ef_273_12" localSheetId="1" hidden="1">pibvol_id_qna_ukea!#REF!</definedName>
    <definedName name="TRNR_f7d8dfaecc4b40a8815ac1a60a0f73ef_273_12" hidden="1">'RESEM trim'!$B$1</definedName>
    <definedName name="TRNR_f87de49dfb824f83806d0f6205a1a36c_11_1" localSheetId="4" hidden="1">'PIB valeur_LT'!$F$1</definedName>
    <definedName name="TRNR_f87de49dfb824f83806d0f6205a1a36c_11_1" hidden="1">'PIB valeur'!$F$1</definedName>
    <definedName name="TRNR_fa499f1f87864e72b4ce2851d7cbeedd_32_12" localSheetId="4" hidden="1">'PIB valeur_LT'!$B$1</definedName>
    <definedName name="TRNR_fa499f1f87864e72b4ce2851d7cbeedd_32_12" hidden="1">'PIB valeur'!$B$1</definedName>
    <definedName name="TRNR_fb2cbcb472104ab2a6d964fcba4c267d_280_17" localSheetId="1" hidden="1">pibvol_id_qna_ukea!#REF!</definedName>
    <definedName name="TRNR_fb2cbcb472104ab2a6d964fcba4c267d_280_17" hidden="1">'RESEM trim'!$B$1</definedName>
    <definedName name="TRNR_fcbfa4c9423d485e91d2b8b9107fe8bf_31_12" localSheetId="4" hidden="1">'PIB valeur_LT'!$B$1</definedName>
    <definedName name="TRNR_fcbfa4c9423d485e91d2b8b9107fe8bf_31_12" hidden="1">'PIB valeur'!$B$1</definedName>
    <definedName name="TRNR_fd48946f5a53470b93765edc19894edd_275_17" localSheetId="1" hidden="1">pibvol_id_qna_ukea!#REF!</definedName>
    <definedName name="TRNR_fd48946f5a53470b93765edc19894edd_275_17" hidden="1">'RESEM trim'!$B$1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31" i="23" l="1"/>
  <c r="A329" i="23"/>
  <c r="A328" i="23"/>
  <c r="A311" i="23"/>
  <c r="A310" i="23"/>
  <c r="A309" i="23"/>
  <c r="A294" i="23"/>
  <c r="A282" i="23"/>
  <c r="I331" i="22"/>
  <c r="H331" i="22"/>
  <c r="G331" i="22"/>
  <c r="F331" i="22"/>
  <c r="E331" i="22"/>
  <c r="D331" i="22"/>
  <c r="C331" i="22"/>
  <c r="B331" i="22"/>
  <c r="P329" i="22"/>
  <c r="O329" i="22"/>
  <c r="N329" i="22"/>
  <c r="N330" i="22" s="1"/>
  <c r="M329" i="22"/>
  <c r="M330" i="22" s="1"/>
  <c r="L329" i="22"/>
  <c r="K329" i="22"/>
  <c r="J329" i="22"/>
  <c r="I329" i="22"/>
  <c r="H329" i="22"/>
  <c r="G329" i="22"/>
  <c r="F329" i="22"/>
  <c r="E329" i="22"/>
  <c r="D329" i="22"/>
  <c r="C329" i="22"/>
  <c r="B329" i="22"/>
  <c r="A329" i="22"/>
  <c r="A330" i="22" s="1"/>
  <c r="P328" i="22"/>
  <c r="O328" i="22"/>
  <c r="N328" i="22"/>
  <c r="M328" i="22"/>
  <c r="L328" i="22"/>
  <c r="K328" i="22"/>
  <c r="J328" i="22"/>
  <c r="I328" i="22"/>
  <c r="H328" i="22"/>
  <c r="G328" i="22"/>
  <c r="F328" i="22"/>
  <c r="E328" i="22"/>
  <c r="D328" i="22"/>
  <c r="C328" i="22"/>
  <c r="B328" i="22"/>
  <c r="A328" i="22"/>
  <c r="P313" i="22"/>
  <c r="L313" i="22"/>
  <c r="P312" i="22"/>
  <c r="L312" i="22"/>
  <c r="P311" i="22"/>
  <c r="O311" i="22"/>
  <c r="N311" i="22"/>
  <c r="M311" i="22"/>
  <c r="L311" i="22"/>
  <c r="K311" i="22"/>
  <c r="J311" i="22"/>
  <c r="I311" i="22"/>
  <c r="H311" i="22"/>
  <c r="G311" i="22"/>
  <c r="F311" i="22"/>
  <c r="E311" i="22"/>
  <c r="D311" i="22"/>
  <c r="C311" i="22"/>
  <c r="B311" i="22"/>
  <c r="A311" i="22"/>
  <c r="P310" i="22"/>
  <c r="O310" i="22"/>
  <c r="N310" i="22"/>
  <c r="M310" i="22"/>
  <c r="L310" i="22"/>
  <c r="K310" i="22"/>
  <c r="J310" i="22"/>
  <c r="I310" i="22"/>
  <c r="H310" i="22"/>
  <c r="G310" i="22"/>
  <c r="F310" i="22"/>
  <c r="E310" i="22"/>
  <c r="D310" i="22"/>
  <c r="C310" i="22"/>
  <c r="B310" i="22"/>
  <c r="A310" i="22"/>
  <c r="P309" i="22"/>
  <c r="O309" i="22"/>
  <c r="N309" i="22"/>
  <c r="M309" i="22"/>
  <c r="L309" i="22"/>
  <c r="K309" i="22"/>
  <c r="J309" i="22"/>
  <c r="I309" i="22"/>
  <c r="H309" i="22"/>
  <c r="G309" i="22"/>
  <c r="F309" i="22"/>
  <c r="E309" i="22"/>
  <c r="D309" i="22"/>
  <c r="C309" i="22"/>
  <c r="B309" i="22"/>
  <c r="A309" i="22"/>
  <c r="A305" i="22"/>
  <c r="A301" i="22"/>
  <c r="A295" i="22"/>
  <c r="A295" i="23" s="1"/>
  <c r="C292" i="22"/>
  <c r="M291" i="22"/>
  <c r="C291" i="22"/>
  <c r="M290" i="22"/>
  <c r="M289" i="22"/>
  <c r="D289" i="22"/>
  <c r="O282" i="22"/>
  <c r="N282" i="22"/>
  <c r="M282" i="22"/>
  <c r="M283" i="22" s="1"/>
  <c r="M312" i="22" s="1"/>
  <c r="K282" i="22"/>
  <c r="J282" i="22"/>
  <c r="G282" i="22"/>
  <c r="F282" i="22"/>
  <c r="E282" i="22"/>
  <c r="E283" i="22" s="1"/>
  <c r="E312" i="22" s="1"/>
  <c r="C282" i="22"/>
  <c r="B282" i="22"/>
  <c r="A294" i="22"/>
  <c r="A293" i="22"/>
  <c r="A291" i="22"/>
  <c r="A289" i="22"/>
  <c r="AG305" i="1"/>
  <c r="AF305" i="1"/>
  <c r="AE305" i="1"/>
  <c r="AD305" i="1"/>
  <c r="AC305" i="1"/>
  <c r="AB305" i="1"/>
  <c r="AA305" i="1"/>
  <c r="Z305" i="1"/>
  <c r="Y305" i="1"/>
  <c r="A171" i="1"/>
  <c r="A167" i="1"/>
  <c r="A163" i="1"/>
  <c r="A159" i="1"/>
  <c r="A155" i="1"/>
  <c r="A151" i="1"/>
  <c r="A147" i="1"/>
  <c r="A143" i="1"/>
  <c r="A139" i="1"/>
  <c r="A135" i="1"/>
  <c r="A131" i="1"/>
  <c r="A127" i="1"/>
  <c r="A123" i="1"/>
  <c r="A119" i="1"/>
  <c r="A115" i="1"/>
  <c r="A111" i="1"/>
  <c r="A107" i="1"/>
  <c r="A103" i="1"/>
  <c r="A99" i="1"/>
  <c r="AR174" i="1"/>
  <c r="AR173" i="1"/>
  <c r="AR172" i="1"/>
  <c r="AR171" i="1"/>
  <c r="AR170" i="1"/>
  <c r="AR169" i="1"/>
  <c r="AR168" i="1"/>
  <c r="AR167" i="1"/>
  <c r="AR166" i="1"/>
  <c r="AR165" i="1"/>
  <c r="AR164" i="1"/>
  <c r="AR163" i="1"/>
  <c r="AR162" i="1"/>
  <c r="AR161" i="1"/>
  <c r="AR160" i="1"/>
  <c r="AR159" i="1"/>
  <c r="AR158" i="1"/>
  <c r="AR157" i="1"/>
  <c r="AR156" i="1"/>
  <c r="AR155" i="1"/>
  <c r="AR154" i="1"/>
  <c r="AR153" i="1"/>
  <c r="AR152" i="1"/>
  <c r="AR151" i="1"/>
  <c r="AR150" i="1"/>
  <c r="AR149" i="1"/>
  <c r="AR148" i="1"/>
  <c r="AR147" i="1"/>
  <c r="AR146" i="1"/>
  <c r="AR145" i="1"/>
  <c r="AR144" i="1"/>
  <c r="AR143" i="1"/>
  <c r="AR142" i="1"/>
  <c r="AR141" i="1"/>
  <c r="AR140" i="1"/>
  <c r="AR139" i="1"/>
  <c r="AR138" i="1"/>
  <c r="AR137" i="1"/>
  <c r="AR136" i="1"/>
  <c r="AR135" i="1"/>
  <c r="AR134" i="1"/>
  <c r="AR133" i="1"/>
  <c r="AR132" i="1"/>
  <c r="AR131" i="1"/>
  <c r="AR130" i="1"/>
  <c r="AR129" i="1"/>
  <c r="AR128" i="1"/>
  <c r="AR127" i="1"/>
  <c r="AR126" i="1"/>
  <c r="AR125" i="1"/>
  <c r="AR124" i="1"/>
  <c r="AR123" i="1"/>
  <c r="AR122" i="1"/>
  <c r="AR121" i="1"/>
  <c r="AR120" i="1"/>
  <c r="AR119" i="1"/>
  <c r="AR118" i="1"/>
  <c r="AR117" i="1"/>
  <c r="AR116" i="1"/>
  <c r="AR115" i="1"/>
  <c r="AR114" i="1"/>
  <c r="AR113" i="1"/>
  <c r="AR112" i="1"/>
  <c r="AR111" i="1"/>
  <c r="AR110" i="1"/>
  <c r="AR109" i="1"/>
  <c r="AR108" i="1"/>
  <c r="AR107" i="1"/>
  <c r="AR106" i="1"/>
  <c r="AR105" i="1"/>
  <c r="AR104" i="1"/>
  <c r="AR103" i="1"/>
  <c r="AR102" i="1"/>
  <c r="AR101" i="1"/>
  <c r="AR100" i="1"/>
  <c r="AR99" i="1"/>
  <c r="AR98" i="1"/>
  <c r="AR97" i="1"/>
  <c r="AR96" i="1"/>
  <c r="AR95" i="1"/>
  <c r="AR94" i="1"/>
  <c r="AR93" i="1"/>
  <c r="AR92" i="1"/>
  <c r="AR91" i="1"/>
  <c r="AR90" i="1"/>
  <c r="AR89" i="1"/>
  <c r="AR88" i="1"/>
  <c r="AR87" i="1"/>
  <c r="AR86" i="1"/>
  <c r="AR85" i="1"/>
  <c r="AR84" i="1"/>
  <c r="AR83" i="1"/>
  <c r="AR82" i="1"/>
  <c r="AR81" i="1"/>
  <c r="AR80" i="1"/>
  <c r="AR79" i="1"/>
  <c r="AR78" i="1"/>
  <c r="AR77" i="1"/>
  <c r="AR76" i="1"/>
  <c r="AR75" i="1"/>
  <c r="AR74" i="1"/>
  <c r="AR73" i="1"/>
  <c r="AR72" i="1"/>
  <c r="AR71" i="1"/>
  <c r="AR70" i="1"/>
  <c r="AR69" i="1"/>
  <c r="AR68" i="1"/>
  <c r="AR67" i="1"/>
  <c r="AR66" i="1"/>
  <c r="AR65" i="1"/>
  <c r="AR64" i="1"/>
  <c r="AR63" i="1"/>
  <c r="AR62" i="1"/>
  <c r="AR61" i="1"/>
  <c r="AR60" i="1"/>
  <c r="AR59" i="1"/>
  <c r="A330" i="23" l="1"/>
  <c r="A334" i="23"/>
  <c r="N290" i="22"/>
  <c r="J330" i="22"/>
  <c r="A283" i="23"/>
  <c r="A284" i="23" s="1"/>
  <c r="J334" i="22"/>
  <c r="E330" i="22"/>
  <c r="O334" i="22"/>
  <c r="I334" i="22"/>
  <c r="G283" i="22"/>
  <c r="G284" i="22" s="1"/>
  <c r="G285" i="22" s="1"/>
  <c r="G286" i="22" s="1"/>
  <c r="C334" i="22"/>
  <c r="C335" i="22" s="1"/>
  <c r="K334" i="22"/>
  <c r="N283" i="22"/>
  <c r="N284" i="22" s="1"/>
  <c r="N285" i="22" s="1"/>
  <c r="N291" i="22"/>
  <c r="D334" i="22"/>
  <c r="L334" i="22"/>
  <c r="D292" i="22"/>
  <c r="O283" i="22"/>
  <c r="O284" i="22" s="1"/>
  <c r="H282" i="22"/>
  <c r="F283" i="22"/>
  <c r="F284" i="22" s="1"/>
  <c r="A292" i="22"/>
  <c r="A292" i="23" s="1"/>
  <c r="E334" i="22"/>
  <c r="M334" i="22"/>
  <c r="M335" i="22" s="1"/>
  <c r="F334" i="22"/>
  <c r="N334" i="22"/>
  <c r="N335" i="22" s="1"/>
  <c r="G334" i="22"/>
  <c r="C330" i="22"/>
  <c r="A334" i="22"/>
  <c r="H334" i="22"/>
  <c r="P334" i="22"/>
  <c r="J283" i="22"/>
  <c r="J312" i="22" s="1"/>
  <c r="M284" i="22"/>
  <c r="I282" i="22"/>
  <c r="C283" i="22"/>
  <c r="C284" i="22" s="1"/>
  <c r="K283" i="22"/>
  <c r="K284" i="22" s="1"/>
  <c r="E284" i="22"/>
  <c r="B334" i="22"/>
  <c r="A290" i="22"/>
  <c r="A290" i="23" s="1"/>
  <c r="P36" i="15"/>
  <c r="O36" i="15"/>
  <c r="N36" i="15"/>
  <c r="O35" i="15"/>
  <c r="N35" i="15"/>
  <c r="Q34" i="15"/>
  <c r="P34" i="15"/>
  <c r="O34" i="15"/>
  <c r="N34" i="15"/>
  <c r="D329" i="17"/>
  <c r="E329" i="17" s="1"/>
  <c r="D332" i="17"/>
  <c r="E338" i="17"/>
  <c r="D335" i="17"/>
  <c r="D338" i="17"/>
  <c r="C150" i="16"/>
  <c r="C151" i="16"/>
  <c r="C152" i="16"/>
  <c r="C153" i="16"/>
  <c r="C154" i="16"/>
  <c r="C155" i="16"/>
  <c r="AY284" i="1"/>
  <c r="AX284" i="1"/>
  <c r="A285" i="23" l="1"/>
  <c r="A286" i="23" s="1"/>
  <c r="A287" i="23" s="1"/>
  <c r="J335" i="22"/>
  <c r="J336" i="22" s="1"/>
  <c r="A335" i="23"/>
  <c r="A312" i="23"/>
  <c r="A293" i="23"/>
  <c r="A291" i="23"/>
  <c r="P330" i="22"/>
  <c r="C339" i="22"/>
  <c r="C312" i="22"/>
  <c r="G312" i="22"/>
  <c r="B283" i="22"/>
  <c r="N312" i="22"/>
  <c r="O312" i="22"/>
  <c r="H283" i="22"/>
  <c r="H312" i="22" s="1"/>
  <c r="D282" i="22"/>
  <c r="G287" i="22"/>
  <c r="G313" i="22" s="1"/>
  <c r="M285" i="22"/>
  <c r="N286" i="22"/>
  <c r="K285" i="22"/>
  <c r="K286" i="22" s="1"/>
  <c r="K287" i="22" s="1"/>
  <c r="F285" i="22"/>
  <c r="F286" i="22" s="1"/>
  <c r="K312" i="22"/>
  <c r="I283" i="22"/>
  <c r="I284" i="22" s="1"/>
  <c r="E335" i="22"/>
  <c r="P335" i="22" s="1"/>
  <c r="O285" i="22"/>
  <c r="O286" i="22" s="1"/>
  <c r="O287" i="22" s="1"/>
  <c r="A335" i="22"/>
  <c r="E285" i="22"/>
  <c r="J284" i="22"/>
  <c r="C285" i="22"/>
  <c r="C286" i="22" s="1"/>
  <c r="M336" i="22"/>
  <c r="M339" i="22" s="1"/>
  <c r="F312" i="22"/>
  <c r="E332" i="17"/>
  <c r="E335" i="17"/>
  <c r="A339" i="23" l="1"/>
  <c r="A340" i="23" s="1"/>
  <c r="A336" i="23"/>
  <c r="A337" i="23" s="1"/>
  <c r="A313" i="23"/>
  <c r="B284" i="22"/>
  <c r="B285" i="22" s="1"/>
  <c r="B312" i="22"/>
  <c r="I285" i="22"/>
  <c r="C287" i="22"/>
  <c r="C313" i="22" s="1"/>
  <c r="I312" i="22"/>
  <c r="A282" i="22"/>
  <c r="A296" i="22"/>
  <c r="A296" i="23" s="1"/>
  <c r="J285" i="22"/>
  <c r="H284" i="22"/>
  <c r="D283" i="22"/>
  <c r="D312" i="22" s="1"/>
  <c r="F287" i="22"/>
  <c r="F313" i="22" s="1"/>
  <c r="O313" i="22"/>
  <c r="E286" i="22"/>
  <c r="K313" i="22"/>
  <c r="N287" i="22"/>
  <c r="J339" i="22"/>
  <c r="A339" i="22" s="1"/>
  <c r="M286" i="22"/>
  <c r="M285" i="1"/>
  <c r="J286" i="22" l="1"/>
  <c r="N313" i="22"/>
  <c r="A307" i="22"/>
  <c r="E287" i="22"/>
  <c r="A283" i="22"/>
  <c r="A297" i="22"/>
  <c r="A297" i="23" s="1"/>
  <c r="B286" i="22"/>
  <c r="M287" i="22"/>
  <c r="M313" i="22" s="1"/>
  <c r="H285" i="22"/>
  <c r="D284" i="22"/>
  <c r="I286" i="22"/>
  <c r="BA175" i="1"/>
  <c r="BB284" i="1"/>
  <c r="BA263" i="1"/>
  <c r="BA262" i="1"/>
  <c r="BA261" i="1"/>
  <c r="BA260" i="1"/>
  <c r="BA259" i="1"/>
  <c r="BA258" i="1"/>
  <c r="BA257" i="1"/>
  <c r="BA256" i="1"/>
  <c r="BA255" i="1"/>
  <c r="BA254" i="1"/>
  <c r="BA253" i="1"/>
  <c r="BA252" i="1"/>
  <c r="BA251" i="1"/>
  <c r="BA250" i="1"/>
  <c r="BA249" i="1"/>
  <c r="BA248" i="1"/>
  <c r="BA247" i="1"/>
  <c r="BA246" i="1"/>
  <c r="BA245" i="1"/>
  <c r="BA244" i="1"/>
  <c r="BA243" i="1"/>
  <c r="BA242" i="1"/>
  <c r="BA241" i="1"/>
  <c r="BA240" i="1"/>
  <c r="BA239" i="1"/>
  <c r="BA238" i="1"/>
  <c r="BA237" i="1"/>
  <c r="BA236" i="1"/>
  <c r="BA235" i="1"/>
  <c r="BA234" i="1"/>
  <c r="BA233" i="1"/>
  <c r="BA232" i="1"/>
  <c r="BA231" i="1"/>
  <c r="BA230" i="1"/>
  <c r="BA229" i="1"/>
  <c r="BA228" i="1"/>
  <c r="BA227" i="1"/>
  <c r="BA226" i="1"/>
  <c r="BA225" i="1"/>
  <c r="BA224" i="1"/>
  <c r="BA223" i="1"/>
  <c r="BA222" i="1"/>
  <c r="BA221" i="1"/>
  <c r="BA220" i="1"/>
  <c r="BA219" i="1"/>
  <c r="BA218" i="1"/>
  <c r="BA217" i="1"/>
  <c r="BA216" i="1"/>
  <c r="BA215" i="1"/>
  <c r="BA214" i="1"/>
  <c r="BA213" i="1"/>
  <c r="BA212" i="1"/>
  <c r="BA211" i="1"/>
  <c r="BA210" i="1"/>
  <c r="BA209" i="1"/>
  <c r="BA208" i="1"/>
  <c r="BA207" i="1"/>
  <c r="BA206" i="1"/>
  <c r="BA205" i="1"/>
  <c r="BA204" i="1"/>
  <c r="BA203" i="1"/>
  <c r="BA202" i="1"/>
  <c r="BA201" i="1"/>
  <c r="BA200" i="1"/>
  <c r="BA199" i="1"/>
  <c r="BA198" i="1"/>
  <c r="BA197" i="1"/>
  <c r="BA196" i="1"/>
  <c r="BA195" i="1"/>
  <c r="BA194" i="1"/>
  <c r="BA193" i="1"/>
  <c r="BA192" i="1"/>
  <c r="BA191" i="1"/>
  <c r="BA190" i="1"/>
  <c r="BA189" i="1"/>
  <c r="BA188" i="1"/>
  <c r="BA187" i="1"/>
  <c r="BA186" i="1"/>
  <c r="BA185" i="1"/>
  <c r="BA184" i="1"/>
  <c r="BA183" i="1"/>
  <c r="BA182" i="1"/>
  <c r="BA181" i="1"/>
  <c r="BA180" i="1"/>
  <c r="BA179" i="1"/>
  <c r="BA178" i="1"/>
  <c r="BA177" i="1"/>
  <c r="BA176" i="1"/>
  <c r="BA284" i="1"/>
  <c r="BA283" i="1"/>
  <c r="BA282" i="1"/>
  <c r="BA281" i="1"/>
  <c r="BA280" i="1"/>
  <c r="BA279" i="1"/>
  <c r="BA278" i="1"/>
  <c r="BA277" i="1"/>
  <c r="BA276" i="1"/>
  <c r="BA275" i="1"/>
  <c r="BA266" i="1"/>
  <c r="BA265" i="1"/>
  <c r="BA264" i="1"/>
  <c r="BA274" i="1"/>
  <c r="BA273" i="1"/>
  <c r="BA272" i="1"/>
  <c r="BA271" i="1"/>
  <c r="BA270" i="1"/>
  <c r="BA269" i="1"/>
  <c r="BA268" i="1"/>
  <c r="BA267" i="1"/>
  <c r="BB283" i="1"/>
  <c r="BB282" i="1"/>
  <c r="BB281" i="1"/>
  <c r="BB280" i="1"/>
  <c r="BB279" i="1"/>
  <c r="BB278" i="1"/>
  <c r="BB277" i="1"/>
  <c r="BB276" i="1"/>
  <c r="BB275" i="1"/>
  <c r="BB274" i="1"/>
  <c r="BB273" i="1"/>
  <c r="BB272" i="1"/>
  <c r="BB271" i="1"/>
  <c r="BB270" i="1"/>
  <c r="BB269" i="1"/>
  <c r="BB268" i="1"/>
  <c r="BB267" i="1"/>
  <c r="BB266" i="1"/>
  <c r="BB265" i="1"/>
  <c r="BB264" i="1"/>
  <c r="BB263" i="1"/>
  <c r="BB262" i="1"/>
  <c r="BB261" i="1"/>
  <c r="BB260" i="1"/>
  <c r="BB259" i="1"/>
  <c r="BB258" i="1"/>
  <c r="BB257" i="1"/>
  <c r="BB256" i="1"/>
  <c r="BB255" i="1"/>
  <c r="BB254" i="1"/>
  <c r="BB253" i="1"/>
  <c r="BB252" i="1"/>
  <c r="BB251" i="1"/>
  <c r="BB250" i="1"/>
  <c r="BB249" i="1"/>
  <c r="BB248" i="1"/>
  <c r="BB247" i="1"/>
  <c r="BB246" i="1"/>
  <c r="BB245" i="1"/>
  <c r="BB244" i="1"/>
  <c r="BB243" i="1"/>
  <c r="BB242" i="1"/>
  <c r="BB241" i="1"/>
  <c r="BB240" i="1"/>
  <c r="BB239" i="1"/>
  <c r="BB238" i="1"/>
  <c r="BB237" i="1"/>
  <c r="BB236" i="1"/>
  <c r="BB235" i="1"/>
  <c r="BB234" i="1"/>
  <c r="BB233" i="1"/>
  <c r="BB232" i="1"/>
  <c r="BB231" i="1"/>
  <c r="BB230" i="1"/>
  <c r="BB229" i="1"/>
  <c r="BB228" i="1"/>
  <c r="BB227" i="1"/>
  <c r="BB226" i="1"/>
  <c r="BB225" i="1"/>
  <c r="BB224" i="1"/>
  <c r="BB223" i="1"/>
  <c r="BB222" i="1"/>
  <c r="BB221" i="1"/>
  <c r="BB220" i="1"/>
  <c r="BB219" i="1"/>
  <c r="BB218" i="1"/>
  <c r="BB217" i="1"/>
  <c r="BB216" i="1"/>
  <c r="BB215" i="1"/>
  <c r="BB214" i="1"/>
  <c r="BB213" i="1"/>
  <c r="BB212" i="1"/>
  <c r="BB211" i="1"/>
  <c r="BB210" i="1"/>
  <c r="BB209" i="1"/>
  <c r="BB208" i="1"/>
  <c r="BB207" i="1"/>
  <c r="BB206" i="1"/>
  <c r="BB205" i="1"/>
  <c r="BB204" i="1"/>
  <c r="BB203" i="1"/>
  <c r="BB202" i="1"/>
  <c r="BB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G292" i="1"/>
  <c r="V284" i="1"/>
  <c r="G17" i="15"/>
  <c r="A1" i="6"/>
  <c r="B1" i="13"/>
  <c r="A284" i="22" l="1"/>
  <c r="B287" i="22"/>
  <c r="J287" i="22"/>
  <c r="J313" i="22" s="1"/>
  <c r="H286" i="22"/>
  <c r="D285" i="22"/>
  <c r="A312" i="22"/>
  <c r="I287" i="22"/>
  <c r="I313" i="22" s="1"/>
  <c r="E313" i="22"/>
  <c r="N58" i="5"/>
  <c r="Q58" i="5" s="1"/>
  <c r="N57" i="5"/>
  <c r="Q57" i="5" s="1"/>
  <c r="I58" i="5"/>
  <c r="L58" i="5" s="1"/>
  <c r="I57" i="5"/>
  <c r="L57" i="5" s="1"/>
  <c r="C58" i="5"/>
  <c r="C57" i="5"/>
  <c r="F57" i="5" s="1"/>
  <c r="BO233" i="1"/>
  <c r="BN233" i="1"/>
  <c r="BM233" i="1"/>
  <c r="BL233" i="1"/>
  <c r="BK233" i="1"/>
  <c r="BJ233" i="1"/>
  <c r="BI233" i="1"/>
  <c r="BH233" i="1"/>
  <c r="BG233" i="1"/>
  <c r="I354" i="18"/>
  <c r="I353" i="18"/>
  <c r="I352" i="18"/>
  <c r="I351" i="18"/>
  <c r="I350" i="18"/>
  <c r="I349" i="18"/>
  <c r="I348" i="18"/>
  <c r="I347" i="18"/>
  <c r="I346" i="18"/>
  <c r="I345" i="18"/>
  <c r="I344" i="18"/>
  <c r="I343" i="18"/>
  <c r="I342" i="18"/>
  <c r="I341" i="18"/>
  <c r="I340" i="18"/>
  <c r="I339" i="18"/>
  <c r="I338" i="18"/>
  <c r="I337" i="18"/>
  <c r="I336" i="18"/>
  <c r="I335" i="18"/>
  <c r="I334" i="18"/>
  <c r="I333" i="18"/>
  <c r="I332" i="18"/>
  <c r="I331" i="18"/>
  <c r="I330" i="18"/>
  <c r="I329" i="18"/>
  <c r="I328" i="18"/>
  <c r="I327" i="18"/>
  <c r="I326" i="18"/>
  <c r="I325" i="18"/>
  <c r="I324" i="18"/>
  <c r="I323" i="18"/>
  <c r="I322" i="18"/>
  <c r="I321" i="18"/>
  <c r="I320" i="18"/>
  <c r="I319" i="18"/>
  <c r="I77" i="18"/>
  <c r="I76" i="18"/>
  <c r="I75" i="18"/>
  <c r="I74" i="18"/>
  <c r="I73" i="18"/>
  <c r="I72" i="18"/>
  <c r="I71" i="18"/>
  <c r="I70" i="18"/>
  <c r="I69" i="18"/>
  <c r="I68" i="18"/>
  <c r="I67" i="18"/>
  <c r="I66" i="18"/>
  <c r="I65" i="18"/>
  <c r="I64" i="18"/>
  <c r="I63" i="18"/>
  <c r="I62" i="18"/>
  <c r="I61" i="18"/>
  <c r="I60" i="18"/>
  <c r="I59" i="18"/>
  <c r="I58" i="18"/>
  <c r="I57" i="18"/>
  <c r="I56" i="18"/>
  <c r="I55" i="18"/>
  <c r="I54" i="18"/>
  <c r="I53" i="18"/>
  <c r="I52" i="18"/>
  <c r="I51" i="18"/>
  <c r="I50" i="18"/>
  <c r="I49" i="18"/>
  <c r="I48" i="18"/>
  <c r="I47" i="18"/>
  <c r="I46" i="18"/>
  <c r="I45" i="18"/>
  <c r="I44" i="18"/>
  <c r="I43" i="18"/>
  <c r="I42" i="18"/>
  <c r="I41" i="18"/>
  <c r="AG284" i="1"/>
  <c r="AF284" i="1"/>
  <c r="AE284" i="1"/>
  <c r="AD284" i="1"/>
  <c r="AC284" i="1"/>
  <c r="AB284" i="1"/>
  <c r="AG283" i="1"/>
  <c r="AF283" i="1"/>
  <c r="AE283" i="1"/>
  <c r="AD283" i="1"/>
  <c r="AC283" i="1"/>
  <c r="AB283" i="1"/>
  <c r="AA284" i="1"/>
  <c r="Z284" i="1"/>
  <c r="Y284" i="1"/>
  <c r="I19" i="8"/>
  <c r="H19" i="8"/>
  <c r="G19" i="8"/>
  <c r="F19" i="8"/>
  <c r="E19" i="8"/>
  <c r="D19" i="8"/>
  <c r="C19" i="8"/>
  <c r="AY283" i="1"/>
  <c r="AH283" i="1"/>
  <c r="AA283" i="1"/>
  <c r="Z283" i="1"/>
  <c r="AU283" i="1"/>
  <c r="AT283" i="1"/>
  <c r="D354" i="18"/>
  <c r="L334" i="1"/>
  <c r="K334" i="1"/>
  <c r="J334" i="1"/>
  <c r="I334" i="1"/>
  <c r="H334" i="1"/>
  <c r="G334" i="1"/>
  <c r="F334" i="1"/>
  <c r="E334" i="1"/>
  <c r="D334" i="1"/>
  <c r="S332" i="1"/>
  <c r="R332" i="1"/>
  <c r="Q332" i="1"/>
  <c r="Q333" i="1" s="1"/>
  <c r="P332" i="1"/>
  <c r="P333" i="1" s="1"/>
  <c r="O332" i="1"/>
  <c r="N332" i="1"/>
  <c r="M332" i="1"/>
  <c r="L332" i="1"/>
  <c r="K332" i="1"/>
  <c r="J332" i="1"/>
  <c r="I332" i="1"/>
  <c r="H332" i="1"/>
  <c r="G332" i="1"/>
  <c r="F332" i="1"/>
  <c r="F333" i="1" s="1"/>
  <c r="E332" i="1"/>
  <c r="D332" i="1"/>
  <c r="S331" i="1"/>
  <c r="R331" i="1"/>
  <c r="Q331" i="1"/>
  <c r="P331" i="1"/>
  <c r="O331" i="1"/>
  <c r="N331" i="1"/>
  <c r="M331" i="1"/>
  <c r="L331" i="1"/>
  <c r="K331" i="1"/>
  <c r="J331" i="1"/>
  <c r="I331" i="1"/>
  <c r="H331" i="1"/>
  <c r="G331" i="1"/>
  <c r="F331" i="1"/>
  <c r="E331" i="1"/>
  <c r="D331" i="1"/>
  <c r="C332" i="1"/>
  <c r="C333" i="1" s="1"/>
  <c r="C331" i="1"/>
  <c r="B1" i="1"/>
  <c r="B313" i="22" l="1"/>
  <c r="H287" i="22"/>
  <c r="D287" i="22" s="1"/>
  <c r="D286" i="22"/>
  <c r="A285" i="22"/>
  <c r="A287" i="22"/>
  <c r="H313" i="22"/>
  <c r="BH234" i="1"/>
  <c r="BH235" i="1" s="1"/>
  <c r="E58" i="5"/>
  <c r="F58" i="5"/>
  <c r="R58" i="5"/>
  <c r="R57" i="5"/>
  <c r="P58" i="5"/>
  <c r="K58" i="5"/>
  <c r="Q337" i="1"/>
  <c r="Q338" i="1" s="1"/>
  <c r="M333" i="1"/>
  <c r="R337" i="1"/>
  <c r="AL331" i="1"/>
  <c r="K337" i="1"/>
  <c r="D333" i="1"/>
  <c r="S337" i="1"/>
  <c r="F337" i="1"/>
  <c r="F338" i="1" s="1"/>
  <c r="E337" i="1"/>
  <c r="C337" i="1"/>
  <c r="C338" i="1" s="1"/>
  <c r="AN331" i="1"/>
  <c r="L337" i="1"/>
  <c r="G337" i="1"/>
  <c r="N337" i="1"/>
  <c r="H333" i="1"/>
  <c r="D337" i="1"/>
  <c r="H337" i="1"/>
  <c r="O337" i="1"/>
  <c r="M337" i="1"/>
  <c r="AL332" i="1"/>
  <c r="I337" i="1"/>
  <c r="P337" i="1"/>
  <c r="P338" i="1" s="1"/>
  <c r="AN332" i="1"/>
  <c r="J337" i="1"/>
  <c r="A286" i="22" l="1"/>
  <c r="D313" i="22"/>
  <c r="S333" i="1"/>
  <c r="U333" i="1" s="1"/>
  <c r="AM331" i="1"/>
  <c r="M338" i="1"/>
  <c r="M339" i="1" s="1"/>
  <c r="P339" i="1"/>
  <c r="P342" i="1" s="1"/>
  <c r="AM332" i="1"/>
  <c r="F342" i="1"/>
  <c r="D338" i="1"/>
  <c r="D342" i="1" s="1"/>
  <c r="H338" i="1"/>
  <c r="A313" i="22" l="1"/>
  <c r="S338" i="1"/>
  <c r="U338" i="1" s="1"/>
  <c r="M342" i="1" s="1"/>
  <c r="C342" i="1" s="1"/>
  <c r="D339" i="1"/>
  <c r="D340" i="1" s="1"/>
  <c r="D343" i="1"/>
  <c r="Q35" i="15" l="1"/>
  <c r="P35" i="15"/>
  <c r="AF14" i="2" l="1"/>
  <c r="AF13" i="2"/>
  <c r="AF12" i="2"/>
  <c r="AF11" i="2"/>
  <c r="AF10" i="2"/>
  <c r="AF9" i="2"/>
  <c r="AF8" i="2"/>
  <c r="U9" i="2"/>
  <c r="U8" i="2"/>
  <c r="U14" i="2"/>
  <c r="U13" i="2"/>
  <c r="U12" i="2"/>
  <c r="U11" i="2"/>
  <c r="U10" i="2"/>
  <c r="AT254" i="1"/>
  <c r="AU254" i="1" s="1"/>
  <c r="AT264" i="1"/>
  <c r="AT263" i="1"/>
  <c r="AT262" i="1"/>
  <c r="AT261" i="1"/>
  <c r="AT260" i="1"/>
  <c r="AU260" i="1" s="1"/>
  <c r="AH260" i="1" s="1"/>
  <c r="AT259" i="1"/>
  <c r="AT258" i="1"/>
  <c r="AT257" i="1"/>
  <c r="AU257" i="1" s="1"/>
  <c r="AH257" i="1" s="1"/>
  <c r="AT256" i="1"/>
  <c r="AT255" i="1"/>
  <c r="AU264" i="1"/>
  <c r="AU263" i="1"/>
  <c r="AU262" i="1"/>
  <c r="AH262" i="1" s="1"/>
  <c r="AU261" i="1"/>
  <c r="AH261" i="1" s="1"/>
  <c r="AU256" i="1"/>
  <c r="AU255" i="1"/>
  <c r="AH255" i="1" s="1"/>
  <c r="AH264" i="1"/>
  <c r="AH263" i="1"/>
  <c r="AH256" i="1"/>
  <c r="AT281" i="1"/>
  <c r="AU281" i="1" s="1"/>
  <c r="AH281" i="1" s="1"/>
  <c r="AT280" i="1"/>
  <c r="AU280" i="1" s="1"/>
  <c r="AH280" i="1" s="1"/>
  <c r="AT279" i="1"/>
  <c r="AU279" i="1" s="1"/>
  <c r="AH279" i="1" s="1"/>
  <c r="AT278" i="1"/>
  <c r="AU278" i="1" s="1"/>
  <c r="AH278" i="1" s="1"/>
  <c r="AT277" i="1"/>
  <c r="AU277" i="1" s="1"/>
  <c r="AH277" i="1" s="1"/>
  <c r="AT276" i="1"/>
  <c r="AU276" i="1" s="1"/>
  <c r="AH276" i="1" s="1"/>
  <c r="AT275" i="1"/>
  <c r="AU275" i="1" s="1"/>
  <c r="AH275" i="1" s="1"/>
  <c r="AT274" i="1"/>
  <c r="AU274" i="1" s="1"/>
  <c r="AH274" i="1" s="1"/>
  <c r="AT273" i="1"/>
  <c r="AU273" i="1" s="1"/>
  <c r="AH273" i="1" s="1"/>
  <c r="AT272" i="1"/>
  <c r="AU272" i="1" s="1"/>
  <c r="AH272" i="1" s="1"/>
  <c r="AT271" i="1"/>
  <c r="AU271" i="1" s="1"/>
  <c r="AH271" i="1" s="1"/>
  <c r="AT270" i="1"/>
  <c r="AU270" i="1" s="1"/>
  <c r="AH270" i="1" s="1"/>
  <c r="AT269" i="1"/>
  <c r="AU269" i="1" s="1"/>
  <c r="AH269" i="1" s="1"/>
  <c r="AT268" i="1"/>
  <c r="AU268" i="1" s="1"/>
  <c r="AH268" i="1" s="1"/>
  <c r="AT267" i="1"/>
  <c r="AU267" i="1" s="1"/>
  <c r="AH267" i="1" s="1"/>
  <c r="AT266" i="1"/>
  <c r="AU266" i="1" s="1"/>
  <c r="AH266" i="1" s="1"/>
  <c r="AT265" i="1"/>
  <c r="AU265" i="1" s="1"/>
  <c r="AH265" i="1" s="1"/>
  <c r="AT282" i="1"/>
  <c r="D353" i="18"/>
  <c r="D352" i="18"/>
  <c r="D351" i="18"/>
  <c r="D350" i="18"/>
  <c r="D349" i="18"/>
  <c r="D348" i="18"/>
  <c r="D347" i="18"/>
  <c r="D346" i="18"/>
  <c r="D345" i="18"/>
  <c r="D344" i="18"/>
  <c r="D343" i="18"/>
  <c r="D342" i="18"/>
  <c r="D341" i="18"/>
  <c r="D340" i="18"/>
  <c r="D339" i="18"/>
  <c r="D338" i="18"/>
  <c r="D337" i="18"/>
  <c r="D336" i="18"/>
  <c r="D335" i="18"/>
  <c r="D334" i="18"/>
  <c r="D333" i="18"/>
  <c r="D332" i="18"/>
  <c r="D331" i="18"/>
  <c r="D330" i="18"/>
  <c r="D329" i="18"/>
  <c r="D328" i="18"/>
  <c r="D327" i="18"/>
  <c r="D326" i="18"/>
  <c r="D325" i="18"/>
  <c r="D324" i="18"/>
  <c r="D323" i="18"/>
  <c r="D322" i="18"/>
  <c r="D321" i="18"/>
  <c r="D320" i="18"/>
  <c r="D319" i="18"/>
  <c r="D77" i="18"/>
  <c r="D76" i="18"/>
  <c r="D75" i="18"/>
  <c r="D74" i="18"/>
  <c r="D73" i="18"/>
  <c r="D72" i="18"/>
  <c r="D71" i="18"/>
  <c r="D70" i="18"/>
  <c r="D69" i="18"/>
  <c r="D68" i="18"/>
  <c r="D67" i="18"/>
  <c r="D66" i="18"/>
  <c r="D65" i="18"/>
  <c r="D64" i="18"/>
  <c r="D63" i="18"/>
  <c r="D62" i="18"/>
  <c r="D61" i="18"/>
  <c r="D60" i="18"/>
  <c r="D59" i="18"/>
  <c r="D58" i="18"/>
  <c r="D57" i="18"/>
  <c r="D41" i="18"/>
  <c r="D42" i="18"/>
  <c r="D43" i="18"/>
  <c r="D44" i="18"/>
  <c r="D45" i="18"/>
  <c r="D46" i="18"/>
  <c r="D47" i="18"/>
  <c r="D48" i="18"/>
  <c r="D49" i="18"/>
  <c r="D50" i="18"/>
  <c r="D51" i="18"/>
  <c r="D52" i="18"/>
  <c r="D53" i="18"/>
  <c r="D54" i="18"/>
  <c r="D55" i="18"/>
  <c r="D56" i="18"/>
  <c r="B1" i="5"/>
  <c r="AU282" i="1" l="1"/>
  <c r="AH282" i="1" s="1"/>
  <c r="AU259" i="1"/>
  <c r="AH259" i="1" s="1"/>
  <c r="AU258" i="1"/>
  <c r="AH258" i="1" s="1"/>
  <c r="B1" i="2"/>
  <c r="N31" i="15" l="1"/>
  <c r="D31" i="15"/>
  <c r="C31" i="15"/>
  <c r="B31" i="15"/>
  <c r="AT284" i="1" l="1"/>
  <c r="AT285" i="1" s="1"/>
  <c r="AT286" i="1" s="1"/>
  <c r="AT287" i="1" s="1"/>
  <c r="T15" i="2"/>
  <c r="U15" i="2" s="1"/>
  <c r="AF15" i="2" s="1"/>
  <c r="F44" i="5"/>
  <c r="F43" i="5"/>
  <c r="F42" i="5"/>
  <c r="F45" i="5"/>
  <c r="M29" i="15"/>
  <c r="L29" i="15"/>
  <c r="K29" i="15"/>
  <c r="J29" i="15"/>
  <c r="I29" i="15"/>
  <c r="H29" i="15"/>
  <c r="G29" i="15"/>
  <c r="F29" i="15"/>
  <c r="Q17" i="15"/>
  <c r="P17" i="15"/>
  <c r="O17" i="15"/>
  <c r="N17" i="15"/>
  <c r="B17" i="15"/>
  <c r="C17" i="15"/>
  <c r="D17" i="15"/>
  <c r="E17" i="15"/>
  <c r="F17" i="15"/>
  <c r="H17" i="15"/>
  <c r="I17" i="15"/>
  <c r="J17" i="15"/>
  <c r="K17" i="15"/>
  <c r="L17" i="15"/>
  <c r="M17" i="15"/>
  <c r="AT288" i="1" l="1"/>
  <c r="AT289" i="1" s="1"/>
  <c r="AT290" i="1" s="1"/>
  <c r="T16" i="2"/>
  <c r="U16" i="2" s="1"/>
  <c r="AF16" i="2" s="1"/>
  <c r="AE12" i="2"/>
  <c r="AD12" i="2"/>
  <c r="AE11" i="2"/>
  <c r="AD11" i="2"/>
  <c r="AE10" i="2"/>
  <c r="AD10" i="2"/>
  <c r="AE9" i="2"/>
  <c r="AD9" i="2"/>
  <c r="AE8" i="2"/>
  <c r="AD8" i="2"/>
  <c r="AG282" i="1" l="1"/>
  <c r="AF282" i="1"/>
  <c r="AG281" i="1"/>
  <c r="AF281" i="1"/>
  <c r="AG280" i="1"/>
  <c r="AF280" i="1"/>
  <c r="Y304" i="1" l="1"/>
  <c r="A304" i="1"/>
  <c r="AN14" i="2"/>
  <c r="AN13" i="2"/>
  <c r="AN12" i="2"/>
  <c r="AO12" i="2" s="1"/>
  <c r="C308" i="1"/>
  <c r="AO14" i="2" l="1"/>
  <c r="AO13" i="2"/>
  <c r="M12" i="15"/>
  <c r="L12" i="15"/>
  <c r="K12" i="15"/>
  <c r="J12" i="15"/>
  <c r="I12" i="15"/>
  <c r="H12" i="15"/>
  <c r="G12" i="15"/>
  <c r="F12" i="15"/>
  <c r="M11" i="15"/>
  <c r="L11" i="15"/>
  <c r="K11" i="15"/>
  <c r="J11" i="15"/>
  <c r="I11" i="15"/>
  <c r="H11" i="15"/>
  <c r="G11" i="15"/>
  <c r="F11" i="15"/>
  <c r="M10" i="15"/>
  <c r="L10" i="15"/>
  <c r="K10" i="15"/>
  <c r="J10" i="15"/>
  <c r="I10" i="15"/>
  <c r="H10" i="15"/>
  <c r="G10" i="15"/>
  <c r="F10" i="15"/>
  <c r="M9" i="15"/>
  <c r="L9" i="15"/>
  <c r="K9" i="15"/>
  <c r="J9" i="15"/>
  <c r="I9" i="15"/>
  <c r="H9" i="15"/>
  <c r="G9" i="15"/>
  <c r="F9" i="15"/>
  <c r="M8" i="15"/>
  <c r="L8" i="15"/>
  <c r="K8" i="15"/>
  <c r="J8" i="15"/>
  <c r="I8" i="15"/>
  <c r="H8" i="15"/>
  <c r="G8" i="15"/>
  <c r="F8" i="15"/>
  <c r="F6" i="15"/>
  <c r="G6" i="15"/>
  <c r="H6" i="15"/>
  <c r="I6" i="15"/>
  <c r="J6" i="15"/>
  <c r="K6" i="15"/>
  <c r="L6" i="15"/>
  <c r="M6" i="15"/>
  <c r="M5" i="15"/>
  <c r="L5" i="15"/>
  <c r="K5" i="15"/>
  <c r="J5" i="15"/>
  <c r="I5" i="15"/>
  <c r="H5" i="15"/>
  <c r="G5" i="15"/>
  <c r="F5" i="15"/>
  <c r="S312" i="1"/>
  <c r="R312" i="1"/>
  <c r="Q312" i="1"/>
  <c r="P312" i="1"/>
  <c r="O312" i="1"/>
  <c r="N312" i="1"/>
  <c r="M312" i="1"/>
  <c r="L312" i="1"/>
  <c r="K312" i="1"/>
  <c r="J312" i="1"/>
  <c r="I312" i="1"/>
  <c r="H312" i="1"/>
  <c r="G312" i="1"/>
  <c r="E312" i="1"/>
  <c r="D312" i="1"/>
  <c r="C312" i="1"/>
  <c r="F312" i="1"/>
  <c r="S316" i="1"/>
  <c r="O316" i="1"/>
  <c r="S314" i="1"/>
  <c r="R314" i="1"/>
  <c r="Q314" i="1"/>
  <c r="P314" i="1"/>
  <c r="O314" i="1"/>
  <c r="N314" i="1"/>
  <c r="M314" i="1"/>
  <c r="L314" i="1"/>
  <c r="K314" i="1"/>
  <c r="J314" i="1"/>
  <c r="I314" i="1"/>
  <c r="H314" i="1"/>
  <c r="G314" i="1"/>
  <c r="F314" i="1"/>
  <c r="E314" i="1"/>
  <c r="D314" i="1"/>
  <c r="C314" i="1"/>
  <c r="S313" i="1"/>
  <c r="R313" i="1"/>
  <c r="Q313" i="1"/>
  <c r="P313" i="1"/>
  <c r="O313" i="1"/>
  <c r="N313" i="1"/>
  <c r="M313" i="1"/>
  <c r="L313" i="1"/>
  <c r="K313" i="1"/>
  <c r="J313" i="1"/>
  <c r="I313" i="1"/>
  <c r="H313" i="1"/>
  <c r="G313" i="1"/>
  <c r="F313" i="1"/>
  <c r="E313" i="1"/>
  <c r="D313" i="1"/>
  <c r="C313" i="1"/>
  <c r="A314" i="1"/>
  <c r="A315" i="1" s="1"/>
  <c r="A316" i="1" s="1"/>
  <c r="AC313" i="1" l="1"/>
  <c r="N8" i="15" s="1"/>
  <c r="AF313" i="1"/>
  <c r="N11" i="15" s="1"/>
  <c r="AE313" i="1"/>
  <c r="N10" i="15" s="1"/>
  <c r="AB313" i="1"/>
  <c r="N7" i="15" s="1"/>
  <c r="AB314" i="1"/>
  <c r="O7" i="15" s="1"/>
  <c r="AG314" i="1"/>
  <c r="O12" i="15" s="1"/>
  <c r="Y314" i="1"/>
  <c r="O3" i="15" s="1"/>
  <c r="Z313" i="1"/>
  <c r="N5" i="15" s="1"/>
  <c r="AA314" i="1"/>
  <c r="O6" i="15" s="1"/>
  <c r="AA313" i="1"/>
  <c r="N6" i="15" s="1"/>
  <c r="Z314" i="1"/>
  <c r="O5" i="15" s="1"/>
  <c r="AD313" i="1"/>
  <c r="N9" i="15" s="1"/>
  <c r="AG313" i="1"/>
  <c r="N12" i="15" s="1"/>
  <c r="AC314" i="1"/>
  <c r="O8" i="15" s="1"/>
  <c r="AF314" i="1"/>
  <c r="O11" i="15" s="1"/>
  <c r="AD314" i="1"/>
  <c r="O9" i="15" s="1"/>
  <c r="AE314" i="1"/>
  <c r="O10" i="15" s="1"/>
  <c r="Y313" i="1"/>
  <c r="N3" i="15" s="1"/>
  <c r="N56" i="5" l="1"/>
  <c r="P57" i="5" s="1"/>
  <c r="N55" i="5"/>
  <c r="N54" i="5"/>
  <c r="O58" i="5" s="1"/>
  <c r="N53" i="5"/>
  <c r="O57" i="5" s="1"/>
  <c r="N52" i="5"/>
  <c r="N51" i="5"/>
  <c r="I56" i="5"/>
  <c r="K57" i="5" s="1"/>
  <c r="I55" i="5"/>
  <c r="I54" i="5"/>
  <c r="J58" i="5" s="1"/>
  <c r="I53" i="5"/>
  <c r="J57" i="5" s="1"/>
  <c r="I52" i="5"/>
  <c r="I51" i="5"/>
  <c r="C56" i="5"/>
  <c r="E57" i="5" s="1"/>
  <c r="C55" i="5"/>
  <c r="C54" i="5"/>
  <c r="D58" i="5" s="1"/>
  <c r="C53" i="5"/>
  <c r="D57" i="5" s="1"/>
  <c r="C52" i="5"/>
  <c r="C51" i="5"/>
  <c r="D56" i="5" l="1"/>
  <c r="J55" i="5"/>
  <c r="D55" i="5"/>
  <c r="J56" i="5"/>
  <c r="N59" i="5"/>
  <c r="AG304" i="1"/>
  <c r="AF304" i="1"/>
  <c r="AE304" i="1"/>
  <c r="AD304" i="1"/>
  <c r="AC304" i="1"/>
  <c r="AB304" i="1"/>
  <c r="AA304" i="1"/>
  <c r="Z304" i="1"/>
  <c r="AY282" i="1"/>
  <c r="AW282" i="1"/>
  <c r="AX282" i="1" s="1"/>
  <c r="P59" i="5" l="1"/>
  <c r="O59" i="5"/>
  <c r="N60" i="5"/>
  <c r="I59" i="5"/>
  <c r="E12" i="15"/>
  <c r="E11" i="15"/>
  <c r="AE282" i="1"/>
  <c r="E10" i="15" s="1"/>
  <c r="AD282" i="1"/>
  <c r="E9" i="15" s="1"/>
  <c r="AC282" i="1"/>
  <c r="E8" i="15" s="1"/>
  <c r="AB282" i="1"/>
  <c r="E7" i="15" s="1"/>
  <c r="AA282" i="1"/>
  <c r="E6" i="15" s="1"/>
  <c r="Z282" i="1"/>
  <c r="E5" i="15" s="1"/>
  <c r="P60" i="5" l="1"/>
  <c r="O60" i="5"/>
  <c r="I60" i="5"/>
  <c r="K59" i="5"/>
  <c r="J59" i="5"/>
  <c r="AY281" i="1"/>
  <c r="AW281" i="1"/>
  <c r="AX281" i="1" s="1"/>
  <c r="AR281" i="1"/>
  <c r="AQ281" i="1"/>
  <c r="AP281" i="1"/>
  <c r="AN281" i="1"/>
  <c r="D16" i="15" s="1"/>
  <c r="AL281" i="1"/>
  <c r="D14" i="15" s="1"/>
  <c r="D12" i="15"/>
  <c r="D11" i="15"/>
  <c r="AE281" i="1"/>
  <c r="D10" i="15" s="1"/>
  <c r="AD281" i="1"/>
  <c r="D9" i="15" s="1"/>
  <c r="AC281" i="1"/>
  <c r="D8" i="15" s="1"/>
  <c r="AB281" i="1"/>
  <c r="D7" i="15" s="1"/>
  <c r="AA281" i="1"/>
  <c r="D6" i="15" s="1"/>
  <c r="Z281" i="1"/>
  <c r="D5" i="15" s="1"/>
  <c r="Y281" i="1"/>
  <c r="X281" i="1"/>
  <c r="AY280" i="1"/>
  <c r="AW280" i="1"/>
  <c r="AX280" i="1" s="1"/>
  <c r="AY279" i="1"/>
  <c r="AW279" i="1"/>
  <c r="AX279" i="1" s="1"/>
  <c r="AY278" i="1"/>
  <c r="AW278" i="1"/>
  <c r="AX278" i="1" s="1"/>
  <c r="AY277" i="1"/>
  <c r="AW277" i="1"/>
  <c r="AX277" i="1" s="1"/>
  <c r="AY276" i="1"/>
  <c r="AW276" i="1"/>
  <c r="AX276" i="1" s="1"/>
  <c r="AY275" i="1"/>
  <c r="AW275" i="1"/>
  <c r="AX275" i="1" s="1"/>
  <c r="AY274" i="1"/>
  <c r="AW274" i="1"/>
  <c r="AX274" i="1" s="1"/>
  <c r="AY273" i="1"/>
  <c r="AW273" i="1"/>
  <c r="AX273" i="1" s="1"/>
  <c r="AY272" i="1"/>
  <c r="AW272" i="1"/>
  <c r="AX272" i="1" s="1"/>
  <c r="AY271" i="1"/>
  <c r="AW271" i="1"/>
  <c r="AX271" i="1" s="1"/>
  <c r="AY270" i="1"/>
  <c r="AW270" i="1"/>
  <c r="AX270" i="1" s="1"/>
  <c r="AY269" i="1"/>
  <c r="AW269" i="1"/>
  <c r="AX269" i="1" s="1"/>
  <c r="AY268" i="1"/>
  <c r="AW268" i="1"/>
  <c r="AX268" i="1" s="1"/>
  <c r="AY267" i="1"/>
  <c r="AW267" i="1"/>
  <c r="AX267" i="1" s="1"/>
  <c r="AY266" i="1"/>
  <c r="AW266" i="1"/>
  <c r="AX266" i="1" s="1"/>
  <c r="AY265" i="1"/>
  <c r="AW265" i="1"/>
  <c r="AX265" i="1" s="1"/>
  <c r="AY264" i="1"/>
  <c r="AW264" i="1"/>
  <c r="AX264" i="1" s="1"/>
  <c r="AY263" i="1"/>
  <c r="AW263" i="1"/>
  <c r="AX263" i="1" s="1"/>
  <c r="AY262" i="1"/>
  <c r="AW262" i="1"/>
  <c r="AX262" i="1" s="1"/>
  <c r="AY261" i="1"/>
  <c r="AW261" i="1"/>
  <c r="AX261" i="1" s="1"/>
  <c r="AY260" i="1"/>
  <c r="AW260" i="1"/>
  <c r="AX260" i="1" s="1"/>
  <c r="AY259" i="1"/>
  <c r="AW259" i="1"/>
  <c r="AX259" i="1" s="1"/>
  <c r="AY258" i="1"/>
  <c r="AW258" i="1"/>
  <c r="AX258" i="1" s="1"/>
  <c r="AY257" i="1"/>
  <c r="AW257" i="1"/>
  <c r="AX257" i="1" s="1"/>
  <c r="AY256" i="1"/>
  <c r="AW256" i="1"/>
  <c r="AX256" i="1" s="1"/>
  <c r="AY255" i="1"/>
  <c r="AW255" i="1"/>
  <c r="AX255" i="1" s="1"/>
  <c r="AY254" i="1"/>
  <c r="AW254" i="1"/>
  <c r="AX254" i="1" s="1"/>
  <c r="AY253" i="1"/>
  <c r="AW253" i="1"/>
  <c r="AX253" i="1" s="1"/>
  <c r="AY252" i="1"/>
  <c r="AW252" i="1"/>
  <c r="AX252" i="1" s="1"/>
  <c r="AY251" i="1"/>
  <c r="AW251" i="1"/>
  <c r="AX251" i="1" s="1"/>
  <c r="AY250" i="1"/>
  <c r="AW250" i="1"/>
  <c r="AX250" i="1" s="1"/>
  <c r="AY249" i="1"/>
  <c r="AW249" i="1"/>
  <c r="AX249" i="1" s="1"/>
  <c r="AY248" i="1"/>
  <c r="AW248" i="1"/>
  <c r="AX248" i="1" s="1"/>
  <c r="AY247" i="1"/>
  <c r="AW247" i="1"/>
  <c r="AX247" i="1" s="1"/>
  <c r="AY246" i="1"/>
  <c r="AW246" i="1"/>
  <c r="AX246" i="1" s="1"/>
  <c r="AY245" i="1"/>
  <c r="AW245" i="1"/>
  <c r="AX245" i="1" s="1"/>
  <c r="AY244" i="1"/>
  <c r="AW244" i="1"/>
  <c r="AX244" i="1" s="1"/>
  <c r="AY243" i="1"/>
  <c r="AW243" i="1"/>
  <c r="AX243" i="1" s="1"/>
  <c r="AY242" i="1"/>
  <c r="AW242" i="1"/>
  <c r="AX242" i="1" s="1"/>
  <c r="AY241" i="1"/>
  <c r="AW241" i="1"/>
  <c r="AX241" i="1" s="1"/>
  <c r="AY240" i="1"/>
  <c r="AW240" i="1"/>
  <c r="AX240" i="1" s="1"/>
  <c r="AY239" i="1"/>
  <c r="AW239" i="1"/>
  <c r="AX239" i="1" s="1"/>
  <c r="AY238" i="1"/>
  <c r="AW238" i="1"/>
  <c r="AX238" i="1" s="1"/>
  <c r="AY237" i="1"/>
  <c r="AW237" i="1"/>
  <c r="AX237" i="1" s="1"/>
  <c r="AY236" i="1"/>
  <c r="AW236" i="1"/>
  <c r="AX236" i="1" s="1"/>
  <c r="AY235" i="1"/>
  <c r="AW235" i="1"/>
  <c r="AX235" i="1" s="1"/>
  <c r="AY234" i="1"/>
  <c r="AW234" i="1"/>
  <c r="AX234" i="1" s="1"/>
  <c r="AY233" i="1"/>
  <c r="AW233" i="1"/>
  <c r="AX233" i="1" s="1"/>
  <c r="AY232" i="1"/>
  <c r="AW232" i="1"/>
  <c r="AX232" i="1" s="1"/>
  <c r="AY231" i="1"/>
  <c r="AW231" i="1"/>
  <c r="AX231" i="1" s="1"/>
  <c r="AY230" i="1"/>
  <c r="AW230" i="1"/>
  <c r="AX230" i="1" s="1"/>
  <c r="AY229" i="1"/>
  <c r="AW229" i="1"/>
  <c r="AX229" i="1" s="1"/>
  <c r="AY228" i="1"/>
  <c r="AW228" i="1"/>
  <c r="AX228" i="1" s="1"/>
  <c r="AY227" i="1"/>
  <c r="AW227" i="1"/>
  <c r="AX227" i="1" s="1"/>
  <c r="AY226" i="1"/>
  <c r="AW226" i="1"/>
  <c r="AX226" i="1" s="1"/>
  <c r="AY225" i="1"/>
  <c r="AW225" i="1"/>
  <c r="AX225" i="1" s="1"/>
  <c r="AY224" i="1"/>
  <c r="AW224" i="1"/>
  <c r="AX224" i="1" s="1"/>
  <c r="AY223" i="1"/>
  <c r="AW223" i="1"/>
  <c r="AX223" i="1" s="1"/>
  <c r="AY222" i="1"/>
  <c r="AW222" i="1"/>
  <c r="AX222" i="1" s="1"/>
  <c r="AY221" i="1"/>
  <c r="AW221" i="1"/>
  <c r="AX221" i="1" s="1"/>
  <c r="AY220" i="1"/>
  <c r="AW220" i="1"/>
  <c r="AX220" i="1" s="1"/>
  <c r="AY219" i="1"/>
  <c r="AW219" i="1"/>
  <c r="AX219" i="1" s="1"/>
  <c r="AY218" i="1"/>
  <c r="AW218" i="1"/>
  <c r="AX218" i="1" s="1"/>
  <c r="AY217" i="1"/>
  <c r="AW217" i="1"/>
  <c r="AX217" i="1" s="1"/>
  <c r="AY216" i="1"/>
  <c r="AW216" i="1"/>
  <c r="AX216" i="1" s="1"/>
  <c r="AY215" i="1"/>
  <c r="AW215" i="1"/>
  <c r="AX215" i="1" s="1"/>
  <c r="AY214" i="1"/>
  <c r="AW214" i="1"/>
  <c r="AX214" i="1" s="1"/>
  <c r="AY213" i="1"/>
  <c r="AW213" i="1"/>
  <c r="AX213" i="1" s="1"/>
  <c r="AY212" i="1"/>
  <c r="AW212" i="1"/>
  <c r="AX212" i="1" s="1"/>
  <c r="AY211" i="1"/>
  <c r="AW211" i="1"/>
  <c r="AX211" i="1" s="1"/>
  <c r="AY210" i="1"/>
  <c r="AW210" i="1"/>
  <c r="AX210" i="1" s="1"/>
  <c r="AY209" i="1"/>
  <c r="AW209" i="1"/>
  <c r="AX209" i="1" s="1"/>
  <c r="AY208" i="1"/>
  <c r="AW208" i="1"/>
  <c r="AX208" i="1" s="1"/>
  <c r="AY207" i="1"/>
  <c r="AW207" i="1"/>
  <c r="AX207" i="1" s="1"/>
  <c r="AY206" i="1"/>
  <c r="AW206" i="1"/>
  <c r="AX206" i="1" s="1"/>
  <c r="AY205" i="1"/>
  <c r="AW205" i="1"/>
  <c r="AX205" i="1" s="1"/>
  <c r="AY204" i="1"/>
  <c r="AW204" i="1"/>
  <c r="AX204" i="1" s="1"/>
  <c r="AY203" i="1"/>
  <c r="AW203" i="1"/>
  <c r="AX203" i="1" s="1"/>
  <c r="AY202" i="1"/>
  <c r="AW202" i="1"/>
  <c r="AX202" i="1" s="1"/>
  <c r="AY201" i="1"/>
  <c r="AW201" i="1"/>
  <c r="AX201" i="1" s="1"/>
  <c r="AY200" i="1"/>
  <c r="AW200" i="1"/>
  <c r="AX200" i="1" s="1"/>
  <c r="AY199" i="1"/>
  <c r="AW199" i="1"/>
  <c r="AX199" i="1" s="1"/>
  <c r="AY198" i="1"/>
  <c r="AW198" i="1"/>
  <c r="AX198" i="1" s="1"/>
  <c r="AY197" i="1"/>
  <c r="AW197" i="1"/>
  <c r="AX197" i="1" s="1"/>
  <c r="AY196" i="1"/>
  <c r="AW196" i="1"/>
  <c r="AX196" i="1" s="1"/>
  <c r="AY195" i="1"/>
  <c r="AW195" i="1"/>
  <c r="AX195" i="1" s="1"/>
  <c r="AY194" i="1"/>
  <c r="AW194" i="1"/>
  <c r="AX194" i="1" s="1"/>
  <c r="AY193" i="1"/>
  <c r="AW193" i="1"/>
  <c r="AX193" i="1" s="1"/>
  <c r="AY192" i="1"/>
  <c r="AW192" i="1"/>
  <c r="AX192" i="1" s="1"/>
  <c r="AY191" i="1"/>
  <c r="AW191" i="1"/>
  <c r="AX191" i="1" s="1"/>
  <c r="AY190" i="1"/>
  <c r="AW190" i="1"/>
  <c r="AX190" i="1" s="1"/>
  <c r="AY189" i="1"/>
  <c r="AW189" i="1"/>
  <c r="AX189" i="1" s="1"/>
  <c r="AY188" i="1"/>
  <c r="AW188" i="1"/>
  <c r="AX188" i="1" s="1"/>
  <c r="AY187" i="1"/>
  <c r="AW187" i="1"/>
  <c r="AX187" i="1" s="1"/>
  <c r="AY186" i="1"/>
  <c r="AW186" i="1"/>
  <c r="AX186" i="1" s="1"/>
  <c r="AY185" i="1"/>
  <c r="AW185" i="1"/>
  <c r="AX185" i="1" s="1"/>
  <c r="AY184" i="1"/>
  <c r="AW184" i="1"/>
  <c r="AX184" i="1" s="1"/>
  <c r="AY183" i="1"/>
  <c r="AW183" i="1"/>
  <c r="AX183" i="1" s="1"/>
  <c r="AY182" i="1"/>
  <c r="AW182" i="1"/>
  <c r="AX182" i="1" s="1"/>
  <c r="AY181" i="1"/>
  <c r="AW181" i="1"/>
  <c r="AX181" i="1" s="1"/>
  <c r="AY180" i="1"/>
  <c r="AW180" i="1"/>
  <c r="AX180" i="1" s="1"/>
  <c r="AY179" i="1"/>
  <c r="AW179" i="1"/>
  <c r="AX179" i="1" s="1"/>
  <c r="AY178" i="1"/>
  <c r="AW178" i="1"/>
  <c r="AX178" i="1" s="1"/>
  <c r="AY177" i="1"/>
  <c r="AW177" i="1"/>
  <c r="AX177" i="1" s="1"/>
  <c r="AY176" i="1"/>
  <c r="AW176" i="1"/>
  <c r="AX176" i="1" s="1"/>
  <c r="AY175" i="1"/>
  <c r="AW175" i="1"/>
  <c r="AX175" i="1" s="1"/>
  <c r="AY174" i="1"/>
  <c r="AW174" i="1"/>
  <c r="AX174" i="1" s="1"/>
  <c r="AY173" i="1"/>
  <c r="AW173" i="1"/>
  <c r="AX173" i="1" s="1"/>
  <c r="AY172" i="1"/>
  <c r="AW172" i="1"/>
  <c r="AX172" i="1" s="1"/>
  <c r="AY171" i="1"/>
  <c r="AW171" i="1"/>
  <c r="AX171" i="1" s="1"/>
  <c r="AY170" i="1"/>
  <c r="AW170" i="1"/>
  <c r="AX170" i="1" s="1"/>
  <c r="AY169" i="1"/>
  <c r="AW169" i="1"/>
  <c r="AX169" i="1" s="1"/>
  <c r="AY168" i="1"/>
  <c r="AW168" i="1"/>
  <c r="AX168" i="1" s="1"/>
  <c r="AY167" i="1"/>
  <c r="AW167" i="1"/>
  <c r="AX167" i="1" s="1"/>
  <c r="AY166" i="1"/>
  <c r="AW166" i="1"/>
  <c r="AX166" i="1" s="1"/>
  <c r="AY165" i="1"/>
  <c r="AW165" i="1"/>
  <c r="AX165" i="1" s="1"/>
  <c r="AY164" i="1"/>
  <c r="AW164" i="1"/>
  <c r="AX164" i="1" s="1"/>
  <c r="AY163" i="1"/>
  <c r="AW163" i="1"/>
  <c r="AX163" i="1" s="1"/>
  <c r="AY162" i="1"/>
  <c r="AW162" i="1"/>
  <c r="AX162" i="1" s="1"/>
  <c r="AY161" i="1"/>
  <c r="AW161" i="1"/>
  <c r="AX161" i="1" s="1"/>
  <c r="AY160" i="1"/>
  <c r="AW160" i="1"/>
  <c r="AX160" i="1" s="1"/>
  <c r="AY159" i="1"/>
  <c r="AW159" i="1"/>
  <c r="AX159" i="1" s="1"/>
  <c r="AY158" i="1"/>
  <c r="AW158" i="1"/>
  <c r="AX158" i="1" s="1"/>
  <c r="AY157" i="1"/>
  <c r="AW157" i="1"/>
  <c r="AX157" i="1" s="1"/>
  <c r="AY156" i="1"/>
  <c r="AW156" i="1"/>
  <c r="AX156" i="1" s="1"/>
  <c r="AY155" i="1"/>
  <c r="AW155" i="1"/>
  <c r="AX155" i="1" s="1"/>
  <c r="AY154" i="1"/>
  <c r="AW154" i="1"/>
  <c r="AX154" i="1" s="1"/>
  <c r="AY153" i="1"/>
  <c r="AW153" i="1"/>
  <c r="AX153" i="1" s="1"/>
  <c r="AY152" i="1"/>
  <c r="AW152" i="1"/>
  <c r="AX152" i="1" s="1"/>
  <c r="AY151" i="1"/>
  <c r="AW151" i="1"/>
  <c r="AX151" i="1" s="1"/>
  <c r="AY150" i="1"/>
  <c r="AW150" i="1"/>
  <c r="AX150" i="1" s="1"/>
  <c r="AY149" i="1"/>
  <c r="AW149" i="1"/>
  <c r="AX149" i="1" s="1"/>
  <c r="AY148" i="1"/>
  <c r="AW148" i="1"/>
  <c r="AX148" i="1" s="1"/>
  <c r="AY147" i="1"/>
  <c r="AW147" i="1"/>
  <c r="AX147" i="1" s="1"/>
  <c r="AY146" i="1"/>
  <c r="AW146" i="1"/>
  <c r="AX146" i="1" s="1"/>
  <c r="AY145" i="1"/>
  <c r="AW145" i="1"/>
  <c r="AX145" i="1" s="1"/>
  <c r="AY144" i="1"/>
  <c r="AW144" i="1"/>
  <c r="AX144" i="1" s="1"/>
  <c r="AY143" i="1"/>
  <c r="AW143" i="1"/>
  <c r="AX143" i="1" s="1"/>
  <c r="AY142" i="1"/>
  <c r="AW142" i="1"/>
  <c r="AX142" i="1" s="1"/>
  <c r="AY141" i="1"/>
  <c r="AW141" i="1"/>
  <c r="AX141" i="1" s="1"/>
  <c r="AY140" i="1"/>
  <c r="AW140" i="1"/>
  <c r="AX140" i="1" s="1"/>
  <c r="AY139" i="1"/>
  <c r="AW139" i="1"/>
  <c r="AX139" i="1" s="1"/>
  <c r="AY138" i="1"/>
  <c r="AW138" i="1"/>
  <c r="AX138" i="1" s="1"/>
  <c r="AY137" i="1"/>
  <c r="AW137" i="1"/>
  <c r="AX137" i="1" s="1"/>
  <c r="AY136" i="1"/>
  <c r="AW136" i="1"/>
  <c r="AX136" i="1" s="1"/>
  <c r="AY135" i="1"/>
  <c r="AW135" i="1"/>
  <c r="AX135" i="1" s="1"/>
  <c r="AY134" i="1"/>
  <c r="AW134" i="1"/>
  <c r="AX134" i="1" s="1"/>
  <c r="AY133" i="1"/>
  <c r="AW133" i="1"/>
  <c r="AX133" i="1" s="1"/>
  <c r="AY132" i="1"/>
  <c r="AW132" i="1"/>
  <c r="AX132" i="1" s="1"/>
  <c r="AY131" i="1"/>
  <c r="AW131" i="1"/>
  <c r="AX131" i="1" s="1"/>
  <c r="AY130" i="1"/>
  <c r="AW130" i="1"/>
  <c r="AX130" i="1" s="1"/>
  <c r="AY129" i="1"/>
  <c r="AW129" i="1"/>
  <c r="AX129" i="1" s="1"/>
  <c r="AY128" i="1"/>
  <c r="AW128" i="1"/>
  <c r="AX128" i="1" s="1"/>
  <c r="AY127" i="1"/>
  <c r="AW127" i="1"/>
  <c r="AX127" i="1" s="1"/>
  <c r="AY126" i="1"/>
  <c r="AW126" i="1"/>
  <c r="AX126" i="1" s="1"/>
  <c r="AY125" i="1"/>
  <c r="AW125" i="1"/>
  <c r="AX125" i="1" s="1"/>
  <c r="AY124" i="1"/>
  <c r="AW124" i="1"/>
  <c r="AX124" i="1" s="1"/>
  <c r="AY123" i="1"/>
  <c r="AW123" i="1"/>
  <c r="AX123" i="1" s="1"/>
  <c r="AY122" i="1"/>
  <c r="AW122" i="1"/>
  <c r="AX122" i="1" s="1"/>
  <c r="AY121" i="1"/>
  <c r="AW121" i="1"/>
  <c r="AX121" i="1" s="1"/>
  <c r="AY120" i="1"/>
  <c r="AW120" i="1"/>
  <c r="AX120" i="1" s="1"/>
  <c r="AY119" i="1"/>
  <c r="AW119" i="1"/>
  <c r="AX119" i="1" s="1"/>
  <c r="AY118" i="1"/>
  <c r="AW118" i="1"/>
  <c r="AX118" i="1" s="1"/>
  <c r="AY117" i="1"/>
  <c r="AW117" i="1"/>
  <c r="AX117" i="1" s="1"/>
  <c r="AY116" i="1"/>
  <c r="AW116" i="1"/>
  <c r="AX116" i="1" s="1"/>
  <c r="AY115" i="1"/>
  <c r="AW115" i="1"/>
  <c r="AX115" i="1" s="1"/>
  <c r="AY114" i="1"/>
  <c r="AW114" i="1"/>
  <c r="AX114" i="1" s="1"/>
  <c r="AY113" i="1"/>
  <c r="AW113" i="1"/>
  <c r="AX113" i="1" s="1"/>
  <c r="AY112" i="1"/>
  <c r="AW112" i="1"/>
  <c r="AX112" i="1" s="1"/>
  <c r="AY111" i="1"/>
  <c r="AW111" i="1"/>
  <c r="AX111" i="1" s="1"/>
  <c r="AY110" i="1"/>
  <c r="AW110" i="1"/>
  <c r="AX110" i="1" s="1"/>
  <c r="AY109" i="1"/>
  <c r="AW109" i="1"/>
  <c r="AX109" i="1" s="1"/>
  <c r="AY108" i="1"/>
  <c r="AW108" i="1"/>
  <c r="AX108" i="1" s="1"/>
  <c r="AY107" i="1"/>
  <c r="AW107" i="1"/>
  <c r="AX107" i="1" s="1"/>
  <c r="AY106" i="1"/>
  <c r="AW106" i="1"/>
  <c r="AX106" i="1" s="1"/>
  <c r="AY105" i="1"/>
  <c r="AW105" i="1"/>
  <c r="AX105" i="1" s="1"/>
  <c r="AY104" i="1"/>
  <c r="AW104" i="1"/>
  <c r="AX104" i="1" s="1"/>
  <c r="AY103" i="1"/>
  <c r="AW103" i="1"/>
  <c r="AX103" i="1" s="1"/>
  <c r="AY102" i="1"/>
  <c r="AW102" i="1"/>
  <c r="AX102" i="1" s="1"/>
  <c r="AY101" i="1"/>
  <c r="AW101" i="1"/>
  <c r="AX101" i="1" s="1"/>
  <c r="AY100" i="1"/>
  <c r="AW100" i="1"/>
  <c r="AX100" i="1" s="1"/>
  <c r="AY99" i="1"/>
  <c r="AW99" i="1"/>
  <c r="AX99" i="1" s="1"/>
  <c r="AY98" i="1"/>
  <c r="AW98" i="1"/>
  <c r="AX98" i="1" s="1"/>
  <c r="AY97" i="1"/>
  <c r="AW97" i="1"/>
  <c r="AX97" i="1" s="1"/>
  <c r="AY96" i="1"/>
  <c r="AW96" i="1"/>
  <c r="AX96" i="1" s="1"/>
  <c r="AY95" i="1"/>
  <c r="AW95" i="1"/>
  <c r="AX95" i="1" s="1"/>
  <c r="AY94" i="1"/>
  <c r="AW94" i="1"/>
  <c r="AX94" i="1" s="1"/>
  <c r="AY93" i="1"/>
  <c r="AW93" i="1"/>
  <c r="AX93" i="1" s="1"/>
  <c r="AY92" i="1"/>
  <c r="AW92" i="1"/>
  <c r="AX92" i="1" s="1"/>
  <c r="AY91" i="1"/>
  <c r="AW91" i="1"/>
  <c r="AX91" i="1" s="1"/>
  <c r="AY90" i="1"/>
  <c r="AW90" i="1"/>
  <c r="AX90" i="1" s="1"/>
  <c r="AY89" i="1"/>
  <c r="AW89" i="1"/>
  <c r="AX89" i="1" s="1"/>
  <c r="AY88" i="1"/>
  <c r="AW88" i="1"/>
  <c r="AX88" i="1" s="1"/>
  <c r="AY87" i="1"/>
  <c r="AW87" i="1"/>
  <c r="AX87" i="1" s="1"/>
  <c r="AY86" i="1"/>
  <c r="AW86" i="1"/>
  <c r="AX86" i="1" s="1"/>
  <c r="AY85" i="1"/>
  <c r="AW85" i="1"/>
  <c r="AX85" i="1" s="1"/>
  <c r="AY84" i="1"/>
  <c r="AW84" i="1"/>
  <c r="AX84" i="1" s="1"/>
  <c r="AY83" i="1"/>
  <c r="AW83" i="1"/>
  <c r="AX83" i="1" s="1"/>
  <c r="AY82" i="1"/>
  <c r="AW82" i="1"/>
  <c r="AX82" i="1" s="1"/>
  <c r="AY81" i="1"/>
  <c r="AW81" i="1"/>
  <c r="AX81" i="1" s="1"/>
  <c r="AY80" i="1"/>
  <c r="AW80" i="1"/>
  <c r="AX80" i="1" s="1"/>
  <c r="AY79" i="1"/>
  <c r="AW79" i="1"/>
  <c r="AX79" i="1" s="1"/>
  <c r="AY78" i="1"/>
  <c r="AW78" i="1"/>
  <c r="AX78" i="1" s="1"/>
  <c r="AY77" i="1"/>
  <c r="AW77" i="1"/>
  <c r="AX77" i="1" s="1"/>
  <c r="AY76" i="1"/>
  <c r="AW76" i="1"/>
  <c r="AX76" i="1" s="1"/>
  <c r="AY75" i="1"/>
  <c r="AW75" i="1"/>
  <c r="AX75" i="1" s="1"/>
  <c r="AY74" i="1"/>
  <c r="AW74" i="1"/>
  <c r="AX74" i="1" s="1"/>
  <c r="AY73" i="1"/>
  <c r="AW73" i="1"/>
  <c r="AX73" i="1" s="1"/>
  <c r="AY72" i="1"/>
  <c r="AW72" i="1"/>
  <c r="AX72" i="1" s="1"/>
  <c r="AY71" i="1"/>
  <c r="AW71" i="1"/>
  <c r="AX71" i="1" s="1"/>
  <c r="AY70" i="1"/>
  <c r="AW70" i="1"/>
  <c r="AX70" i="1" s="1"/>
  <c r="AY69" i="1"/>
  <c r="AW69" i="1"/>
  <c r="AX69" i="1" s="1"/>
  <c r="AY68" i="1"/>
  <c r="AW68" i="1"/>
  <c r="AX68" i="1" s="1"/>
  <c r="AY67" i="1"/>
  <c r="AW67" i="1"/>
  <c r="AX67" i="1" s="1"/>
  <c r="AY66" i="1"/>
  <c r="AW66" i="1"/>
  <c r="AX66" i="1" s="1"/>
  <c r="AY65" i="1"/>
  <c r="AW65" i="1"/>
  <c r="AX65" i="1" s="1"/>
  <c r="AY64" i="1"/>
  <c r="AW64" i="1"/>
  <c r="AX64" i="1" s="1"/>
  <c r="AY63" i="1"/>
  <c r="AW63" i="1"/>
  <c r="AX63" i="1" s="1"/>
  <c r="AY62" i="1"/>
  <c r="AW62" i="1"/>
  <c r="AX62" i="1" s="1"/>
  <c r="AY61" i="1"/>
  <c r="AW61" i="1"/>
  <c r="AX61" i="1" s="1"/>
  <c r="AY60" i="1"/>
  <c r="AW60" i="1"/>
  <c r="AX60" i="1" s="1"/>
  <c r="AY59" i="1"/>
  <c r="AW59" i="1"/>
  <c r="AX59" i="1" s="1"/>
  <c r="AY58" i="1"/>
  <c r="AW58" i="1"/>
  <c r="AX58" i="1" s="1"/>
  <c r="AY57" i="1"/>
  <c r="AW57" i="1"/>
  <c r="AX57" i="1" s="1"/>
  <c r="AY56" i="1"/>
  <c r="AW56" i="1"/>
  <c r="AX56" i="1" s="1"/>
  <c r="AY55" i="1"/>
  <c r="AW55" i="1"/>
  <c r="AX55" i="1" s="1"/>
  <c r="AY54" i="1"/>
  <c r="AW54" i="1"/>
  <c r="AX54" i="1" s="1"/>
  <c r="AY53" i="1"/>
  <c r="AW53" i="1"/>
  <c r="AX53" i="1" s="1"/>
  <c r="AY52" i="1"/>
  <c r="AW52" i="1"/>
  <c r="AX52" i="1" s="1"/>
  <c r="AY51" i="1"/>
  <c r="AW51" i="1"/>
  <c r="AX51" i="1" s="1"/>
  <c r="AY50" i="1"/>
  <c r="AW50" i="1"/>
  <c r="AX50" i="1" s="1"/>
  <c r="AY49" i="1"/>
  <c r="AW49" i="1"/>
  <c r="AX49" i="1" s="1"/>
  <c r="AY48" i="1"/>
  <c r="AW48" i="1"/>
  <c r="AX48" i="1" s="1"/>
  <c r="AY47" i="1"/>
  <c r="AW47" i="1"/>
  <c r="AX47" i="1" s="1"/>
  <c r="AY46" i="1"/>
  <c r="AW46" i="1"/>
  <c r="AX46" i="1" s="1"/>
  <c r="AY45" i="1"/>
  <c r="AW45" i="1"/>
  <c r="AX45" i="1" s="1"/>
  <c r="AY44" i="1"/>
  <c r="AW44" i="1"/>
  <c r="AX44" i="1" s="1"/>
  <c r="AY43" i="1"/>
  <c r="AW43" i="1"/>
  <c r="AX43" i="1" s="1"/>
  <c r="AY42" i="1"/>
  <c r="AW42" i="1"/>
  <c r="AX42" i="1" s="1"/>
  <c r="AY41" i="1"/>
  <c r="AW41" i="1"/>
  <c r="AX41" i="1" s="1"/>
  <c r="AY40" i="1"/>
  <c r="AW40" i="1"/>
  <c r="AX40" i="1" s="1"/>
  <c r="AY39" i="1"/>
  <c r="AW39" i="1"/>
  <c r="AX39" i="1" s="1"/>
  <c r="AY38" i="1"/>
  <c r="AW38" i="1"/>
  <c r="AX38" i="1" s="1"/>
  <c r="AY37" i="1"/>
  <c r="AW37" i="1"/>
  <c r="AX37" i="1" s="1"/>
  <c r="AY36" i="1"/>
  <c r="AW36" i="1"/>
  <c r="AX36" i="1" s="1"/>
  <c r="AY35" i="1"/>
  <c r="AW35" i="1"/>
  <c r="AX35" i="1" s="1"/>
  <c r="AY34" i="1"/>
  <c r="AW34" i="1"/>
  <c r="AX34" i="1" s="1"/>
  <c r="AY33" i="1"/>
  <c r="AW33" i="1"/>
  <c r="AX33" i="1" s="1"/>
  <c r="AY32" i="1"/>
  <c r="AW32" i="1"/>
  <c r="AX32" i="1" s="1"/>
  <c r="AY31" i="1"/>
  <c r="AW31" i="1"/>
  <c r="AX31" i="1" s="1"/>
  <c r="AY30" i="1"/>
  <c r="AW30" i="1"/>
  <c r="AX30" i="1" s="1"/>
  <c r="AY29" i="1"/>
  <c r="AW29" i="1"/>
  <c r="AX29" i="1" s="1"/>
  <c r="AY28" i="1"/>
  <c r="AW28" i="1"/>
  <c r="AX28" i="1" s="1"/>
  <c r="AY27" i="1"/>
  <c r="AW27" i="1"/>
  <c r="AX27" i="1" s="1"/>
  <c r="AY26" i="1"/>
  <c r="AW26" i="1"/>
  <c r="AX26" i="1" s="1"/>
  <c r="AY25" i="1"/>
  <c r="AW25" i="1"/>
  <c r="AX25" i="1" s="1"/>
  <c r="AY24" i="1"/>
  <c r="AW24" i="1"/>
  <c r="AX24" i="1" s="1"/>
  <c r="AY23" i="1"/>
  <c r="AW23" i="1"/>
  <c r="AX23" i="1" s="1"/>
  <c r="AY22" i="1"/>
  <c r="AW22" i="1"/>
  <c r="AX22" i="1" s="1"/>
  <c r="AY21" i="1"/>
  <c r="AW21" i="1"/>
  <c r="AX21" i="1" s="1"/>
  <c r="AY20" i="1"/>
  <c r="AW20" i="1"/>
  <c r="AX20" i="1" s="1"/>
  <c r="AY19" i="1"/>
  <c r="AW19" i="1"/>
  <c r="AX19" i="1" s="1"/>
  <c r="AY18" i="1"/>
  <c r="AW18" i="1"/>
  <c r="AX18" i="1" s="1"/>
  <c r="AY17" i="1"/>
  <c r="AW17" i="1"/>
  <c r="AX17" i="1" s="1"/>
  <c r="AY16" i="1"/>
  <c r="AW16" i="1"/>
  <c r="AX16" i="1" s="1"/>
  <c r="AY15" i="1"/>
  <c r="AW15" i="1"/>
  <c r="AX15" i="1" s="1"/>
  <c r="AY14" i="1"/>
  <c r="AW14" i="1"/>
  <c r="AX14" i="1" s="1"/>
  <c r="AY13" i="1"/>
  <c r="AW13" i="1"/>
  <c r="AX13" i="1" s="1"/>
  <c r="AY12" i="1"/>
  <c r="AW12" i="1"/>
  <c r="AX12" i="1" s="1"/>
  <c r="AY11" i="1"/>
  <c r="AW11" i="1"/>
  <c r="AX11" i="1" s="1"/>
  <c r="AY10" i="1"/>
  <c r="AW10" i="1"/>
  <c r="AX10" i="1" s="1"/>
  <c r="AY9" i="1"/>
  <c r="AW9" i="1"/>
  <c r="AX9" i="1" s="1"/>
  <c r="AY8" i="1"/>
  <c r="AW8" i="1"/>
  <c r="AX8" i="1" s="1"/>
  <c r="AY7" i="1"/>
  <c r="AW7" i="1"/>
  <c r="AX7" i="1" s="1"/>
  <c r="D3" i="15" l="1"/>
  <c r="J60" i="5"/>
  <c r="K60" i="5"/>
  <c r="AI281" i="1"/>
  <c r="D4" i="15" s="1"/>
  <c r="AM281" i="1"/>
  <c r="AW286" i="1"/>
  <c r="AW285" i="1"/>
  <c r="AW284" i="1"/>
  <c r="AW283" i="1"/>
  <c r="AX283" i="1" s="1"/>
  <c r="Q48" i="13"/>
  <c r="O47" i="13"/>
  <c r="S13" i="13"/>
  <c r="Q13" i="13"/>
  <c r="S12" i="13"/>
  <c r="R12" i="13"/>
  <c r="Q12" i="13"/>
  <c r="S11" i="13"/>
  <c r="R11" i="13"/>
  <c r="Q11" i="13"/>
  <c r="S10" i="13"/>
  <c r="R10" i="13"/>
  <c r="Q10" i="13"/>
  <c r="S9" i="13"/>
  <c r="R9" i="13"/>
  <c r="Q9" i="13"/>
  <c r="S8" i="13"/>
  <c r="R8" i="13"/>
  <c r="Q8" i="13"/>
  <c r="T8" i="13" s="1"/>
  <c r="S7" i="13"/>
  <c r="R7" i="13"/>
  <c r="Q7" i="13"/>
  <c r="J2" i="13"/>
  <c r="I2" i="13"/>
  <c r="H2" i="13"/>
  <c r="G2" i="13"/>
  <c r="J1" i="13"/>
  <c r="I1" i="13"/>
  <c r="H1" i="13"/>
  <c r="G1" i="13"/>
  <c r="AO281" i="1" l="1"/>
  <c r="D15" i="15"/>
  <c r="D13" i="15" s="1"/>
  <c r="T10" i="13"/>
  <c r="T9" i="13"/>
  <c r="K1" i="13"/>
  <c r="K2" i="13"/>
  <c r="R48" i="13"/>
  <c r="T12" i="13"/>
  <c r="R13" i="13"/>
  <c r="T13" i="13" s="1"/>
  <c r="P47" i="13"/>
  <c r="T11" i="13"/>
  <c r="Q47" i="13"/>
  <c r="R47" i="13" s="1"/>
  <c r="Q50" i="13"/>
  <c r="T7" i="13"/>
  <c r="O48" i="13"/>
  <c r="P48" i="13"/>
  <c r="O49" i="13" l="1"/>
  <c r="P49" i="13"/>
  <c r="O50" i="13"/>
  <c r="Q49" i="13"/>
  <c r="R49" i="13" s="1"/>
  <c r="P50" i="13"/>
  <c r="P51" i="13"/>
  <c r="R50" i="13"/>
  <c r="Q51" i="13" l="1"/>
  <c r="R51" i="13" s="1"/>
  <c r="O51" i="13"/>
  <c r="O52" i="13"/>
  <c r="Q52" i="13"/>
  <c r="P52" i="13"/>
  <c r="R52" i="13" l="1"/>
  <c r="P53" i="13"/>
  <c r="O53" i="13"/>
  <c r="Q53" i="13"/>
  <c r="P54" i="13" l="1"/>
  <c r="O54" i="13"/>
  <c r="R53" i="13"/>
  <c r="O96" i="7" l="1"/>
  <c r="M96" i="7"/>
  <c r="O95" i="7"/>
  <c r="M95" i="7"/>
  <c r="O94" i="7"/>
  <c r="M94" i="7"/>
  <c r="P95" i="7" l="1"/>
  <c r="N95" i="7"/>
  <c r="P96" i="7"/>
  <c r="N96" i="7"/>
  <c r="F294" i="1"/>
  <c r="F295" i="1"/>
  <c r="G295" i="1" l="1"/>
  <c r="E29" i="2"/>
  <c r="F29" i="2"/>
  <c r="G29" i="2"/>
  <c r="H29" i="2"/>
  <c r="AG279" i="1" l="1"/>
  <c r="AF279" i="1"/>
  <c r="AE279" i="1"/>
  <c r="AE280" i="1"/>
  <c r="AD279" i="1"/>
  <c r="AD280" i="1"/>
  <c r="AC279" i="1"/>
  <c r="AC280" i="1"/>
  <c r="AA279" i="1"/>
  <c r="AA280" i="1"/>
  <c r="Z279" i="1"/>
  <c r="Z280" i="1"/>
  <c r="F51" i="5"/>
  <c r="F52" i="5"/>
  <c r="AD300" i="1" l="1"/>
  <c r="C9" i="15"/>
  <c r="AD299" i="1"/>
  <c r="B9" i="15"/>
  <c r="Z300" i="1"/>
  <c r="C5" i="15"/>
  <c r="AE300" i="1"/>
  <c r="C10" i="15"/>
  <c r="Z299" i="1"/>
  <c r="B5" i="15"/>
  <c r="AF299" i="1"/>
  <c r="B11" i="15"/>
  <c r="AE299" i="1"/>
  <c r="B10" i="15"/>
  <c r="AA300" i="1"/>
  <c r="C6" i="15"/>
  <c r="AF300" i="1"/>
  <c r="C11" i="15"/>
  <c r="AA299" i="1"/>
  <c r="B6" i="15"/>
  <c r="AC300" i="1"/>
  <c r="C8" i="15"/>
  <c r="AG300" i="1"/>
  <c r="C12" i="15"/>
  <c r="AC299" i="1"/>
  <c r="B8" i="15"/>
  <c r="AG299" i="1"/>
  <c r="B12" i="15"/>
  <c r="M286" i="1"/>
  <c r="M287" i="1" s="1"/>
  <c r="M288" i="1" s="1"/>
  <c r="AN275" i="1"/>
  <c r="AL275" i="1"/>
  <c r="AH284" i="1"/>
  <c r="AH285" i="1" s="1"/>
  <c r="AH286" i="1" s="1"/>
  <c r="AH287" i="1" s="1"/>
  <c r="AH288" i="1" s="1"/>
  <c r="AH289" i="1" s="1"/>
  <c r="AH290" i="1" s="1"/>
  <c r="S315" i="1"/>
  <c r="P292" i="1"/>
  <c r="P294" i="1"/>
  <c r="P293" i="1"/>
  <c r="M315" i="1" l="1"/>
  <c r="M289" i="1"/>
  <c r="Q294" i="1"/>
  <c r="Q293" i="1"/>
  <c r="O315" i="1"/>
  <c r="M290" i="1" l="1"/>
  <c r="M316" i="1" s="1"/>
  <c r="AL256" i="1"/>
  <c r="AL257" i="1"/>
  <c r="AL258" i="1"/>
  <c r="AL259" i="1"/>
  <c r="AL260" i="1"/>
  <c r="AL261" i="1"/>
  <c r="AL262" i="1"/>
  <c r="AL263" i="1"/>
  <c r="AL264" i="1"/>
  <c r="AL265" i="1"/>
  <c r="AL266" i="1"/>
  <c r="AL267" i="1"/>
  <c r="AL268" i="1"/>
  <c r="AL269" i="1"/>
  <c r="AL270" i="1"/>
  <c r="AL271" i="1"/>
  <c r="AL272" i="1"/>
  <c r="AL273" i="1"/>
  <c r="AL274" i="1"/>
  <c r="AL276" i="1"/>
  <c r="AL277" i="1"/>
  <c r="AL278" i="1"/>
  <c r="AL255" i="1"/>
  <c r="X275" i="1"/>
  <c r="X276" i="1"/>
  <c r="X277" i="1"/>
  <c r="X278" i="1"/>
  <c r="M16" i="2" l="1"/>
  <c r="AJ9" i="2"/>
  <c r="AJ10" i="2"/>
  <c r="AJ11" i="2"/>
  <c r="AJ12" i="2"/>
  <c r="AL312" i="1" s="1"/>
  <c r="AJ8" i="2"/>
  <c r="Q13" i="5" l="1"/>
  <c r="AQ278" i="1" l="1"/>
  <c r="AQ176" i="1" l="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175" i="1"/>
  <c r="T277" i="1" l="1"/>
  <c r="U277" i="1" s="1"/>
  <c r="T278" i="1"/>
  <c r="U278" i="1" s="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Q54" i="13" l="1"/>
  <c r="R54" i="13" s="1"/>
  <c r="T279" i="1"/>
  <c r="U279" i="1" s="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AR204" i="1"/>
  <c r="AR205" i="1"/>
  <c r="AR206" i="1"/>
  <c r="AR207" i="1"/>
  <c r="AR208" i="1"/>
  <c r="AR209" i="1"/>
  <c r="AR210" i="1"/>
  <c r="AR211" i="1"/>
  <c r="AR212" i="1"/>
  <c r="AR213" i="1"/>
  <c r="AR214" i="1"/>
  <c r="AR215" i="1"/>
  <c r="AR216" i="1"/>
  <c r="AR217" i="1"/>
  <c r="AR218" i="1"/>
  <c r="AR219" i="1"/>
  <c r="AR220" i="1"/>
  <c r="AR221" i="1"/>
  <c r="AR222" i="1"/>
  <c r="AR223" i="1"/>
  <c r="AR224" i="1"/>
  <c r="AR225" i="1"/>
  <c r="AR226" i="1"/>
  <c r="AR227" i="1"/>
  <c r="AR228" i="1"/>
  <c r="AR229" i="1"/>
  <c r="AR230" i="1"/>
  <c r="AR231" i="1"/>
  <c r="AR232" i="1"/>
  <c r="AR233" i="1"/>
  <c r="AR234" i="1"/>
  <c r="AR235" i="1"/>
  <c r="AR236" i="1"/>
  <c r="AR237" i="1"/>
  <c r="AR238" i="1"/>
  <c r="AR239" i="1"/>
  <c r="AR240" i="1"/>
  <c r="AR241" i="1"/>
  <c r="AR242" i="1"/>
  <c r="AR243" i="1"/>
  <c r="AR244" i="1"/>
  <c r="AR245" i="1"/>
  <c r="AR246" i="1"/>
  <c r="AR247" i="1"/>
  <c r="AR248" i="1"/>
  <c r="AR249" i="1"/>
  <c r="AR250" i="1"/>
  <c r="AR251" i="1"/>
  <c r="AR252" i="1"/>
  <c r="AR253" i="1"/>
  <c r="AR254" i="1"/>
  <c r="AR255" i="1"/>
  <c r="AR256" i="1"/>
  <c r="AR257" i="1"/>
  <c r="AR258" i="1"/>
  <c r="AR259" i="1"/>
  <c r="AR260" i="1"/>
  <c r="AR261" i="1"/>
  <c r="AR262" i="1"/>
  <c r="AR263" i="1"/>
  <c r="AR264" i="1"/>
  <c r="AR265" i="1"/>
  <c r="AR266" i="1"/>
  <c r="AR267" i="1"/>
  <c r="AR268" i="1"/>
  <c r="AR269" i="1"/>
  <c r="AR270" i="1"/>
  <c r="AR271" i="1"/>
  <c r="AR272" i="1"/>
  <c r="AR273" i="1"/>
  <c r="AR274" i="1"/>
  <c r="AR275" i="1"/>
  <c r="AR276" i="1"/>
  <c r="AR277" i="1"/>
  <c r="AR278" i="1"/>
  <c r="C18" i="2"/>
  <c r="C19" i="2"/>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U263" i="1" s="1"/>
  <c r="T264" i="1"/>
  <c r="U264" i="1" s="1"/>
  <c r="T265" i="1"/>
  <c r="U265" i="1" s="1"/>
  <c r="T266" i="1"/>
  <c r="U266" i="1" s="1"/>
  <c r="T267" i="1"/>
  <c r="U267" i="1" s="1"/>
  <c r="T268" i="1"/>
  <c r="U268" i="1" s="1"/>
  <c r="T269" i="1"/>
  <c r="U269" i="1" s="1"/>
  <c r="T270" i="1"/>
  <c r="U270" i="1" s="1"/>
  <c r="T271" i="1"/>
  <c r="U271" i="1" s="1"/>
  <c r="T272" i="1"/>
  <c r="U272" i="1" s="1"/>
  <c r="T273" i="1"/>
  <c r="U273" i="1" s="1"/>
  <c r="T274" i="1"/>
  <c r="U274" i="1" s="1"/>
  <c r="T275" i="1"/>
  <c r="U275" i="1" s="1"/>
  <c r="T276" i="1"/>
  <c r="U276" i="1" s="1"/>
  <c r="C292" i="1"/>
  <c r="I285" i="1" l="1"/>
  <c r="AE307" i="1"/>
  <c r="AB279" i="1"/>
  <c r="T280" i="1"/>
  <c r="U280" i="1" s="1"/>
  <c r="A101" i="7"/>
  <c r="A100" i="7"/>
  <c r="A99" i="7"/>
  <c r="A98" i="7"/>
  <c r="T331" i="1" l="1"/>
  <c r="U331" i="1"/>
  <c r="J285" i="1"/>
  <c r="AF307" i="1"/>
  <c r="I286" i="1"/>
  <c r="I287" i="1" s="1"/>
  <c r="AE308" i="1"/>
  <c r="AB299" i="1"/>
  <c r="B7" i="15"/>
  <c r="P285" i="1"/>
  <c r="AB280" i="1"/>
  <c r="T281" i="1"/>
  <c r="U281" i="1" s="1"/>
  <c r="C93" i="7"/>
  <c r="E93" i="7"/>
  <c r="G93" i="7"/>
  <c r="I93" i="7"/>
  <c r="K93" i="7"/>
  <c r="M93" i="7"/>
  <c r="N94" i="7" s="1"/>
  <c r="O93" i="7"/>
  <c r="P94" i="7" s="1"/>
  <c r="I288" i="1" l="1"/>
  <c r="I289" i="1" s="1"/>
  <c r="I290" i="1" s="1"/>
  <c r="J286" i="1"/>
  <c r="AF308" i="1"/>
  <c r="I315" i="1"/>
  <c r="AD315" i="1" s="1"/>
  <c r="AB300" i="1"/>
  <c r="C7" i="15"/>
  <c r="P286" i="1"/>
  <c r="P315" i="1" s="1"/>
  <c r="AF315" i="1" s="1"/>
  <c r="P11" i="15" s="1"/>
  <c r="Q59" i="5"/>
  <c r="T282" i="1"/>
  <c r="U282" i="1" s="1"/>
  <c r="Q285" i="1"/>
  <c r="L59" i="5" s="1"/>
  <c r="AD307" i="1"/>
  <c r="C14" i="8"/>
  <c r="D14" i="8"/>
  <c r="E14" i="8"/>
  <c r="F14" i="8"/>
  <c r="G14" i="8"/>
  <c r="H14" i="8"/>
  <c r="I14" i="8"/>
  <c r="T332" i="1" l="1"/>
  <c r="T337" i="1" s="1"/>
  <c r="U332" i="1"/>
  <c r="Z307" i="1"/>
  <c r="I316" i="1"/>
  <c r="AD316" i="1" s="1"/>
  <c r="I16" i="2"/>
  <c r="J287" i="1"/>
  <c r="J315" i="1"/>
  <c r="AE315" i="1" s="1"/>
  <c r="P10" i="15" s="1"/>
  <c r="Q60" i="5"/>
  <c r="P287" i="1"/>
  <c r="R59" i="5"/>
  <c r="D285" i="1"/>
  <c r="T283" i="1"/>
  <c r="U283" i="1" s="1"/>
  <c r="Q286" i="1"/>
  <c r="Q315" i="1" s="1"/>
  <c r="AG315" i="1" s="1"/>
  <c r="AB307" i="1"/>
  <c r="H285" i="1"/>
  <c r="AD308" i="1" s="1"/>
  <c r="AG307" i="1"/>
  <c r="Y278" i="1"/>
  <c r="Z278" i="1"/>
  <c r="Z298" i="1" s="1"/>
  <c r="AA278" i="1"/>
  <c r="AA298" i="1" s="1"/>
  <c r="AB278" i="1"/>
  <c r="AB298" i="1" s="1"/>
  <c r="AC278" i="1"/>
  <c r="AC298" i="1" s="1"/>
  <c r="AD278" i="1"/>
  <c r="AD298" i="1" s="1"/>
  <c r="AE278" i="1"/>
  <c r="AE298" i="1" s="1"/>
  <c r="AF278" i="1"/>
  <c r="AF298" i="1" s="1"/>
  <c r="AG278" i="1"/>
  <c r="AG298" i="1" s="1"/>
  <c r="Z308" i="1" l="1"/>
  <c r="J288" i="1"/>
  <c r="G23" i="8"/>
  <c r="F7" i="15"/>
  <c r="H23" i="8"/>
  <c r="L60" i="5"/>
  <c r="R60" i="5" s="1"/>
  <c r="Q287" i="1"/>
  <c r="P288" i="1"/>
  <c r="H24" i="8" s="1"/>
  <c r="Y298" i="1"/>
  <c r="L285" i="1"/>
  <c r="D286" i="1"/>
  <c r="T284" i="1"/>
  <c r="N285" i="1"/>
  <c r="F285" i="1"/>
  <c r="AB308" i="1" s="1"/>
  <c r="K285" i="1"/>
  <c r="AG308" i="1" s="1"/>
  <c r="H286" i="1"/>
  <c r="H287" i="1" s="1"/>
  <c r="M91" i="7"/>
  <c r="O91" i="7"/>
  <c r="M92" i="7"/>
  <c r="N93" i="7" s="1"/>
  <c r="O92" i="7"/>
  <c r="P93" i="7" s="1"/>
  <c r="E92" i="7"/>
  <c r="F93" i="7" s="1"/>
  <c r="G92" i="7"/>
  <c r="H93" i="7" s="1"/>
  <c r="I92" i="7"/>
  <c r="J93" i="7" s="1"/>
  <c r="K92" i="7"/>
  <c r="C92" i="7"/>
  <c r="D93" i="7" s="1"/>
  <c r="Y277" i="1"/>
  <c r="Y297" i="1" s="1"/>
  <c r="Z277" i="1"/>
  <c r="Z297" i="1" s="1"/>
  <c r="AA277" i="1"/>
  <c r="AA297" i="1" s="1"/>
  <c r="AB277" i="1"/>
  <c r="AB297" i="1" s="1"/>
  <c r="AC277" i="1"/>
  <c r="AC297" i="1" s="1"/>
  <c r="AD277" i="1"/>
  <c r="AD297" i="1" s="1"/>
  <c r="AE277" i="1"/>
  <c r="AE297" i="1" s="1"/>
  <c r="AF277" i="1"/>
  <c r="AF297" i="1" s="1"/>
  <c r="AG277" i="1"/>
  <c r="AG297" i="1" s="1"/>
  <c r="F3" i="8"/>
  <c r="F4" i="8"/>
  <c r="F5" i="8"/>
  <c r="F6" i="8"/>
  <c r="F7" i="8"/>
  <c r="F8" i="8"/>
  <c r="F9" i="8"/>
  <c r="F10" i="8"/>
  <c r="F11" i="8"/>
  <c r="F12" i="8"/>
  <c r="F2" i="8"/>
  <c r="H3" i="8"/>
  <c r="I3" i="8"/>
  <c r="H4" i="8"/>
  <c r="I4" i="8"/>
  <c r="H5" i="8"/>
  <c r="I5" i="8"/>
  <c r="H6" i="8"/>
  <c r="I6" i="8"/>
  <c r="H7" i="8"/>
  <c r="I7" i="8"/>
  <c r="H8" i="8"/>
  <c r="I8" i="8"/>
  <c r="H9" i="8"/>
  <c r="I9" i="8"/>
  <c r="H10" i="8"/>
  <c r="I10" i="8"/>
  <c r="H11" i="8"/>
  <c r="I11" i="8"/>
  <c r="H12" i="8"/>
  <c r="I12" i="8"/>
  <c r="I2" i="8"/>
  <c r="H2" i="8"/>
  <c r="G3" i="8"/>
  <c r="G4" i="8"/>
  <c r="G5" i="8"/>
  <c r="G6" i="8"/>
  <c r="G7" i="8"/>
  <c r="G8" i="8"/>
  <c r="G9" i="8"/>
  <c r="G10" i="8"/>
  <c r="G11" i="8"/>
  <c r="G12" i="8"/>
  <c r="G2" i="8"/>
  <c r="E3" i="8"/>
  <c r="E4" i="8"/>
  <c r="E5" i="8"/>
  <c r="E6" i="8"/>
  <c r="E7" i="8"/>
  <c r="E8" i="8"/>
  <c r="E9" i="8"/>
  <c r="E10" i="8"/>
  <c r="E11" i="8"/>
  <c r="E12" i="8"/>
  <c r="E2" i="8"/>
  <c r="D3" i="8"/>
  <c r="D4" i="8"/>
  <c r="D5" i="8"/>
  <c r="D6" i="8"/>
  <c r="D7" i="8"/>
  <c r="D8" i="8"/>
  <c r="D9" i="8"/>
  <c r="D10" i="8"/>
  <c r="D11" i="8"/>
  <c r="D12" i="8"/>
  <c r="D2" i="8"/>
  <c r="C3" i="8"/>
  <c r="C4" i="8"/>
  <c r="C5" i="8"/>
  <c r="C6" i="8"/>
  <c r="C7" i="8"/>
  <c r="C8" i="8"/>
  <c r="C9" i="8"/>
  <c r="C10" i="8"/>
  <c r="C11" i="8"/>
  <c r="C12" i="8"/>
  <c r="C2" i="8"/>
  <c r="A2" i="8"/>
  <c r="D287" i="1" l="1"/>
  <c r="G7" i="15"/>
  <c r="AC307" i="1"/>
  <c r="J289" i="1"/>
  <c r="G24" i="8"/>
  <c r="H315" i="1"/>
  <c r="D315" i="1"/>
  <c r="F23" i="8"/>
  <c r="I23" i="8"/>
  <c r="H288" i="1"/>
  <c r="F24" i="8" s="1"/>
  <c r="P289" i="1"/>
  <c r="Q288" i="1"/>
  <c r="I24" i="8" s="1"/>
  <c r="AI277" i="1"/>
  <c r="G285" i="1"/>
  <c r="T285" i="1"/>
  <c r="N286" i="1"/>
  <c r="N315" i="1" s="1"/>
  <c r="F286" i="1"/>
  <c r="F287" i="1" s="1"/>
  <c r="K286" i="1"/>
  <c r="K315" i="1" s="1"/>
  <c r="P12" i="15" s="1"/>
  <c r="L286" i="1"/>
  <c r="L315" i="1" s="1"/>
  <c r="N92" i="7"/>
  <c r="P92" i="7"/>
  <c r="AI278" i="1"/>
  <c r="D288" i="1" l="1"/>
  <c r="AB285" i="1"/>
  <c r="H7" i="15" s="1"/>
  <c r="AC308" i="1"/>
  <c r="J290" i="1"/>
  <c r="G25" i="8"/>
  <c r="P9" i="15"/>
  <c r="AC315" i="1"/>
  <c r="F315" i="1"/>
  <c r="H25" i="8"/>
  <c r="F288" i="1"/>
  <c r="E23" i="8"/>
  <c r="T286" i="1"/>
  <c r="N287" i="1"/>
  <c r="L15" i="2"/>
  <c r="L287" i="1"/>
  <c r="H289" i="1"/>
  <c r="F25" i="8" s="1"/>
  <c r="K15" i="2"/>
  <c r="K287" i="1"/>
  <c r="P290" i="1"/>
  <c r="H26" i="8" s="1"/>
  <c r="Q289" i="1"/>
  <c r="G286" i="1"/>
  <c r="N46" i="5"/>
  <c r="N47" i="5"/>
  <c r="N48" i="5"/>
  <c r="N49" i="5"/>
  <c r="N50" i="5"/>
  <c r="N45" i="5"/>
  <c r="D289" i="1" l="1"/>
  <c r="G26" i="8"/>
  <c r="J16" i="2"/>
  <c r="J316" i="1"/>
  <c r="AE316" i="1" s="1"/>
  <c r="Q10" i="15" s="1"/>
  <c r="AA315" i="1"/>
  <c r="P316" i="1"/>
  <c r="AF316" i="1" s="1"/>
  <c r="Q11" i="15" s="1"/>
  <c r="AB286" i="1"/>
  <c r="I7" i="15" s="1"/>
  <c r="G315" i="1"/>
  <c r="I25" i="8"/>
  <c r="N288" i="1"/>
  <c r="T287" i="1"/>
  <c r="L288" i="1"/>
  <c r="F289" i="1"/>
  <c r="E24" i="8"/>
  <c r="P16" i="2"/>
  <c r="K288" i="1"/>
  <c r="G287" i="1"/>
  <c r="H290" i="1"/>
  <c r="F26" i="8" s="1"/>
  <c r="Q290" i="1"/>
  <c r="I26" i="8" s="1"/>
  <c r="P49" i="5"/>
  <c r="P50" i="5"/>
  <c r="O49" i="5"/>
  <c r="Q49" i="5"/>
  <c r="O50" i="5"/>
  <c r="Q50" i="5"/>
  <c r="I46" i="5"/>
  <c r="I47" i="5"/>
  <c r="J51" i="5" s="1"/>
  <c r="I48" i="5"/>
  <c r="J52" i="5" s="1"/>
  <c r="I49" i="5"/>
  <c r="I50" i="5"/>
  <c r="J54" i="5" s="1"/>
  <c r="I45" i="5"/>
  <c r="D290" i="1" l="1"/>
  <c r="D16" i="2"/>
  <c r="P8" i="15"/>
  <c r="AB315" i="1"/>
  <c r="P7" i="15" s="1"/>
  <c r="L289" i="1"/>
  <c r="H316" i="1"/>
  <c r="Q316" i="1"/>
  <c r="AG316" i="1" s="1"/>
  <c r="F290" i="1"/>
  <c r="E26" i="8" s="1"/>
  <c r="E25" i="8"/>
  <c r="AB287" i="1"/>
  <c r="J7" i="15" s="1"/>
  <c r="H16" i="2"/>
  <c r="Q16" i="2"/>
  <c r="N289" i="1"/>
  <c r="T288" i="1"/>
  <c r="K289" i="1"/>
  <c r="G288" i="1"/>
  <c r="AB288" i="1" s="1"/>
  <c r="K7" i="15" s="1"/>
  <c r="L49" i="5"/>
  <c r="R49" i="5" s="1"/>
  <c r="J53" i="5"/>
  <c r="K50" i="5"/>
  <c r="K49" i="5"/>
  <c r="J50" i="5"/>
  <c r="J49" i="5"/>
  <c r="O51" i="5"/>
  <c r="L50" i="5"/>
  <c r="R50" i="5" s="1"/>
  <c r="P51" i="5"/>
  <c r="O52" i="5"/>
  <c r="P52" i="5"/>
  <c r="C46" i="5"/>
  <c r="C47" i="5"/>
  <c r="D51" i="5" s="1"/>
  <c r="C48" i="5"/>
  <c r="D52" i="5" s="1"/>
  <c r="C49" i="5"/>
  <c r="D53" i="5" s="1"/>
  <c r="C50" i="5"/>
  <c r="C45" i="5"/>
  <c r="D316" i="1" l="1"/>
  <c r="Q9" i="15"/>
  <c r="AC316" i="1"/>
  <c r="L290" i="1"/>
  <c r="L16" i="2" s="1"/>
  <c r="F316" i="1"/>
  <c r="F16" i="2"/>
  <c r="N290" i="1"/>
  <c r="T290" i="1" s="1"/>
  <c r="T289" i="1"/>
  <c r="K290" i="1"/>
  <c r="G289" i="1"/>
  <c r="F50" i="5"/>
  <c r="D54" i="5"/>
  <c r="E50" i="5"/>
  <c r="E49" i="5"/>
  <c r="K51" i="5"/>
  <c r="F49" i="5"/>
  <c r="O53" i="5"/>
  <c r="P53" i="5"/>
  <c r="D49" i="5"/>
  <c r="G290" i="1" l="1"/>
  <c r="G316" i="1" s="1"/>
  <c r="L316" i="1"/>
  <c r="AA316" i="1"/>
  <c r="K316" i="1"/>
  <c r="Q12" i="15" s="1"/>
  <c r="N316" i="1"/>
  <c r="N16" i="2"/>
  <c r="AB289" i="1"/>
  <c r="L7" i="15" s="1"/>
  <c r="K16" i="2"/>
  <c r="AN16" i="2" s="1"/>
  <c r="K52" i="5"/>
  <c r="K53" i="5"/>
  <c r="O54" i="5"/>
  <c r="P54" i="5"/>
  <c r="D50" i="5"/>
  <c r="G16" i="2" l="1"/>
  <c r="AB290" i="1"/>
  <c r="M7" i="15" s="1"/>
  <c r="Q8" i="15"/>
  <c r="AB316" i="1"/>
  <c r="Q7" i="15" s="1"/>
  <c r="P55" i="5"/>
  <c r="O55" i="5"/>
  <c r="K54" i="5" l="1"/>
  <c r="O56" i="5"/>
  <c r="P56" i="5"/>
  <c r="K55" i="5"/>
  <c r="K56" i="5" l="1"/>
  <c r="AN276" i="1" l="1"/>
  <c r="AN274" i="1"/>
  <c r="AN273" i="1"/>
  <c r="AN272" i="1"/>
  <c r="AN271" i="1"/>
  <c r="AN270" i="1"/>
  <c r="AN269" i="1"/>
  <c r="AN268" i="1"/>
  <c r="AN267" i="1"/>
  <c r="AN266" i="1"/>
  <c r="AN265" i="1"/>
  <c r="AN264" i="1"/>
  <c r="AN263" i="1"/>
  <c r="AN262" i="1"/>
  <c r="AN261" i="1"/>
  <c r="AN260" i="1"/>
  <c r="AN259" i="1"/>
  <c r="AN258" i="1"/>
  <c r="AN257" i="1"/>
  <c r="AN255" i="1"/>
  <c r="AN256" i="1"/>
  <c r="O3" i="7" l="1"/>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P91" i="7" s="1"/>
  <c r="O2" i="7"/>
  <c r="R285" i="1" l="1"/>
  <c r="R286" i="1" s="1"/>
  <c r="R287" i="1" s="1"/>
  <c r="R288" i="1" s="1"/>
  <c r="R289" i="1" s="1"/>
  <c r="R290" i="1" s="1"/>
  <c r="P90" i="7"/>
  <c r="P86" i="7"/>
  <c r="P82" i="7"/>
  <c r="P89" i="7"/>
  <c r="P85" i="7"/>
  <c r="P87" i="7"/>
  <c r="P83" i="7"/>
  <c r="P88" i="7"/>
  <c r="P84" i="7"/>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N91" i="7" s="1"/>
  <c r="M2" i="7"/>
  <c r="Z8" i="2"/>
  <c r="Z9" i="2"/>
  <c r="Z10" i="2"/>
  <c r="Z11" i="2"/>
  <c r="Z12" i="2"/>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2"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J92" i="7" s="1"/>
  <c r="I2" i="7"/>
  <c r="AA9" i="2"/>
  <c r="AA10" i="2"/>
  <c r="AA11" i="2"/>
  <c r="AA12" i="2"/>
  <c r="Y8" i="2"/>
  <c r="Y9" i="2"/>
  <c r="Y10" i="2"/>
  <c r="Y11" i="2"/>
  <c r="Y12" i="2"/>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H92" i="7" s="1"/>
  <c r="G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F92" i="7" s="1"/>
  <c r="E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D92" i="7" s="1"/>
  <c r="C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2" i="7"/>
  <c r="R315" i="1" l="1"/>
  <c r="R16" i="2"/>
  <c r="R316" i="1"/>
  <c r="J84" i="7"/>
  <c r="D90" i="7"/>
  <c r="H90" i="7"/>
  <c r="H86" i="7"/>
  <c r="H82" i="7"/>
  <c r="N83" i="7"/>
  <c r="D88" i="7"/>
  <c r="D84" i="7"/>
  <c r="F90" i="7"/>
  <c r="F86" i="7"/>
  <c r="F82" i="7"/>
  <c r="D83" i="7"/>
  <c r="F89" i="7"/>
  <c r="F85" i="7"/>
  <c r="N86" i="7"/>
  <c r="N82" i="7"/>
  <c r="D91" i="7"/>
  <c r="D87" i="7"/>
  <c r="H89" i="7"/>
  <c r="D82" i="7"/>
  <c r="J89" i="7"/>
  <c r="N87" i="7"/>
  <c r="D86" i="7"/>
  <c r="F88" i="7"/>
  <c r="F84" i="7"/>
  <c r="H84" i="7"/>
  <c r="J91" i="7"/>
  <c r="J87" i="7"/>
  <c r="J83" i="7"/>
  <c r="N90" i="7"/>
  <c r="D85" i="7"/>
  <c r="H91" i="7"/>
  <c r="H87" i="7"/>
  <c r="H83" i="7"/>
  <c r="J90" i="7"/>
  <c r="J86" i="7"/>
  <c r="J82" i="7"/>
  <c r="N89" i="7"/>
  <c r="N85" i="7"/>
  <c r="N84" i="7"/>
  <c r="D89" i="7"/>
  <c r="F91" i="7"/>
  <c r="J88" i="7"/>
  <c r="J85" i="7"/>
  <c r="N88" i="7"/>
  <c r="F87" i="7"/>
  <c r="F83" i="7"/>
  <c r="H85" i="7"/>
  <c r="H88" i="7"/>
  <c r="AL8" i="2" l="1"/>
  <c r="C13" i="8" l="1"/>
  <c r="G13" i="8"/>
  <c r="E13" i="8"/>
  <c r="F13" i="8"/>
  <c r="S13" i="5"/>
  <c r="R13" i="5"/>
  <c r="S12" i="5"/>
  <c r="R12" i="5"/>
  <c r="Q12" i="5"/>
  <c r="S11" i="5"/>
  <c r="R11" i="5"/>
  <c r="Q11" i="5"/>
  <c r="S10" i="5"/>
  <c r="R10" i="5"/>
  <c r="Q10" i="5"/>
  <c r="S8" i="5"/>
  <c r="R8" i="5"/>
  <c r="Q8" i="5"/>
  <c r="S9" i="5"/>
  <c r="R9" i="5"/>
  <c r="Q9" i="5"/>
  <c r="S7" i="5"/>
  <c r="R7" i="5"/>
  <c r="Q7" i="5"/>
  <c r="J2" i="5"/>
  <c r="J1" i="5"/>
  <c r="I2" i="5"/>
  <c r="I1" i="5"/>
  <c r="H2" i="5"/>
  <c r="H1" i="5"/>
  <c r="G2" i="5"/>
  <c r="G1" i="5"/>
  <c r="T11" i="5" l="1"/>
  <c r="L51" i="5"/>
  <c r="I13" i="8"/>
  <c r="T9" i="5"/>
  <c r="K2" i="5"/>
  <c r="T10" i="5"/>
  <c r="T13" i="5"/>
  <c r="T12" i="5"/>
  <c r="T8" i="5"/>
  <c r="K1" i="5"/>
  <c r="T7" i="5"/>
  <c r="AR175" i="1"/>
  <c r="Z276" i="1"/>
  <c r="AA276" i="1"/>
  <c r="AB276" i="1"/>
  <c r="AC276" i="1"/>
  <c r="AD276" i="1"/>
  <c r="AE276" i="1"/>
  <c r="AF276" i="1"/>
  <c r="AG276" i="1"/>
  <c r="AC13" i="2" l="1"/>
  <c r="AA13" i="2"/>
  <c r="L52" i="5"/>
  <c r="AB13" i="2"/>
  <c r="AE13" i="2"/>
  <c r="Y13" i="2"/>
  <c r="E15" i="8"/>
  <c r="G15" i="8"/>
  <c r="W13" i="2"/>
  <c r="Y276" i="1"/>
  <c r="AM276" i="1" s="1"/>
  <c r="AO276" i="1" s="1"/>
  <c r="Z275" i="1"/>
  <c r="AA275" i="1"/>
  <c r="AB275" i="1"/>
  <c r="AC275" i="1"/>
  <c r="AD275" i="1"/>
  <c r="AE275" i="1"/>
  <c r="AF275" i="1"/>
  <c r="AG275" i="1"/>
  <c r="Y275" i="1"/>
  <c r="AM275" i="1" s="1"/>
  <c r="AO275" i="1" s="1"/>
  <c r="AG13" i="2" l="1"/>
  <c r="N4" i="15" s="1"/>
  <c r="AI275" i="1"/>
  <c r="AI276" i="1"/>
  <c r="G16" i="8" l="1"/>
  <c r="E16" i="8"/>
  <c r="E17" i="8"/>
  <c r="Z13" i="2"/>
  <c r="AL9" i="2"/>
  <c r="AL10" i="2"/>
  <c r="AL11" i="2"/>
  <c r="AL12" i="2"/>
  <c r="AN312" i="1" s="1"/>
  <c r="G17" i="8" l="1"/>
  <c r="X9" i="2"/>
  <c r="AB9" i="2"/>
  <c r="AC9" i="2"/>
  <c r="X10" i="2"/>
  <c r="AB10" i="2"/>
  <c r="AC10" i="2"/>
  <c r="X11" i="2"/>
  <c r="AB11" i="2"/>
  <c r="AC11" i="2"/>
  <c r="X12" i="2"/>
  <c r="AB12" i="2"/>
  <c r="AC12" i="2"/>
  <c r="W9" i="2"/>
  <c r="W10" i="2"/>
  <c r="W11" i="2"/>
  <c r="AK11" i="2" s="1"/>
  <c r="W12" i="2"/>
  <c r="AC8" i="2"/>
  <c r="AB8" i="2"/>
  <c r="AA8" i="2"/>
  <c r="X8" i="2"/>
  <c r="W8" i="2"/>
  <c r="AK12" i="2" l="1"/>
  <c r="AM312" i="1" s="1"/>
  <c r="AG12" i="2"/>
  <c r="AK8" i="2"/>
  <c r="AG8" i="2"/>
  <c r="AG11" i="2"/>
  <c r="AK10" i="2"/>
  <c r="AG10" i="2"/>
  <c r="AK9" i="2"/>
  <c r="AG9" i="2"/>
  <c r="G18" i="8"/>
  <c r="E18" i="8"/>
  <c r="AC14" i="2"/>
  <c r="Y14" i="2"/>
  <c r="AG273" i="1"/>
  <c r="AG272" i="1"/>
  <c r="AG271" i="1"/>
  <c r="AG270" i="1"/>
  <c r="AG269" i="1"/>
  <c r="AG268" i="1"/>
  <c r="AG267" i="1"/>
  <c r="AG266" i="1"/>
  <c r="AG265" i="1"/>
  <c r="AG264" i="1"/>
  <c r="AG263" i="1"/>
  <c r="AG262" i="1"/>
  <c r="AG261" i="1"/>
  <c r="AG260" i="1"/>
  <c r="AG259" i="1"/>
  <c r="AG258" i="1"/>
  <c r="AG257" i="1"/>
  <c r="AG256" i="1"/>
  <c r="AG255" i="1"/>
  <c r="AG274" i="1"/>
  <c r="AF255" i="1"/>
  <c r="AF256" i="1"/>
  <c r="AF257" i="1"/>
  <c r="AF258" i="1"/>
  <c r="AF259" i="1"/>
  <c r="AF260" i="1"/>
  <c r="AF261" i="1"/>
  <c r="AF262" i="1"/>
  <c r="AF263" i="1"/>
  <c r="AF264" i="1"/>
  <c r="AF265" i="1"/>
  <c r="AF266" i="1"/>
  <c r="AF267" i="1"/>
  <c r="AF268" i="1"/>
  <c r="AF269" i="1"/>
  <c r="AF270" i="1"/>
  <c r="AF271" i="1"/>
  <c r="AF272" i="1"/>
  <c r="AF273" i="1"/>
  <c r="AF274" i="1"/>
  <c r="AE255" i="1"/>
  <c r="AE256" i="1"/>
  <c r="AE257" i="1"/>
  <c r="AE258" i="1"/>
  <c r="AE259" i="1"/>
  <c r="AE260" i="1"/>
  <c r="AE261" i="1"/>
  <c r="AE262" i="1"/>
  <c r="AE263" i="1"/>
  <c r="AE264" i="1"/>
  <c r="AE265" i="1"/>
  <c r="AE266" i="1"/>
  <c r="AE267" i="1"/>
  <c r="AE268" i="1"/>
  <c r="AE269" i="1"/>
  <c r="AE270" i="1"/>
  <c r="AE271" i="1"/>
  <c r="AE272" i="1"/>
  <c r="AE273" i="1"/>
  <c r="AE274" i="1"/>
  <c r="E20" i="8" l="1"/>
  <c r="AC255" i="1"/>
  <c r="AD255" i="1"/>
  <c r="AC256" i="1"/>
  <c r="AD256" i="1"/>
  <c r="AC257" i="1"/>
  <c r="AD257" i="1"/>
  <c r="AC258" i="1"/>
  <c r="AD258" i="1"/>
  <c r="AC259" i="1"/>
  <c r="AD259" i="1"/>
  <c r="AC260" i="1"/>
  <c r="AD260" i="1"/>
  <c r="AC261" i="1"/>
  <c r="AD261" i="1"/>
  <c r="AC262" i="1"/>
  <c r="AD262" i="1"/>
  <c r="AC263" i="1"/>
  <c r="AD263" i="1"/>
  <c r="AC264" i="1"/>
  <c r="AD264" i="1"/>
  <c r="AC265" i="1"/>
  <c r="AD265" i="1"/>
  <c r="AC266" i="1"/>
  <c r="AD266" i="1"/>
  <c r="AC267" i="1"/>
  <c r="AD267" i="1"/>
  <c r="AC268" i="1"/>
  <c r="AD268" i="1"/>
  <c r="AC269" i="1"/>
  <c r="AD269" i="1"/>
  <c r="AC270" i="1"/>
  <c r="AD270" i="1"/>
  <c r="AC271" i="1"/>
  <c r="AD271" i="1"/>
  <c r="AC272" i="1"/>
  <c r="AD272" i="1"/>
  <c r="AC273" i="1"/>
  <c r="AD273" i="1"/>
  <c r="AC274" i="1"/>
  <c r="AD274" i="1"/>
  <c r="AB274" i="1"/>
  <c r="G20" i="8" l="1"/>
  <c r="E21" i="8"/>
  <c r="AB256" i="1"/>
  <c r="AB257" i="1"/>
  <c r="AB258" i="1"/>
  <c r="AB259" i="1"/>
  <c r="AB260" i="1"/>
  <c r="AB261" i="1"/>
  <c r="AB262" i="1"/>
  <c r="AB263" i="1"/>
  <c r="AB264" i="1"/>
  <c r="AB265" i="1"/>
  <c r="AB266" i="1"/>
  <c r="AB267" i="1"/>
  <c r="AB268" i="1"/>
  <c r="AB269" i="1"/>
  <c r="AB270" i="1"/>
  <c r="AB271" i="1"/>
  <c r="AB272" i="1"/>
  <c r="AB273" i="1"/>
  <c r="G21" i="8" l="1"/>
  <c r="N15" i="2"/>
  <c r="AB255" i="1"/>
  <c r="AA256" i="1"/>
  <c r="AA257" i="1"/>
  <c r="AA258" i="1"/>
  <c r="AA259" i="1"/>
  <c r="AA260" i="1"/>
  <c r="AA261" i="1"/>
  <c r="AA262" i="1"/>
  <c r="AA263" i="1"/>
  <c r="AA264" i="1"/>
  <c r="AA265" i="1"/>
  <c r="AA266" i="1"/>
  <c r="AA267" i="1"/>
  <c r="AA268" i="1"/>
  <c r="AA269" i="1"/>
  <c r="AA270" i="1"/>
  <c r="AA271" i="1"/>
  <c r="AA272" i="1"/>
  <c r="AA273" i="1"/>
  <c r="AA274" i="1"/>
  <c r="AA255" i="1"/>
  <c r="Z256" i="1"/>
  <c r="Z257" i="1"/>
  <c r="Z258" i="1"/>
  <c r="Z259" i="1"/>
  <c r="Z260" i="1"/>
  <c r="Z261" i="1"/>
  <c r="Z262" i="1"/>
  <c r="Z263" i="1"/>
  <c r="Z264" i="1"/>
  <c r="Z265" i="1"/>
  <c r="Z266" i="1"/>
  <c r="Z267" i="1"/>
  <c r="Z268" i="1"/>
  <c r="Z269" i="1"/>
  <c r="Z270" i="1"/>
  <c r="Z271" i="1"/>
  <c r="Z272" i="1"/>
  <c r="Z273" i="1"/>
  <c r="Z274" i="1"/>
  <c r="Z255" i="1"/>
  <c r="Y259" i="1"/>
  <c r="AM259" i="1" s="1"/>
  <c r="Y260" i="1"/>
  <c r="AM260" i="1" s="1"/>
  <c r="Y261" i="1"/>
  <c r="AM261" i="1" s="1"/>
  <c r="Y262" i="1"/>
  <c r="AM262" i="1" s="1"/>
  <c r="Y263" i="1"/>
  <c r="Y264" i="1"/>
  <c r="AM264" i="1" s="1"/>
  <c r="Y265" i="1"/>
  <c r="AM265" i="1" s="1"/>
  <c r="Y266" i="1"/>
  <c r="AM266" i="1" s="1"/>
  <c r="Y267" i="1"/>
  <c r="AM267" i="1" s="1"/>
  <c r="Y268" i="1"/>
  <c r="AM268" i="1" s="1"/>
  <c r="Y269" i="1"/>
  <c r="AM269" i="1" s="1"/>
  <c r="Y270" i="1"/>
  <c r="AM270" i="1" s="1"/>
  <c r="Y271" i="1"/>
  <c r="AM271" i="1" s="1"/>
  <c r="Y272" i="1"/>
  <c r="AM272" i="1" s="1"/>
  <c r="Y273" i="1"/>
  <c r="AM273" i="1" s="1"/>
  <c r="Y274" i="1"/>
  <c r="AM274" i="1" s="1"/>
  <c r="Y258" i="1"/>
  <c r="AM258" i="1" s="1"/>
  <c r="Y257" i="1"/>
  <c r="AM257" i="1" s="1"/>
  <c r="Y256" i="1"/>
  <c r="AM256" i="1" s="1"/>
  <c r="Y255" i="1"/>
  <c r="AM255" i="1" s="1"/>
  <c r="F15" i="2" l="1"/>
  <c r="E22" i="8"/>
  <c r="G22" i="8"/>
  <c r="J15" i="2"/>
  <c r="AN15" i="2" s="1"/>
  <c r="AM263" i="1"/>
  <c r="AI274" i="1"/>
  <c r="AI266" i="1"/>
  <c r="AI262" i="1"/>
  <c r="AI256" i="1"/>
  <c r="AI273" i="1"/>
  <c r="AI269" i="1"/>
  <c r="AI265" i="1"/>
  <c r="AI261" i="1"/>
  <c r="AI270" i="1"/>
  <c r="AI257" i="1"/>
  <c r="AI272" i="1"/>
  <c r="AI268" i="1"/>
  <c r="AI264" i="1"/>
  <c r="AI260" i="1"/>
  <c r="AI258" i="1"/>
  <c r="AI271" i="1"/>
  <c r="AI267" i="1"/>
  <c r="AI263" i="1"/>
  <c r="AI259" i="1"/>
  <c r="AI255" i="1"/>
  <c r="AO15" i="2" l="1"/>
  <c r="AO16" i="2"/>
  <c r="AC15" i="2"/>
  <c r="AC16" i="2"/>
  <c r="Y15" i="2"/>
  <c r="Y16" i="2"/>
  <c r="D13" i="8"/>
  <c r="AJ13" i="2" l="1"/>
  <c r="AL313" i="1" s="1"/>
  <c r="N14" i="15" l="1"/>
  <c r="X13" i="2"/>
  <c r="Q51" i="5" l="1"/>
  <c r="R51" i="5" s="1"/>
  <c r="H13" i="8"/>
  <c r="AN277" i="1"/>
  <c r="AM277" i="1" s="1"/>
  <c r="AO277" i="1" s="1"/>
  <c r="AN278" i="1" l="1"/>
  <c r="AM278" i="1" s="1"/>
  <c r="AO278" i="1" s="1"/>
  <c r="Q52" i="5"/>
  <c r="R52" i="5" s="1"/>
  <c r="AL13" i="2"/>
  <c r="AN313" i="1" s="1"/>
  <c r="N16" i="15" s="1"/>
  <c r="C20" i="2" l="1"/>
  <c r="AD13" i="2"/>
  <c r="AK13" i="2" l="1"/>
  <c r="AM313" i="1" s="1"/>
  <c r="N15" i="15" s="1"/>
  <c r="E51" i="5" l="1"/>
  <c r="E52" i="5" l="1"/>
  <c r="G52" i="5"/>
  <c r="AL279" i="1" l="1"/>
  <c r="B14" i="15" s="1"/>
  <c r="F15" i="8" l="1"/>
  <c r="D15" i="8"/>
  <c r="AQ279" i="1" l="1"/>
  <c r="F16" i="8"/>
  <c r="D16" i="8" l="1"/>
  <c r="AQ280" i="1"/>
  <c r="C304" i="1"/>
  <c r="AA14" i="2"/>
  <c r="F17" i="8"/>
  <c r="X280" i="1" l="1"/>
  <c r="D17" i="8"/>
  <c r="K96" i="7"/>
  <c r="I96" i="7"/>
  <c r="G96" i="7"/>
  <c r="C96" i="7"/>
  <c r="E96" i="7"/>
  <c r="K95" i="7"/>
  <c r="I95" i="7"/>
  <c r="G95" i="7"/>
  <c r="C95" i="7"/>
  <c r="E95" i="7"/>
  <c r="F18" i="8"/>
  <c r="AL282" i="1"/>
  <c r="E14" i="15" s="1"/>
  <c r="AB14" i="2"/>
  <c r="AQ282" i="1" l="1"/>
  <c r="D18" i="8"/>
  <c r="M97" i="7" l="1"/>
  <c r="O97" i="7"/>
  <c r="AJ14" i="2"/>
  <c r="AL314" i="1" s="1"/>
  <c r="AL283" i="1"/>
  <c r="F14" i="15" s="1"/>
  <c r="X282" i="1"/>
  <c r="AQ283" i="1"/>
  <c r="Z14" i="2"/>
  <c r="K97" i="7"/>
  <c r="I97" i="7"/>
  <c r="G97" i="7"/>
  <c r="C97" i="7"/>
  <c r="E97" i="7"/>
  <c r="X14" i="2"/>
  <c r="AA307" i="1" l="1"/>
  <c r="O14" i="15"/>
  <c r="AQ284" i="1"/>
  <c r="D15" i="2"/>
  <c r="E285" i="1"/>
  <c r="D20" i="8"/>
  <c r="AA308" i="1" l="1"/>
  <c r="AQ285" i="1"/>
  <c r="D21" i="8"/>
  <c r="E286" i="1"/>
  <c r="I15" i="2"/>
  <c r="E287" i="1" l="1"/>
  <c r="E315" i="1"/>
  <c r="AB15" i="2"/>
  <c r="AB16" i="2"/>
  <c r="E15" i="2"/>
  <c r="X15" i="2" s="1"/>
  <c r="AQ286" i="1"/>
  <c r="D22" i="8"/>
  <c r="F22" i="8"/>
  <c r="F21" i="8"/>
  <c r="F20" i="8"/>
  <c r="H15" i="2"/>
  <c r="D23" i="8" l="1"/>
  <c r="AQ287" i="1"/>
  <c r="E288" i="1"/>
  <c r="P6" i="15"/>
  <c r="Z315" i="1"/>
  <c r="P5" i="15" s="1"/>
  <c r="AA15" i="2"/>
  <c r="AA16" i="2"/>
  <c r="G15" i="2"/>
  <c r="Z16" i="2" s="1"/>
  <c r="AQ288" i="1" l="1"/>
  <c r="D24" i="8"/>
  <c r="E289" i="1"/>
  <c r="AL284" i="1"/>
  <c r="G14" i="15" s="1"/>
  <c r="O98" i="7"/>
  <c r="M98" i="7"/>
  <c r="K98" i="7"/>
  <c r="I98" i="7"/>
  <c r="G98" i="7"/>
  <c r="C98" i="7"/>
  <c r="E98" i="7"/>
  <c r="Z15" i="2"/>
  <c r="D25" i="8" l="1"/>
  <c r="AQ289" i="1"/>
  <c r="E290" i="1"/>
  <c r="Q6" i="15"/>
  <c r="M15" i="2"/>
  <c r="Q53" i="5"/>
  <c r="H15" i="8"/>
  <c r="Q55" i="5"/>
  <c r="H18" i="8"/>
  <c r="H16" i="8"/>
  <c r="Q54" i="5"/>
  <c r="H17" i="8"/>
  <c r="Q56" i="5"/>
  <c r="AD14" i="2"/>
  <c r="H20" i="8"/>
  <c r="H21" i="8"/>
  <c r="P15" i="2"/>
  <c r="H22" i="8"/>
  <c r="C293" i="1"/>
  <c r="D293" i="1" s="1"/>
  <c r="L53" i="5"/>
  <c r="AN279" i="1"/>
  <c r="B16" i="15" s="1"/>
  <c r="I15" i="8"/>
  <c r="E316" i="1" l="1"/>
  <c r="Z316" i="1" s="1"/>
  <c r="Q5" i="15" s="1"/>
  <c r="D26" i="8"/>
  <c r="AQ290" i="1"/>
  <c r="E16" i="2"/>
  <c r="C23" i="2" s="1"/>
  <c r="AD15" i="2"/>
  <c r="AD16" i="2"/>
  <c r="AL280" i="1"/>
  <c r="C14" i="15" s="1"/>
  <c r="X279" i="1"/>
  <c r="X283" i="1"/>
  <c r="R53" i="5"/>
  <c r="I94" i="7"/>
  <c r="G94" i="7"/>
  <c r="C94" i="7"/>
  <c r="K94" i="7"/>
  <c r="E94" i="7"/>
  <c r="C15" i="8"/>
  <c r="Y279" i="1"/>
  <c r="AR279" i="1"/>
  <c r="I17" i="8"/>
  <c r="AP279" i="1"/>
  <c r="C295" i="1"/>
  <c r="L55" i="5"/>
  <c r="R55" i="5" s="1"/>
  <c r="X16" i="2" l="1"/>
  <c r="B3" i="15"/>
  <c r="AM279" i="1"/>
  <c r="Y299" i="1"/>
  <c r="AI279" i="1"/>
  <c r="B4" i="15" s="1"/>
  <c r="L56" i="5"/>
  <c r="R56" i="5" s="1"/>
  <c r="C296" i="1"/>
  <c r="D296" i="1" s="1"/>
  <c r="I18" i="8"/>
  <c r="AN280" i="1"/>
  <c r="C16" i="15" s="1"/>
  <c r="C294" i="1"/>
  <c r="D294" i="1" s="1"/>
  <c r="L54" i="5"/>
  <c r="R54" i="5" s="1"/>
  <c r="I16" i="8"/>
  <c r="AO279" i="1" l="1"/>
  <c r="B15" i="15"/>
  <c r="B13" i="15" s="1"/>
  <c r="AL14" i="2"/>
  <c r="AN314" i="1" s="1"/>
  <c r="O16" i="15" s="1"/>
  <c r="C21" i="2"/>
  <c r="AE14" i="2"/>
  <c r="C297" i="1"/>
  <c r="D297" i="1" s="1"/>
  <c r="D295" i="1"/>
  <c r="I20" i="8" l="1"/>
  <c r="I21" i="8" l="1"/>
  <c r="I22" i="8" l="1"/>
  <c r="Q15" i="2"/>
  <c r="AE16" i="2" l="1"/>
  <c r="AE15" i="2"/>
  <c r="AJ15" i="2"/>
  <c r="AL315" i="1" s="1"/>
  <c r="Y282" i="1"/>
  <c r="Y283" i="1"/>
  <c r="AN284" i="1"/>
  <c r="G16" i="15" s="1"/>
  <c r="AP283" i="1"/>
  <c r="AR283" i="1"/>
  <c r="AN283" i="1"/>
  <c r="F16" i="15" s="1"/>
  <c r="AR282" i="1"/>
  <c r="AP282" i="1"/>
  <c r="C18" i="8"/>
  <c r="AN282" i="1"/>
  <c r="E16" i="15" s="1"/>
  <c r="C17" i="8"/>
  <c r="AP280" i="1"/>
  <c r="C16" i="8"/>
  <c r="Y280" i="1"/>
  <c r="AR280" i="1"/>
  <c r="P14" i="15" l="1"/>
  <c r="F3" i="15"/>
  <c r="E3" i="15"/>
  <c r="C3" i="15"/>
  <c r="AM280" i="1"/>
  <c r="Y300" i="1"/>
  <c r="AM283" i="1"/>
  <c r="AM282" i="1"/>
  <c r="W14" i="2"/>
  <c r="AI282" i="1"/>
  <c r="E4" i="15" s="1"/>
  <c r="AI283" i="1"/>
  <c r="F4" i="15" s="1"/>
  <c r="AI280" i="1"/>
  <c r="C4" i="15" s="1"/>
  <c r="AL15" i="2"/>
  <c r="AN315" i="1" s="1"/>
  <c r="P16" i="15" s="1"/>
  <c r="AO280" i="1" l="1"/>
  <c r="C15" i="15"/>
  <c r="C13" i="15" s="1"/>
  <c r="AO282" i="1"/>
  <c r="E15" i="15"/>
  <c r="E13" i="15" s="1"/>
  <c r="AO283" i="1"/>
  <c r="F15" i="15"/>
  <c r="AG14" i="2"/>
  <c r="O4" i="15" s="1"/>
  <c r="AK14" i="2"/>
  <c r="AM314" i="1" s="1"/>
  <c r="O15" i="15" s="1"/>
  <c r="E53" i="5" l="1"/>
  <c r="F53" i="5"/>
  <c r="E54" i="5" l="1"/>
  <c r="F54" i="5"/>
  <c r="E55" i="5" l="1"/>
  <c r="F55" i="5"/>
  <c r="E56" i="5" l="1"/>
  <c r="F56" i="5"/>
  <c r="G58" i="5" s="1"/>
  <c r="G57" i="5" l="1"/>
  <c r="G56" i="5"/>
  <c r="E25" i="15" l="1"/>
  <c r="D18" i="15"/>
  <c r="E18" i="15"/>
  <c r="E27" i="15"/>
  <c r="D27" i="15" l="1"/>
  <c r="D25" i="15"/>
  <c r="B25" i="15"/>
  <c r="B18" i="15"/>
  <c r="C25" i="15"/>
  <c r="B27" i="15"/>
  <c r="C18" i="15"/>
  <c r="C27" i="15"/>
  <c r="N18" i="15" l="1"/>
  <c r="D28" i="15"/>
  <c r="N25" i="15"/>
  <c r="N27" i="15"/>
  <c r="E28" i="15" l="1"/>
  <c r="C29" i="15"/>
  <c r="B29" i="15"/>
  <c r="C28" i="15"/>
  <c r="B28" i="15"/>
  <c r="O28" i="15" l="1"/>
  <c r="N28" i="15"/>
  <c r="N29" i="15"/>
  <c r="D29" i="15"/>
  <c r="B26" i="15"/>
  <c r="O29" i="15" l="1"/>
  <c r="N26" i="15"/>
  <c r="E29" i="15"/>
  <c r="O25" i="15" l="1"/>
  <c r="O18" i="15"/>
  <c r="C26" i="15"/>
  <c r="O27" i="15" l="1"/>
  <c r="D26" i="15" l="1"/>
  <c r="F25" i="15" l="1"/>
  <c r="H25" i="15"/>
  <c r="K25" i="15"/>
  <c r="J25" i="15"/>
  <c r="I25" i="15"/>
  <c r="P25" i="15"/>
  <c r="M25" i="15"/>
  <c r="G25" i="15"/>
  <c r="L25" i="15"/>
  <c r="Q25" i="15" l="1"/>
  <c r="P29" i="15"/>
  <c r="Q29" i="15" l="1"/>
  <c r="F27" i="15" l="1"/>
  <c r="G27" i="15" l="1"/>
  <c r="G28" i="15" l="1"/>
  <c r="F28" i="15"/>
  <c r="F18" i="15" l="1"/>
  <c r="G18" i="15" l="1"/>
  <c r="F26" i="15" l="1"/>
  <c r="E26" i="15" l="1"/>
  <c r="O26" i="15" l="1"/>
  <c r="E31" i="15" l="1"/>
  <c r="F31" i="15" l="1"/>
  <c r="O31" i="15"/>
  <c r="C298" i="1" l="1"/>
  <c r="D298" i="1" s="1"/>
  <c r="O99" i="7"/>
  <c r="C20" i="8"/>
  <c r="K99" i="7"/>
  <c r="G99" i="7" l="1"/>
  <c r="C99" i="7"/>
  <c r="AP284" i="1"/>
  <c r="I99" i="7"/>
  <c r="E99" i="7"/>
  <c r="AN285" i="1"/>
  <c r="H16" i="15" s="1"/>
  <c r="AR284" i="1"/>
  <c r="M99" i="7"/>
  <c r="AM284" i="1"/>
  <c r="G3" i="15"/>
  <c r="AI284" i="1"/>
  <c r="G4" i="15" s="1"/>
  <c r="AL285" i="1"/>
  <c r="Y307" i="1"/>
  <c r="X284" i="1"/>
  <c r="H14" i="15" l="1"/>
  <c r="G15" i="15"/>
  <c r="AO284" i="1"/>
  <c r="G26" i="15" l="1"/>
  <c r="G31" i="15" l="1"/>
  <c r="C299" i="1" l="1"/>
  <c r="D299" i="1" s="1"/>
  <c r="C300" i="1"/>
  <c r="R15" i="2"/>
  <c r="C22" i="2" s="1"/>
  <c r="C290" i="1"/>
  <c r="C26" i="8" s="1"/>
  <c r="C285" i="1"/>
  <c r="C286" i="1"/>
  <c r="E101" i="7" s="1"/>
  <c r="C287" i="1"/>
  <c r="AP287" i="1" s="1"/>
  <c r="C288" i="1"/>
  <c r="AL289" i="1" s="1"/>
  <c r="C289" i="1"/>
  <c r="D300" i="1" l="1"/>
  <c r="AP288" i="1"/>
  <c r="C24" i="8"/>
  <c r="X289" i="1"/>
  <c r="AR286" i="1"/>
  <c r="K101" i="7"/>
  <c r="O101" i="7"/>
  <c r="AN287" i="1"/>
  <c r="J16" i="15" s="1"/>
  <c r="X288" i="1"/>
  <c r="G101" i="7"/>
  <c r="Y288" i="1"/>
  <c r="K3" i="15" s="1"/>
  <c r="I101" i="7"/>
  <c r="AN290" i="1"/>
  <c r="M16" i="15" s="1"/>
  <c r="X287" i="1"/>
  <c r="C25" i="8"/>
  <c r="AR287" i="1"/>
  <c r="AR288" i="1"/>
  <c r="Y286" i="1"/>
  <c r="AI286" i="1" s="1"/>
  <c r="I4" i="15" s="1"/>
  <c r="X286" i="1"/>
  <c r="AP289" i="1"/>
  <c r="AN289" i="1"/>
  <c r="L16" i="15" s="1"/>
  <c r="C22" i="8"/>
  <c r="C100" i="7"/>
  <c r="G100" i="7"/>
  <c r="AL290" i="1"/>
  <c r="M14" i="15" s="1"/>
  <c r="I100" i="7"/>
  <c r="Y290" i="1"/>
  <c r="AI290" i="1" s="1"/>
  <c r="M4" i="15" s="1"/>
  <c r="L14" i="15"/>
  <c r="AR289" i="1"/>
  <c r="C23" i="8"/>
  <c r="M101" i="7"/>
  <c r="C310" i="1"/>
  <c r="AR285" i="1"/>
  <c r="X290" i="1"/>
  <c r="Y289" i="1"/>
  <c r="AL288" i="1"/>
  <c r="AR290" i="1"/>
  <c r="Y287" i="1"/>
  <c r="AL287" i="1"/>
  <c r="C16" i="2"/>
  <c r="AP285" i="1"/>
  <c r="AN288" i="1"/>
  <c r="K16" i="15" s="1"/>
  <c r="C101" i="7"/>
  <c r="K100" i="7"/>
  <c r="E100" i="7"/>
  <c r="AP290" i="1"/>
  <c r="AL286" i="1"/>
  <c r="C315" i="1"/>
  <c r="Y315" i="1" s="1"/>
  <c r="P3" i="15" s="1"/>
  <c r="M100" i="7"/>
  <c r="C316" i="1"/>
  <c r="AP286" i="1"/>
  <c r="AN286" i="1"/>
  <c r="I16" i="15" s="1"/>
  <c r="C21" i="8"/>
  <c r="X285" i="1"/>
  <c r="Y285" i="1"/>
  <c r="O100" i="7"/>
  <c r="Y308" i="1"/>
  <c r="C15" i="2"/>
  <c r="AI288" i="1" l="1"/>
  <c r="K4" i="15" s="1"/>
  <c r="AM288" i="1"/>
  <c r="K15" i="15" s="1"/>
  <c r="Y316" i="1"/>
  <c r="Q3" i="15" s="1"/>
  <c r="I3" i="15"/>
  <c r="M3" i="15"/>
  <c r="AM290" i="1"/>
  <c r="I14" i="15"/>
  <c r="W16" i="2"/>
  <c r="AM286" i="1"/>
  <c r="I15" i="15" s="1"/>
  <c r="H3" i="15"/>
  <c r="AM285" i="1"/>
  <c r="AI285" i="1"/>
  <c r="H4" i="15" s="1"/>
  <c r="J14" i="15"/>
  <c r="AI287" i="1"/>
  <c r="J4" i="15" s="1"/>
  <c r="AM287" i="1"/>
  <c r="J15" i="15" s="1"/>
  <c r="J3" i="15"/>
  <c r="W15" i="2"/>
  <c r="AL16" i="2"/>
  <c r="AN316" i="1" s="1"/>
  <c r="Q16" i="15" s="1"/>
  <c r="AJ16" i="2"/>
  <c r="AL316" i="1" s="1"/>
  <c r="Q14" i="15" s="1"/>
  <c r="K14" i="15"/>
  <c r="AM289" i="1"/>
  <c r="L3" i="15"/>
  <c r="AI289" i="1"/>
  <c r="L4" i="15" s="1"/>
  <c r="AO288" i="1" l="1"/>
  <c r="AO287" i="1"/>
  <c r="M15" i="15"/>
  <c r="AO290" i="1"/>
  <c r="AO285" i="1"/>
  <c r="H15" i="15"/>
  <c r="AG15" i="2"/>
  <c r="P4" i="15" s="1"/>
  <c r="AK15" i="2"/>
  <c r="AM315" i="1" s="1"/>
  <c r="P15" i="15" s="1"/>
  <c r="AG16" i="2"/>
  <c r="Q4" i="15" s="1"/>
  <c r="AK16" i="2"/>
  <c r="AM316" i="1" s="1"/>
  <c r="Q15" i="15" s="1"/>
  <c r="L15" i="15"/>
  <c r="AO289" i="1"/>
  <c r="AO286" i="1"/>
  <c r="M27" i="15" l="1"/>
  <c r="L27" i="15"/>
  <c r="K27" i="15"/>
  <c r="I27" i="15"/>
  <c r="J27" i="15"/>
  <c r="L28" i="15" l="1"/>
  <c r="M28" i="15"/>
  <c r="H28" i="15"/>
  <c r="P28" i="15"/>
  <c r="H27" i="15"/>
  <c r="I28" i="15"/>
  <c r="K28" i="15"/>
  <c r="J28" i="15"/>
  <c r="Q28" i="15" l="1"/>
  <c r="P27" i="15"/>
  <c r="P18" i="15" l="1"/>
  <c r="H18" i="15"/>
  <c r="I18" i="15"/>
  <c r="H26" i="15" l="1"/>
  <c r="Q27" i="15" l="1"/>
  <c r="I26" i="15"/>
  <c r="K18" i="15"/>
  <c r="J18" i="15"/>
  <c r="P26" i="15"/>
  <c r="J26" i="15" l="1"/>
  <c r="L18" i="15"/>
  <c r="Q18" i="15" l="1"/>
  <c r="K26" i="15"/>
  <c r="Q26" i="15" l="1"/>
  <c r="L26" i="15"/>
  <c r="M18" i="15"/>
  <c r="M26" i="15" l="1"/>
  <c r="Q36" i="15" l="1"/>
  <c r="D30" i="15" l="1"/>
  <c r="B30" i="15" l="1"/>
  <c r="N30" i="15" l="1"/>
  <c r="C30" i="15" l="1"/>
  <c r="C59" i="5" l="1"/>
  <c r="F59" i="5" l="1"/>
  <c r="G59" i="5" s="1"/>
  <c r="E59" i="5"/>
  <c r="D59" i="5"/>
  <c r="C60" i="5"/>
  <c r="E60" i="5" l="1"/>
  <c r="D60" i="5"/>
  <c r="F60" i="5"/>
  <c r="G60" i="5" s="1"/>
  <c r="E30" i="15" l="1"/>
  <c r="O30" i="15" l="1"/>
  <c r="F30" i="15" l="1"/>
  <c r="G30" i="15" l="1"/>
  <c r="P31" i="15" l="1"/>
  <c r="I30" i="15"/>
  <c r="P30" i="15" l="1"/>
  <c r="H30" i="15"/>
  <c r="H31" i="15"/>
  <c r="I31" i="15"/>
  <c r="K30" i="15" l="1"/>
  <c r="J30" i="15"/>
  <c r="J31" i="15"/>
  <c r="K31" i="15" l="1"/>
  <c r="L31" i="15"/>
  <c r="M30" i="15" l="1"/>
  <c r="M31" i="15"/>
  <c r="L30" i="15"/>
  <c r="Q31" i="15"/>
  <c r="Q30"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Administrateur</author>
  </authors>
  <commentList>
    <comment ref="B1" authorId="0" shapeId="0" xr:uid="{E4034A8C-E00B-4D16-B514-3AE4E4D1FCDE}">
      <text>
        <r>
          <rPr>
            <b/>
            <sz val="9"/>
            <color indexed="81"/>
            <rFont val="Tahoma"/>
            <family val="2"/>
          </rPr>
          <t>=DSGRID("UKYBHA..B,UKABJQ..B,UKHAYE..B,UKNMRP..B,UKNPQS..B,UKCAEX..B,UKNPJQ..B,UKNPQS..B,UKYBIL..B,UKEXNGS.B,UKIMNGS.B,UKGIXM..B,UKABMF..B"," ","1955-01-01","TIME","Q","RowHeader=true;ColHeader=true;Heading=true;Code=true;Curn=true;SeriesMetaDataLink=true;DispSeriesDescription=false;YearlyTSFormat=false;QuarterlyTSFormat=false")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Administrateur</author>
  </authors>
  <commentList>
    <comment ref="B1" authorId="0" shapeId="0" xr:uid="{54448146-50A1-4C8D-BFC4-B34A4AF57583}">
      <text>
        <r>
          <rPr>
            <b/>
            <sz val="9"/>
            <color indexed="81"/>
            <rFont val="Tahoma"/>
            <family val="2"/>
          </rPr>
          <t>=DSGRID("UKYBHA..B,UKABJQ..B,UKHAYE..B,UKNMRP..B,UKNPQS..B,UKCAEX..B,UKNPJQ..B,UKNPQS..B,UKYBIL..B,UKEXNGS.B,UKIMNGS.B,UKGIXM..B,UKABMF..B"," ","2016-01-01","TIME","Q","RowHeader=true;ColHeader=true;Heading=true;Code=true;Curn=true;SeriesMetaDataLink=true;DispSeriesDescription=false;YearlyTSFormat=false;QuarterlyTSFormat=false")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Administrateur</author>
  </authors>
  <commentList>
    <comment ref="B1" authorId="0" shapeId="0" xr:uid="{673D86DA-AC9F-42A3-AEAF-994EAF302468}">
      <text>
        <r>
          <rPr>
            <b/>
            <sz val="9"/>
            <color indexed="81"/>
            <rFont val="Tahoma"/>
            <family val="2"/>
          </rPr>
          <t>=DSGRID("UKABMI..D,UKABJR..D,UKhAYO..D,UKNMRY..D,UKNPQT..D,UKNPEL..D,UKDFEG..D,UKDLWF..D,UKL635..D,UKL637..D,UKCAFU..D,UKNPJR..D,UKYBIM..D,UKIKBK..D,UKIKBL..D,UKGIXSQ.D,UKABMG..D"," ","Base Date","TIME","Q","RowHeader=true;ColHeader=true;Heading=true;Code=true;Curn=true;SeriesMetaDataLink=true;DispSeriesDescription=false;YearlyTSFormat=false;QuarterlyTSFormat=false")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Administrateur</author>
  </authors>
  <commentList>
    <comment ref="B1" authorId="0" shapeId="0" xr:uid="{7726BDC7-CFE8-43A8-B670-EAA6C8F9E600}">
      <text>
        <r>
          <rPr>
            <b/>
            <sz val="9"/>
            <color indexed="81"/>
            <rFont val="Tahoma"/>
            <family val="2"/>
          </rPr>
          <t>=DSGRID("UKABMI..D,UKABJR..D,UKhAYO..D,UKNMRY..D,UKNPQT..D,UKNPEL..D,UKDFEG..D,UKDLWF..D,UKL635..D,UKL637..D,UKCAFU..D,UKNPJR..D,UKYBIM..D,UKIKBK..D,UKIKBL..D,UKGIXSQ.D,UKABMG..D"," ","2016","2023","Y","RowHeader=true;ColHeader=true;Heading=true;Code=true;Curn=true;SeriesMetaDataLink=true;DispSeriesDescription=false;YearlyTSFormat=false;QuarterlyTSFormat=false")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Administrateur</author>
  </authors>
  <commentList>
    <comment ref="A1" authorId="0" shapeId="0" xr:uid="{A4060F78-57F4-46AB-B37A-E4333CE5AAAA}">
      <text>
        <r>
          <rPr>
            <b/>
            <sz val="9"/>
            <color indexed="81"/>
            <rFont val="Tahoma"/>
            <family val="2"/>
          </rPr>
          <t>=DSGRID("UKNRJN..B,UKRPHQ..B"," ","Base Date","TIME","Q","RowHeader=true;ColHeader=true;Heading=true;Code=true;SeriesMetaDataLink=true;DispSeriesDescription=false;YearlyTSFormat=false;QuarterlyTSFormat=false")</t>
        </r>
      </text>
    </comment>
  </commentList>
</comments>
</file>

<file path=xl/sharedStrings.xml><?xml version="1.0" encoding="utf-8"?>
<sst xmlns="http://schemas.openxmlformats.org/spreadsheetml/2006/main" count="2735" uniqueCount="1264">
  <si>
    <t>Q1 1955</t>
  </si>
  <si>
    <t>End</t>
  </si>
  <si>
    <t>Q4 2021</t>
  </si>
  <si>
    <t>Frequency</t>
  </si>
  <si>
    <t>Q</t>
  </si>
  <si>
    <t>Name</t>
  </si>
  <si>
    <t>UK ACQUISITIONS LESS DISPOSALS OF VALUABLES - ECONOMY CONA</t>
  </si>
  <si>
    <t>UK DOMESTIC EXPENDITURE (ALIGNED) CONA</t>
  </si>
  <si>
    <t>UK STATISTICAL DISCREPANCY CONA</t>
  </si>
  <si>
    <t>UK GROSS FINAL EXPENDITURE (ALIGNED) CONA</t>
  </si>
  <si>
    <t>Code</t>
  </si>
  <si>
    <t>UKNPJR..D</t>
  </si>
  <si>
    <t>UKYBIM..D</t>
  </si>
  <si>
    <t>UKGIXSQ.D</t>
  </si>
  <si>
    <t>UKABMG..D</t>
  </si>
  <si>
    <t>CURRENCY</t>
  </si>
  <si>
    <t>£</t>
  </si>
  <si>
    <t>Q2 1955</t>
  </si>
  <si>
    <t>Q3 1955</t>
  </si>
  <si>
    <t>Q4 1955</t>
  </si>
  <si>
    <t>Q1 1956</t>
  </si>
  <si>
    <t>Q2 1956</t>
  </si>
  <si>
    <t>Q3 1956</t>
  </si>
  <si>
    <t>Q4 1956</t>
  </si>
  <si>
    <t>Q1 1957</t>
  </si>
  <si>
    <t>Q2 1957</t>
  </si>
  <si>
    <t>Q3 1957</t>
  </si>
  <si>
    <t>Q4 1957</t>
  </si>
  <si>
    <t>Q1 1958</t>
  </si>
  <si>
    <t>Q2 1958</t>
  </si>
  <si>
    <t>Q3 1958</t>
  </si>
  <si>
    <t>Q4 1958</t>
  </si>
  <si>
    <t>Q1 1959</t>
  </si>
  <si>
    <t>Q2 1959</t>
  </si>
  <si>
    <t>Q3 1959</t>
  </si>
  <si>
    <t>Q4 1959</t>
  </si>
  <si>
    <t>Q1 1960</t>
  </si>
  <si>
    <t>Q2 1960</t>
  </si>
  <si>
    <t>Q3 1960</t>
  </si>
  <si>
    <t>Q4 1960</t>
  </si>
  <si>
    <t>Q1 1961</t>
  </si>
  <si>
    <t>Q2 1961</t>
  </si>
  <si>
    <t>Q3 1961</t>
  </si>
  <si>
    <t>Q4 1961</t>
  </si>
  <si>
    <t>Q1 1962</t>
  </si>
  <si>
    <t>Q2 1962</t>
  </si>
  <si>
    <t>Q3 1962</t>
  </si>
  <si>
    <t>Q4 1962</t>
  </si>
  <si>
    <t>Q1 1963</t>
  </si>
  <si>
    <t>Q2 1963</t>
  </si>
  <si>
    <t>Q3 1963</t>
  </si>
  <si>
    <t>Q4 1963</t>
  </si>
  <si>
    <t>Q1 1964</t>
  </si>
  <si>
    <t>Q2 1964</t>
  </si>
  <si>
    <t>Q3 1964</t>
  </si>
  <si>
    <t>Q4 1964</t>
  </si>
  <si>
    <t>Q1 1965</t>
  </si>
  <si>
    <t>Q2 1965</t>
  </si>
  <si>
    <t>Q3 1965</t>
  </si>
  <si>
    <t>Q4 1965</t>
  </si>
  <si>
    <t>Q1 1966</t>
  </si>
  <si>
    <t>Q2 1966</t>
  </si>
  <si>
    <t>Q3 1966</t>
  </si>
  <si>
    <t>Q4 1966</t>
  </si>
  <si>
    <t>Q1 1967</t>
  </si>
  <si>
    <t>Q2 1967</t>
  </si>
  <si>
    <t>Q3 1967</t>
  </si>
  <si>
    <t>Q4 1967</t>
  </si>
  <si>
    <t>Q1 1968</t>
  </si>
  <si>
    <t>Q2 1968</t>
  </si>
  <si>
    <t>Q3 1968</t>
  </si>
  <si>
    <t>Q4 1968</t>
  </si>
  <si>
    <t>Q1 1969</t>
  </si>
  <si>
    <t>Q2 1969</t>
  </si>
  <si>
    <t>Q3 1969</t>
  </si>
  <si>
    <t>Q4 1969</t>
  </si>
  <si>
    <t>Q1 1970</t>
  </si>
  <si>
    <t>Q2 1970</t>
  </si>
  <si>
    <t>Q3 1970</t>
  </si>
  <si>
    <t>Q4 1970</t>
  </si>
  <si>
    <t>Q1 1971</t>
  </si>
  <si>
    <t>Q2 1971</t>
  </si>
  <si>
    <t>Q3 1971</t>
  </si>
  <si>
    <t>Q4 1971</t>
  </si>
  <si>
    <t>Q1 1972</t>
  </si>
  <si>
    <t>Q2 1972</t>
  </si>
  <si>
    <t>Q3 1972</t>
  </si>
  <si>
    <t>Q4 1972</t>
  </si>
  <si>
    <t>Q1 1973</t>
  </si>
  <si>
    <t>Q2 1973</t>
  </si>
  <si>
    <t>Q3 1973</t>
  </si>
  <si>
    <t>Q4 1973</t>
  </si>
  <si>
    <t>Q1 1974</t>
  </si>
  <si>
    <t>Q2 1974</t>
  </si>
  <si>
    <t>Q3 1974</t>
  </si>
  <si>
    <t>Q4 1974</t>
  </si>
  <si>
    <t>Q1 1975</t>
  </si>
  <si>
    <t>Q2 1975</t>
  </si>
  <si>
    <t>Q3 1975</t>
  </si>
  <si>
    <t>Q4 1975</t>
  </si>
  <si>
    <t>Q1 1976</t>
  </si>
  <si>
    <t>Q2 1976</t>
  </si>
  <si>
    <t>Q3 1976</t>
  </si>
  <si>
    <t>Q4 1976</t>
  </si>
  <si>
    <t>Q1 1977</t>
  </si>
  <si>
    <t>Q2 1977</t>
  </si>
  <si>
    <t>Q3 1977</t>
  </si>
  <si>
    <t>Q4 1977</t>
  </si>
  <si>
    <t>Q1 1978</t>
  </si>
  <si>
    <t>Q2 1978</t>
  </si>
  <si>
    <t>Q3 1978</t>
  </si>
  <si>
    <t>Q4 1978</t>
  </si>
  <si>
    <t>Q1 1979</t>
  </si>
  <si>
    <t>Q2 1979</t>
  </si>
  <si>
    <t>Q3 1979</t>
  </si>
  <si>
    <t>Q4 1979</t>
  </si>
  <si>
    <t>Q1 1980</t>
  </si>
  <si>
    <t>Q2 1980</t>
  </si>
  <si>
    <t>Q3 1980</t>
  </si>
  <si>
    <t>Q4 1980</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</si>
  <si>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</si>
  <si>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</si>
  <si>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</si>
  <si>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</si>
  <si>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</si>
  <si>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</si>
  <si>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</si>
  <si>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</si>
  <si>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</si>
  <si>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</si>
  <si>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</si>
  <si>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</si>
  <si>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</si>
  <si>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</si>
  <si>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</si>
  <si>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</si>
  <si>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</si>
  <si>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</si>
  <si>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</si>
  <si>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</si>
  <si>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</si>
  <si>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</si>
  <si>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</si>
  <si>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</si>
  <si>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</si>
  <si>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</si>
  <si>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</si>
  <si>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</si>
  <si>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</si>
  <si>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</si>
  <si>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</si>
  <si>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</si>
  <si>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</si>
  <si>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</si>
  <si>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</si>
  <si>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</si>
  <si>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</si>
  <si>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</si>
  <si>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</si>
  <si>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</si>
  <si>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</si>
  <si>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</si>
  <si>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</si>
  <si>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</si>
  <si>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</si>
  <si>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</si>
  <si>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</si>
  <si>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</si>
  <si>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</si>
  <si>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</si>
  <si>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</si>
  <si>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</si>
  <si>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</si>
  <si>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</si>
  <si>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</si>
  <si>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</si>
  <si>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</si>
  <si>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</si>
  <si>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</si>
  <si>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</si>
  <si>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</si>
  <si>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</si>
  <si>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</si>
  <si>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</si>
  <si>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</si>
  <si>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</si>
  <si>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</si>
  <si>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</si>
  <si>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</si>
  <si>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</si>
  <si>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</si>
  <si>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</si>
  <si>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</si>
  <si>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</si>
  <si>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</si>
  <si>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</si>
  <si>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</si>
  <si>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</si>
  <si>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</si>
  <si>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</si>
  <si>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</si>
  <si>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</si>
  <si>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</si>
  <si>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</si>
  <si>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</si>
  <si>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</si>
  <si>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</si>
  <si>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</si>
  <si>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</si>
  <si>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</si>
  <si>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</si>
  <si>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</si>
  <si>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</si>
  <si>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</si>
  <si>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</si>
  <si>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</si>
  <si>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</si>
  <si>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</si>
  <si>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</si>
  <si>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</si>
  <si>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</si>
  <si>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</si>
  <si>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</si>
  <si>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</si>
  <si>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</si>
  <si>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</si>
  <si>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</si>
  <si>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</si>
  <si>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</si>
  <si>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</si>
  <si>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</si>
  <si>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</si>
  <si>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</si>
  <si>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</si>
  <si>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</si>
  <si>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</si>
  <si>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</si>
  <si>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</si>
  <si>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</si>
  <si>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</si>
  <si>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</si>
  <si>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</si>
  <si>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</si>
  <si>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</si>
  <si>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</si>
  <si>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</si>
  <si>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</si>
  <si>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</si>
  <si>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</si>
  <si>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</si>
  <si>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</si>
  <si>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</si>
  <si>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</si>
  <si>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</si>
  <si>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</si>
  <si>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</si>
  <si>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</si>
  <si>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</si>
  <si>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</si>
  <si>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</si>
  <si>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</si>
  <si>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</si>
  <si>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</si>
  <si>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</si>
  <si>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</si>
  <si>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</si>
  <si>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</si>
  <si>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</si>
  <si>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</si>
  <si>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</si>
  <si>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</si>
  <si>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</si>
  <si>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</si>
  <si>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</si>
  <si>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</si>
  <si>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</si>
  <si>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</si>
  <si>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</si>
  <si>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</si>
  <si>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</si>
  <si>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</si>
  <si>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</si>
  <si>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</si>
  <si>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PIB</t>
  </si>
  <si>
    <t>Conso ménages+NPISH</t>
  </si>
  <si>
    <t>Conso publique</t>
  </si>
  <si>
    <t>FBCF totale</t>
  </si>
  <si>
    <t>FBCF productive</t>
  </si>
  <si>
    <t>UK GROSS FIXED CAPITAL FORMATION - BUSINESS INVESTMENT CONA</t>
  </si>
  <si>
    <t>UK GROSS FIXED CAPITAL FORMATION: TOTAL ECONOMY: DWELLINGS CONA</t>
  </si>
  <si>
    <t>UKNPEL..D</t>
  </si>
  <si>
    <t>FBCF logement</t>
  </si>
  <si>
    <t>FBCF publique</t>
  </si>
  <si>
    <t>UK GROSS FIXED CAPITAL FORMATION: GENERAL GOVERNMENT: CVM CONA</t>
  </si>
  <si>
    <t>UKDLWF..D</t>
  </si>
  <si>
    <t>Exportations B&amp;S</t>
  </si>
  <si>
    <t>Importations B&amp;S</t>
  </si>
  <si>
    <t>Contribution variation de stocks</t>
  </si>
  <si>
    <t>Contribution commerce extérieur</t>
  </si>
  <si>
    <t>Q1 2022</t>
  </si>
  <si>
    <t>Q2 2022</t>
  </si>
  <si>
    <t>Q3 2022</t>
  </si>
  <si>
    <t>Q4 2022</t>
  </si>
  <si>
    <t>Q1 2023</t>
  </si>
  <si>
    <t>Q2 2023</t>
  </si>
  <si>
    <t>Q3 2023</t>
  </si>
  <si>
    <t>Q4 2023</t>
  </si>
  <si>
    <t>Demande intérieure hors stocks</t>
  </si>
  <si>
    <t>UK GFCF : COSTS OF TRANSFER OF OWNERSHIP COSTS CVM CONA</t>
  </si>
  <si>
    <t>UKDFEG..D</t>
  </si>
  <si>
    <t>UKL635..D</t>
  </si>
  <si>
    <t>UKL637..D</t>
  </si>
  <si>
    <t>Population</t>
  </si>
  <si>
    <t>PIB/tête</t>
  </si>
  <si>
    <t>Y</t>
  </si>
  <si>
    <t>UK FINAL CONSMPTN.EXPEND. - HOUSEHOLD (NATIONAL CONCEPT) CURA</t>
  </si>
  <si>
    <t>UKABJQ..B</t>
  </si>
  <si>
    <t>Taux d'investissement (PIB)</t>
  </si>
  <si>
    <t>UK GDP (MARKET PRICES) CURA</t>
  </si>
  <si>
    <t>UKYBHA..B</t>
  </si>
  <si>
    <t>UK FINAL CONSUMPTION EXPENDITURE - NPISHS CURA</t>
  </si>
  <si>
    <t>UK FINAL CONSUMPTION EXPENDITURE - GENERAL GOVERNMENT CURA</t>
  </si>
  <si>
    <t>UK GROSS FIXED CAPITAL FORMATION CURA</t>
  </si>
  <si>
    <t>UK CHANGES IN INVENTORIES INCLUDING ALIGNMENT ADJUSTMENT CURA</t>
  </si>
  <si>
    <t>UK ACQUISITIONS LESS DISPOSALS OF VALUABLES: ECONOMY- TOTAL CURA</t>
  </si>
  <si>
    <t>UK DOMESTIC EXPENDITURE (ALIGNED) CURA</t>
  </si>
  <si>
    <t>UK EXPORTS OF GOODS AND SERVICES CURA</t>
  </si>
  <si>
    <t>UK IMPORTS OF GOODS &amp; SERVICES CURA</t>
  </si>
  <si>
    <t>UK DIFFERENCE BETWEEN GDP (E) &amp; GDP (A) MP CURA</t>
  </si>
  <si>
    <t>UK GROSS FINAL EXPENDITURE (ALIGNED) CURA</t>
  </si>
  <si>
    <t>UKHAYE..B</t>
  </si>
  <si>
    <t>UKNMRP..B</t>
  </si>
  <si>
    <t>UKNPQS..B</t>
  </si>
  <si>
    <t>UKCAEX..B</t>
  </si>
  <si>
    <t>UKNPJQ..B</t>
  </si>
  <si>
    <t>UKYBIL..B</t>
  </si>
  <si>
    <t>UKEXNGS.B</t>
  </si>
  <si>
    <t>UKIMNGS.B</t>
  </si>
  <si>
    <t>UKGIXM..B</t>
  </si>
  <si>
    <t>UKABMF..B</t>
  </si>
  <si>
    <t>Pondérations</t>
  </si>
  <si>
    <t>DIT</t>
  </si>
  <si>
    <t>Stocks</t>
  </si>
  <si>
    <t>Comm ext</t>
  </si>
  <si>
    <t>Contribution demande intérieure hors stocks</t>
  </si>
  <si>
    <t>UK HN: RESOURCES: DISPOSABLE INCOME GROSS CURA</t>
  </si>
  <si>
    <t>UKRPHQ..B</t>
  </si>
  <si>
    <t>UK HN: HSLDS.GROSS OPERATING SURPLUS INCL.GROSS MIXED INCM. CURA</t>
  </si>
  <si>
    <t>UKNRJN..B</t>
  </si>
  <si>
    <t>Conso/PIB</t>
  </si>
  <si>
    <t>Dep pub/PIB</t>
  </si>
  <si>
    <t>Delta</t>
  </si>
  <si>
    <t>FBCF snf</t>
  </si>
  <si>
    <t>FBCF log</t>
  </si>
  <si>
    <t>FBCF pub</t>
  </si>
  <si>
    <t>Exports</t>
  </si>
  <si>
    <t>Imports</t>
  </si>
  <si>
    <t>PIB valeur</t>
  </si>
  <si>
    <t>Deflateur PIB</t>
  </si>
  <si>
    <t>Deflateur imports</t>
  </si>
  <si>
    <t>Imports valeur</t>
  </si>
  <si>
    <t>Deflateur exports</t>
  </si>
  <si>
    <t>Exports valeur</t>
  </si>
  <si>
    <t>Solde</t>
  </si>
  <si>
    <t>Exportations</t>
  </si>
  <si>
    <t>Importations</t>
  </si>
  <si>
    <t>Consommation publique</t>
  </si>
  <si>
    <t>T1</t>
  </si>
  <si>
    <t>T2</t>
  </si>
  <si>
    <t>T3</t>
  </si>
  <si>
    <t>T4</t>
  </si>
  <si>
    <t>Consommation privée</t>
  </si>
  <si>
    <t>Q1 2024</t>
  </si>
  <si>
    <t>Q2 2024</t>
  </si>
  <si>
    <t>Q3 2024</t>
  </si>
  <si>
    <t>Q4 2024</t>
  </si>
  <si>
    <t>DISCREPANCY calculée</t>
  </si>
  <si>
    <t>Delta Stocks y compris acquisitions</t>
  </si>
  <si>
    <t>Q2 97</t>
  </si>
  <si>
    <t>Q3 97</t>
  </si>
  <si>
    <t>Q4 97</t>
  </si>
  <si>
    <t>Q2 98</t>
  </si>
  <si>
    <t>Q3 98</t>
  </si>
  <si>
    <t>Q4 98</t>
  </si>
  <si>
    <t>Q2 99</t>
  </si>
  <si>
    <t>Q3 99</t>
  </si>
  <si>
    <t>Q4 99</t>
  </si>
  <si>
    <t>00</t>
  </si>
  <si>
    <t>Q2 00</t>
  </si>
  <si>
    <t>Q3 00</t>
  </si>
  <si>
    <t>Q4 00</t>
  </si>
  <si>
    <t>01</t>
  </si>
  <si>
    <t>Q2 01</t>
  </si>
  <si>
    <t>Q3 01</t>
  </si>
  <si>
    <t>Q4 01</t>
  </si>
  <si>
    <t>02</t>
  </si>
  <si>
    <t>Q2 02</t>
  </si>
  <si>
    <t>Q3 02</t>
  </si>
  <si>
    <t>Q4 02</t>
  </si>
  <si>
    <t>03</t>
  </si>
  <si>
    <t>Q2 03</t>
  </si>
  <si>
    <t>Q3 03</t>
  </si>
  <si>
    <t>Q4 03</t>
  </si>
  <si>
    <t>04</t>
  </si>
  <si>
    <t>Q2 04</t>
  </si>
  <si>
    <t>Q3 04</t>
  </si>
  <si>
    <t>Q4 04</t>
  </si>
  <si>
    <t>05</t>
  </si>
  <si>
    <t>Q2 05</t>
  </si>
  <si>
    <t>Q3 05</t>
  </si>
  <si>
    <t>Q4 05</t>
  </si>
  <si>
    <t>06</t>
  </si>
  <si>
    <t>Q2 06</t>
  </si>
  <si>
    <t>Q3 06</t>
  </si>
  <si>
    <t>Q4 06</t>
  </si>
  <si>
    <t>07</t>
  </si>
  <si>
    <t>Q2 07</t>
  </si>
  <si>
    <t>Q3 07</t>
  </si>
  <si>
    <t>Q4 07</t>
  </si>
  <si>
    <t>08</t>
  </si>
  <si>
    <t>Q2 08</t>
  </si>
  <si>
    <t>Q3 08</t>
  </si>
  <si>
    <t>Q4 08</t>
  </si>
  <si>
    <t>09</t>
  </si>
  <si>
    <t>Q2 09</t>
  </si>
  <si>
    <t>Q3 09</t>
  </si>
  <si>
    <t>Q4 09</t>
  </si>
  <si>
    <t>Q2 10</t>
  </si>
  <si>
    <t>Q3 10</t>
  </si>
  <si>
    <t>Q4 10</t>
  </si>
  <si>
    <t>Q2 11</t>
  </si>
  <si>
    <t>Q3 11</t>
  </si>
  <si>
    <t>Q4 11</t>
  </si>
  <si>
    <t>Q2 12</t>
  </si>
  <si>
    <t>Q3 12</t>
  </si>
  <si>
    <t>Q4 12</t>
  </si>
  <si>
    <t>Q2 13</t>
  </si>
  <si>
    <t>Q3 13</t>
  </si>
  <si>
    <t>Q4 13</t>
  </si>
  <si>
    <t>Q2 14</t>
  </si>
  <si>
    <t>Q3 14</t>
  </si>
  <si>
    <t>Q4 14</t>
  </si>
  <si>
    <t>Q2 15</t>
  </si>
  <si>
    <t>Q3 15</t>
  </si>
  <si>
    <t>Q4 15</t>
  </si>
  <si>
    <t>Q2 16</t>
  </si>
  <si>
    <t>Q3 16</t>
  </si>
  <si>
    <t>Q4 16</t>
  </si>
  <si>
    <t>Q2 17</t>
  </si>
  <si>
    <t>Q3 17</t>
  </si>
  <si>
    <t>Q4 17</t>
  </si>
  <si>
    <t>Q2 18</t>
  </si>
  <si>
    <t>Q3 18</t>
  </si>
  <si>
    <t>Q4 18</t>
  </si>
  <si>
    <t xml:space="preserve">Q2 </t>
  </si>
  <si>
    <t xml:space="preserve">Q3 </t>
  </si>
  <si>
    <t xml:space="preserve">Q4 </t>
  </si>
  <si>
    <t>Q2 21</t>
  </si>
  <si>
    <t>Q3 21</t>
  </si>
  <si>
    <t>Q4 21</t>
  </si>
  <si>
    <t>Q2 22</t>
  </si>
  <si>
    <t>Q3 22</t>
  </si>
  <si>
    <t>Q4 22</t>
  </si>
  <si>
    <t>Q2 23</t>
  </si>
  <si>
    <t>Q3 23</t>
  </si>
  <si>
    <t>Q4 23</t>
  </si>
  <si>
    <t>Q2 24</t>
  </si>
  <si>
    <t>Q3 24</t>
  </si>
  <si>
    <t>Q4 24</t>
  </si>
  <si>
    <t>volume</t>
  </si>
  <si>
    <t>Date prévision</t>
  </si>
  <si>
    <t>Taux d'exports (PIB)</t>
  </si>
  <si>
    <t>Taux pénétration (DIT hors stocks)</t>
  </si>
  <si>
    <t>UK GROSS DOMESTIC PRODUCT (CVM) CONA</t>
  </si>
  <si>
    <t>UK FINAL CONSMPTN.EXPENDITURE: HOUSEHOLD - NATIONAL CONCEPT CONA</t>
  </si>
  <si>
    <t>UK FINAL CONSUMPTION EXPENDITURE - GENERAL GOVERNMENT CONA</t>
  </si>
  <si>
    <t>UK GROSS FIXED CAPITAL FORMATION CONA</t>
  </si>
  <si>
    <t>UKABMI..D</t>
  </si>
  <si>
    <t>UKABJR..D</t>
  </si>
  <si>
    <t>UKNMRY..D</t>
  </si>
  <si>
    <t>UKNPQT..D</t>
  </si>
  <si>
    <t>UK FINAL CONSUMPTION EXPENDITURE - NPISHS CONA</t>
  </si>
  <si>
    <t>UKhAYO..D</t>
  </si>
  <si>
    <t>UK CHANGES IN INVENTORIES INCLUDING ALIGNMENT ADJUSTMENT CONA</t>
  </si>
  <si>
    <t>UK BOP: EXPORTS - TRADE IN GOODS &amp; SERVICES CONA</t>
  </si>
  <si>
    <t>UK BOP: IMPORTS - TRADE IN GOODS &amp; SERVICES CONA</t>
  </si>
  <si>
    <t>UKCAFU..D</t>
  </si>
  <si>
    <t>UKIKBK..D</t>
  </si>
  <si>
    <t>UKIKBL..D</t>
  </si>
  <si>
    <t>prevzdm</t>
  </si>
  <si>
    <t xml:space="preserve">glissements </t>
  </si>
  <si>
    <t>Q1 2025</t>
  </si>
  <si>
    <t>Q2 2025</t>
  </si>
  <si>
    <t>Q3 2025</t>
  </si>
  <si>
    <t>Q4 2025</t>
  </si>
  <si>
    <t>Q2 25</t>
  </si>
  <si>
    <t>Q3 25</t>
  </si>
  <si>
    <t>Q4 25</t>
  </si>
  <si>
    <t>Title</t>
  </si>
  <si>
    <t>United Kingdom population mid-year estimate</t>
  </si>
  <si>
    <t>CDID</t>
  </si>
  <si>
    <t>UKPOP</t>
  </si>
  <si>
    <t>Source dataset ID</t>
  </si>
  <si>
    <t>pop</t>
  </si>
  <si>
    <t>PreUnit</t>
  </si>
  <si>
    <t/>
  </si>
  <si>
    <t>Unit</t>
  </si>
  <si>
    <t>Release date</t>
  </si>
  <si>
    <t>21-12-2022</t>
  </si>
  <si>
    <t>Next release</t>
  </si>
  <si>
    <t>Summer 2023</t>
  </si>
  <si>
    <t>Important notes</t>
  </si>
  <si>
    <t>Mid-year population estimates relate to the usually resident population. They account for long-term international migrants (people who change their country of usual residence for a period of 12 months or more) but do not account for short-term migrants (people who come to or leave the country for a period of less than 12 months). This approach is consistent with the standard UN definition for population estimates which is based upon the concept of usual residence and includes people who reside, or intend to reside, in the country for at least twelve months, whatever their nationality.</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</si>
  <si>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</si>
  <si>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</si>
  <si>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</si>
  <si>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</si>
  <si>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</si>
  <si>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</si>
  <si>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</si>
  <si>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</si>
  <si>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</si>
  <si>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</si>
  <si>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</si>
  <si>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</si>
  <si>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</si>
  <si>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</si>
  <si>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</si>
  <si>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</si>
  <si>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</si>
  <si>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</si>
  <si>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</si>
  <si>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</si>
  <si>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</si>
  <si>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</si>
  <si>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</si>
  <si>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</si>
  <si>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</si>
  <si>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</si>
  <si>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</si>
  <si>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</si>
  <si>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</si>
  <si>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</si>
  <si>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</si>
  <si>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</si>
  <si>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</si>
  <si>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</si>
  <si>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</si>
  <si>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</si>
  <si>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</si>
  <si>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</si>
  <si>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</si>
  <si>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</si>
  <si>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</si>
  <si>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</si>
  <si>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</si>
  <si>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</si>
  <si>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</si>
  <si>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</si>
  <si>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</si>
  <si>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</si>
  <si>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</si>
  <si>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</si>
  <si>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</si>
  <si>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Note : jan  2024</t>
  </si>
  <si>
    <t>1. There is no UK population estimate for mid-2022; it is planned that this will be made available after the release of mid-year population estimates for 2022 by National Records of Scotland.</t>
  </si>
  <si>
    <t>The population of England and Wales at mid-year 2022 was estimated to be 60.2 million, an increase of around 578,000 (1.0%) since mid-year 2021. </t>
  </si>
  <si>
    <t>In the year to mid-2022, there were 574,000 deaths in England and Wales, slightly fewer than in the previous year; the number of births in the year to mid-2022 was 620,000, which was an increase of 11,000 compared with the year to mid-2021. </t>
  </si>
  <si>
    <t>In the year to mid-2022, we estimate that 983,000 people immigrated to England and Wales from outside the UK, while 441,000 emigrated; this makes net international migration to England and Wales 541,000. </t>
  </si>
  <si>
    <t>In the year to mid-2022, there were 9,800 net internal moves out of England and Wales to the rest of the UK. </t>
  </si>
  <si>
    <t>The population of England increased at a higher rate (1.0%) than the population of Wales (0.8%) in the year to mid-2022.</t>
  </si>
  <si>
    <t>PIB par tête</t>
  </si>
  <si>
    <t>Consommation des ménages</t>
  </si>
  <si>
    <t xml:space="preserve">     productive privée</t>
  </si>
  <si>
    <t xml:space="preserve">     logement</t>
  </si>
  <si>
    <t xml:space="preserve">     publique</t>
  </si>
  <si>
    <t>Exportations de B&amp;S</t>
  </si>
  <si>
    <t>Importations de B&amp;S</t>
  </si>
  <si>
    <t>Contributions à la croissance</t>
  </si>
  <si>
    <t>Variations de stocks</t>
  </si>
  <si>
    <t>Commerce extérieur</t>
  </si>
  <si>
    <t>Prix à la consommation</t>
  </si>
  <si>
    <t>Chômage</t>
  </si>
  <si>
    <t>solde courant, en points de PIB</t>
  </si>
  <si>
    <t>Solde budgétaire, en point de PIB</t>
  </si>
  <si>
    <t>Dette publique brute, en point de PIB</t>
  </si>
  <si>
    <t>Impulsion budgétaire</t>
  </si>
  <si>
    <t>PIB zone euro</t>
  </si>
  <si>
    <t>Population active (t/t-1)</t>
  </si>
  <si>
    <t>salaire par tête nominal (t/t-1)</t>
  </si>
  <si>
    <t>Emploi total (en t/t-1,  %)</t>
  </si>
  <si>
    <t>Productivité par tête (t/t-1)</t>
  </si>
  <si>
    <t>Productivité horaire</t>
  </si>
  <si>
    <t>Taux d'épargne brut des ménages (en %)</t>
  </si>
  <si>
    <t>RDB brut des ménages, en réel (t/t-1)</t>
  </si>
  <si>
    <t>Demande adressée (voir demande mondiale) (t/t-1)</t>
  </si>
  <si>
    <t>Acquis</t>
  </si>
  <si>
    <t>budget 2024</t>
  </si>
  <si>
    <t>Private consumption</t>
  </si>
  <si>
    <t>Government consumption</t>
  </si>
  <si>
    <t>Fixed investment</t>
  </si>
  <si>
    <t>of which:</t>
  </si>
  <si>
    <t>Business investment</t>
  </si>
  <si>
    <t>Private dwellings</t>
  </si>
  <si>
    <t>General government</t>
  </si>
  <si>
    <t>Public corps dwellings</t>
  </si>
  <si>
    <t>Solde public</t>
  </si>
  <si>
    <t>Dette</t>
  </si>
  <si>
    <t>Impulsion</t>
  </si>
  <si>
    <t>UK resident population: mid-year estimates (Qtly data interpolated)</t>
  </si>
  <si>
    <t>EBAQ</t>
  </si>
  <si>
    <t>,000</t>
  </si>
  <si>
    <t>28 June 2024</t>
  </si>
  <si>
    <t>1955</t>
  </si>
  <si>
    <t>1956</t>
  </si>
  <si>
    <t>1957</t>
  </si>
  <si>
    <t>1958</t>
  </si>
  <si>
    <t>1959</t>
  </si>
  <si>
    <t>1960</t>
  </si>
  <si>
    <t>1961</t>
  </si>
  <si>
    <t>1962</t>
  </si>
  <si>
    <t>1963</t>
  </si>
  <si>
    <t>1964</t>
  </si>
  <si>
    <t>1965</t>
  </si>
  <si>
    <t>1966</t>
  </si>
  <si>
    <t>1967</t>
  </si>
  <si>
    <t>1968</t>
  </si>
  <si>
    <t>1969</t>
  </si>
  <si>
    <t>1970</t>
  </si>
  <si>
    <t>2022</t>
  </si>
  <si>
    <t>2023</t>
  </si>
  <si>
    <t>1955 Q1</t>
  </si>
  <si>
    <t>1955 Q2</t>
  </si>
  <si>
    <t>1955 Q3</t>
  </si>
  <si>
    <t>1955 Q4</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</si>
  <si>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</si>
  <si>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</si>
  <si>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</si>
  <si>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</si>
  <si>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</si>
  <si>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</si>
  <si>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</si>
  <si>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</si>
  <si>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</si>
  <si>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</si>
  <si>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</si>
  <si>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</si>
  <si>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</si>
  <si>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</si>
  <si>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</si>
  <si>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</si>
  <si>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</si>
  <si>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</si>
  <si>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</si>
  <si>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</si>
  <si>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</si>
  <si>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</si>
  <si>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</si>
  <si>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</si>
  <si>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</si>
  <si>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</si>
  <si>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</si>
  <si>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</si>
  <si>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</si>
  <si>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</si>
  <si>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</si>
  <si>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</si>
  <si>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</si>
  <si>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</si>
  <si>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</si>
  <si>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</si>
  <si>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</si>
  <si>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</si>
  <si>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</si>
  <si>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</si>
  <si>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</si>
  <si>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</si>
  <si>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</si>
  <si>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</si>
  <si>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</si>
  <si>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</si>
  <si>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</si>
  <si>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</si>
  <si>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</si>
  <si>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</si>
  <si>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</si>
  <si>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</si>
  <si>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</si>
  <si>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</si>
  <si>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</si>
  <si>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</si>
  <si>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</si>
  <si>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</si>
  <si>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</si>
  <si>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</si>
  <si>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</si>
  <si>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</si>
  <si>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</si>
  <si>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</si>
  <si>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</si>
  <si>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</si>
  <si>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</si>
  <si>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</si>
  <si>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</si>
  <si>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</si>
  <si>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</si>
  <si>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</si>
  <si>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</si>
  <si>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</si>
  <si>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</si>
  <si>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</si>
  <si>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</si>
  <si>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</si>
  <si>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</si>
  <si>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</si>
  <si>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</si>
  <si>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</si>
  <si>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</si>
  <si>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</si>
  <si>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</si>
  <si>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</si>
  <si>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</si>
  <si>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</si>
  <si>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</si>
  <si>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</si>
  <si>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</si>
  <si>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</si>
  <si>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</si>
  <si>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</si>
  <si>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</si>
  <si>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</si>
  <si>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</si>
  <si>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</si>
  <si>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</si>
  <si>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</si>
  <si>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</si>
  <si>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</si>
  <si>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</si>
  <si>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</si>
  <si>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</si>
  <si>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</si>
  <si>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</si>
  <si>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</si>
  <si>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</si>
  <si>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</si>
  <si>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</si>
  <si>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</si>
  <si>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</si>
  <si>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</si>
  <si>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</si>
  <si>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</si>
  <si>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</si>
  <si>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</si>
  <si>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</si>
  <si>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</si>
  <si>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</si>
  <si>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</si>
  <si>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</si>
  <si>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</si>
  <si>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</si>
  <si>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</si>
  <si>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</si>
  <si>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</si>
  <si>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</si>
  <si>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</si>
  <si>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</si>
  <si>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</si>
  <si>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</si>
  <si>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</si>
  <si>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</si>
  <si>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</si>
  <si>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</si>
  <si>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</si>
  <si>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</si>
  <si>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</si>
  <si>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</si>
  <si>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</si>
  <si>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</si>
  <si>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</si>
  <si>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</si>
  <si>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</si>
  <si>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</si>
  <si>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</si>
  <si>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</si>
  <si>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</si>
  <si>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</si>
  <si>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</si>
  <si>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</si>
  <si>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</si>
  <si>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</si>
  <si>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</si>
  <si>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</si>
  <si>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</si>
  <si>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</si>
  <si>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</si>
  <si>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</si>
  <si>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</si>
  <si>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</si>
  <si>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</si>
  <si>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</si>
  <si>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</si>
  <si>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</si>
  <si>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</si>
  <si>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</si>
  <si>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</si>
  <si>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</si>
  <si>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</si>
  <si>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</si>
  <si>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</si>
  <si>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</si>
  <si>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</si>
  <si>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</si>
  <si>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</si>
  <si>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</si>
  <si>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</si>
  <si>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</si>
  <si>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</si>
  <si>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</si>
  <si>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</si>
  <si>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</si>
  <si>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</si>
  <si>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</si>
  <si>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</si>
  <si>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</si>
  <si>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</si>
  <si>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</si>
  <si>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</si>
  <si>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</si>
  <si>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</si>
  <si>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</si>
  <si>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</si>
  <si>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</si>
  <si>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</si>
  <si>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</si>
  <si>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</si>
  <si>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</si>
  <si>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</si>
  <si>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</si>
  <si>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</si>
  <si>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</si>
  <si>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</si>
  <si>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</si>
  <si>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</si>
  <si>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</si>
  <si>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</si>
  <si>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</si>
  <si>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</si>
  <si>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</si>
  <si>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</si>
  <si>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</si>
  <si>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</si>
  <si>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</si>
  <si>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</si>
  <si>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</si>
  <si>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</si>
  <si>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</si>
  <si>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</si>
  <si>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</si>
  <si>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</si>
  <si>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</si>
  <si>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</si>
  <si>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</si>
  <si>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</si>
  <si>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</si>
  <si>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</si>
  <si>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</si>
  <si>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</si>
  <si>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</si>
  <si>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</si>
  <si>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</si>
  <si>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</si>
  <si>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</si>
  <si>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</si>
  <si>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</si>
  <si>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</si>
  <si>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</si>
  <si>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</si>
  <si>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</si>
  <si>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</si>
  <si>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</si>
  <si>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</si>
  <si>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</si>
  <si>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</si>
  <si>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</si>
  <si>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</si>
  <si>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</si>
  <si>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</si>
  <si>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</si>
  <si>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</si>
  <si>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</si>
  <si>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</si>
  <si>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</si>
  <si>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</si>
  <si>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</si>
  <si>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</si>
  <si>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</si>
  <si>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</si>
  <si>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</si>
  <si>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</si>
  <si>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</si>
  <si>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</si>
  <si>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</si>
  <si>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</si>
  <si>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</si>
  <si>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</si>
  <si>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</si>
  <si>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</si>
  <si>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semestriel</t>
  </si>
  <si>
    <t>2023S1</t>
  </si>
  <si>
    <t>2023S2</t>
  </si>
  <si>
    <t xml:space="preserve">Contributions </t>
  </si>
  <si>
    <t>vstcohs</t>
  </si>
  <si>
    <t>pour calcul contrib</t>
  </si>
  <si>
    <t>privée</t>
  </si>
  <si>
    <t xml:space="preserve">publique </t>
  </si>
  <si>
    <t>stocks</t>
  </si>
  <si>
    <t>PN2</t>
  </si>
  <si>
    <t>10-05-2024</t>
  </si>
  <si>
    <t>2024 Q1</t>
  </si>
  <si>
    <t>UKEA</t>
  </si>
  <si>
    <t>28-06-2024</t>
  </si>
  <si>
    <t>30 September 2024</t>
  </si>
  <si>
    <t>Total Market Sector GVA : Index 1dp:CVM</t>
  </si>
  <si>
    <t>L48H</t>
  </si>
  <si>
    <t xml:space="preserve">Index, base year = 100
</t>
  </si>
  <si>
    <t>15-08-2024</t>
  </si>
  <si>
    <t>2024 Q2</t>
  </si>
  <si>
    <t>VA marchande</t>
  </si>
  <si>
    <t>Gross Value Added - Monthly (Index 1dp) :CVM SA</t>
  </si>
  <si>
    <t>ECY2</t>
  </si>
  <si>
    <t>MGDP</t>
  </si>
  <si>
    <t>11-09-2024</t>
  </si>
  <si>
    <t>11 October 2024</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</si>
  <si>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</si>
  <si>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</si>
  <si>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</si>
  <si>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</si>
  <si>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</si>
  <si>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</si>
  <si>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</si>
  <si>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</si>
  <si>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</si>
  <si>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</si>
  <si>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</si>
  <si>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</si>
  <si>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</si>
  <si>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</si>
  <si>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</si>
  <si>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</si>
  <si>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</si>
  <si>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</si>
  <si>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</si>
  <si>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</si>
  <si>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</si>
  <si>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</si>
  <si>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</si>
  <si>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</si>
  <si>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</si>
  <si>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</si>
  <si>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</si>
  <si>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</si>
  <si>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</si>
  <si>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</si>
  <si>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</si>
  <si>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</si>
  <si>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</si>
  <si>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</si>
  <si>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</si>
  <si>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</si>
  <si>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</si>
  <si>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</si>
  <si>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</si>
  <si>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</si>
  <si>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</si>
  <si>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</si>
  <si>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</si>
  <si>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</si>
  <si>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</si>
  <si>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</si>
  <si>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</si>
  <si>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</si>
  <si>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</si>
  <si>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</si>
  <si>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</si>
  <si>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</si>
  <si>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</si>
  <si>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</si>
  <si>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</si>
  <si>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</si>
  <si>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</si>
  <si>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</si>
  <si>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</si>
  <si>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</si>
  <si>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</si>
  <si>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</si>
  <si>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</si>
  <si>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</si>
  <si>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</si>
  <si>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</si>
  <si>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</si>
  <si>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</si>
  <si>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</si>
  <si>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</si>
  <si>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</si>
  <si>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</si>
  <si>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</si>
  <si>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</si>
  <si>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</si>
  <si>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</si>
  <si>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</si>
  <si>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</si>
  <si>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</si>
  <si>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</si>
  <si>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</si>
  <si>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</si>
  <si>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</si>
  <si>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</si>
  <si>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</si>
  <si>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</si>
  <si>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</si>
  <si>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</si>
  <si>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</si>
  <si>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</si>
  <si>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</si>
  <si>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</si>
  <si>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</si>
  <si>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</si>
  <si>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</si>
  <si>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</si>
  <si>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</si>
  <si>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</si>
  <si>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</si>
  <si>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</si>
  <si>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</si>
  <si>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</si>
  <si>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</si>
  <si>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</si>
  <si>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</si>
  <si>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</si>
  <si>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</si>
  <si>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</si>
  <si>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</si>
  <si>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</si>
  <si>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</si>
  <si>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</si>
  <si>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</si>
  <si>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</si>
  <si>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</si>
  <si>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</si>
  <si>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</si>
  <si>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</si>
  <si>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</si>
  <si>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</si>
  <si>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</si>
  <si>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</si>
  <si>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</si>
  <si>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</si>
  <si>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</si>
  <si>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</si>
  <si>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</si>
  <si>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</si>
  <si>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</si>
  <si>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</si>
  <si>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</si>
  <si>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</si>
  <si>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</si>
  <si>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</si>
  <si>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</si>
  <si>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</si>
  <si>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</si>
  <si>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</si>
  <si>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</si>
  <si>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</si>
  <si>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</si>
  <si>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</si>
  <si>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</si>
  <si>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</si>
  <si>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</si>
  <si>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</si>
  <si>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</si>
  <si>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</si>
  <si>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</si>
  <si>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</si>
  <si>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</si>
  <si>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</si>
  <si>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</si>
  <si>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</si>
  <si>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</si>
  <si>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</si>
  <si>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</si>
  <si>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</si>
  <si>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</si>
  <si>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</si>
  <si>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</si>
  <si>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</si>
  <si>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</si>
  <si>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</si>
  <si>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</si>
  <si>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</si>
  <si>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</si>
  <si>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</si>
  <si>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</si>
  <si>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</si>
  <si>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</si>
  <si>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</si>
  <si>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</si>
  <si>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</si>
  <si>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</si>
  <si>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</si>
  <si>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</si>
  <si>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</si>
  <si>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</si>
  <si>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</si>
  <si>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</si>
  <si>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</si>
  <si>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</si>
  <si>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</si>
  <si>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</si>
  <si>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</si>
  <si>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</si>
  <si>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</si>
  <si>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</si>
  <si>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</si>
  <si>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</si>
  <si>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</si>
  <si>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</si>
  <si>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</si>
  <si>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</si>
  <si>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</si>
  <si>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</si>
  <si>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</si>
  <si>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</si>
  <si>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</si>
  <si>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</si>
  <si>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</si>
  <si>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</si>
  <si>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</si>
  <si>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</si>
  <si>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</si>
  <si>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</si>
  <si>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</si>
  <si>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</si>
  <si>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</si>
  <si>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</si>
  <si>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</si>
  <si>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</si>
  <si>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</si>
  <si>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</si>
  <si>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</si>
  <si>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</si>
  <si>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</si>
  <si>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</si>
  <si>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</si>
  <si>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</si>
  <si>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</si>
  <si>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</si>
  <si>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</si>
  <si>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</si>
  <si>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</si>
  <si>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</si>
  <si>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</si>
  <si>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</si>
  <si>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</si>
  <si>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</si>
  <si>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</si>
  <si>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</si>
  <si>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</si>
  <si>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</si>
  <si>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</si>
  <si>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</si>
  <si>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</si>
  <si>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</si>
  <si>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</si>
  <si>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</si>
  <si>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</si>
  <si>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</si>
  <si>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</si>
  <si>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</si>
  <si>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</si>
  <si>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</si>
  <si>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</si>
  <si>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</si>
  <si>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</si>
  <si>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</si>
  <si>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</si>
  <si>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</si>
  <si>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</si>
  <si>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</si>
  <si>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</si>
  <si>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</si>
  <si>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</si>
  <si>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</si>
  <si>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</si>
  <si>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</si>
  <si>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</si>
  <si>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</si>
  <si>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</si>
  <si>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</si>
  <si>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</si>
  <si>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</si>
  <si>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</si>
  <si>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</si>
  <si>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</si>
  <si>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</si>
  <si>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</si>
  <si>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</si>
  <si>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</si>
  <si>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</si>
  <si>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</si>
  <si>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</si>
  <si>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</si>
  <si>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</si>
  <si>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</si>
  <si>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</si>
  <si>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</si>
  <si>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</si>
  <si>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</si>
  <si>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</si>
  <si>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</si>
  <si>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</si>
  <si>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</si>
  <si>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</si>
  <si>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</si>
  <si>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2021 MAR</t>
  </si>
  <si>
    <t>2021 APR</t>
  </si>
  <si>
    <t>2021 MAY</t>
  </si>
  <si>
    <t>2021 JUN</t>
  </si>
  <si>
    <t>2021 JUL</t>
  </si>
  <si>
    <t>2021 AUG</t>
  </si>
  <si>
    <t>2021 SEP</t>
  </si>
  <si>
    <t>2021 OCT</t>
  </si>
  <si>
    <t>2021 NOV</t>
  </si>
  <si>
    <t>2021 DEC</t>
  </si>
  <si>
    <t>2022 JAN</t>
  </si>
  <si>
    <t>2022 FEB</t>
  </si>
  <si>
    <t>2022 MAR</t>
  </si>
  <si>
    <t>2022 APR</t>
  </si>
  <si>
    <t>2022 MAY</t>
  </si>
  <si>
    <t>2022 JUN</t>
  </si>
  <si>
    <t>2022 JUL</t>
  </si>
  <si>
    <t>2022 AUG</t>
  </si>
  <si>
    <t>2022 SEP</t>
  </si>
  <si>
    <t>2022 OCT</t>
  </si>
  <si>
    <t>2022 NOV</t>
  </si>
  <si>
    <t>2022 DEC</t>
  </si>
  <si>
    <t>2023 JAN</t>
  </si>
  <si>
    <t>2023 FEB</t>
  </si>
  <si>
    <t>2023 MAR</t>
  </si>
  <si>
    <t>2023 APR</t>
  </si>
  <si>
    <t>2023 MAY</t>
  </si>
  <si>
    <t>2023 JUN</t>
  </si>
  <si>
    <t>2023 JUL</t>
  </si>
  <si>
    <t>2023 AUG</t>
  </si>
  <si>
    <t>2023 SEP</t>
  </si>
  <si>
    <t>2023 OCT</t>
  </si>
  <si>
    <t>2023 NOV</t>
  </si>
  <si>
    <t>2023 DEC</t>
  </si>
  <si>
    <t>2024 JAN</t>
  </si>
  <si>
    <t>2024 FEB</t>
  </si>
  <si>
    <t>2024 MAR</t>
  </si>
  <si>
    <t>2024 APR</t>
  </si>
  <si>
    <t>2024 MAY</t>
  </si>
  <si>
    <t>2024 JUN</t>
  </si>
  <si>
    <t>2024 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</si>
</sst>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
    <numFmt numFmtId="165" formatCode="0.00000"/>
    <numFmt numFmtId="166" formatCode="0.00000000"/>
    <numFmt numFmtId="167" formatCode="0.0"/>
  </numFmts>
  <fonts count="27" x14ac:knownFonts="1">
    <font>
      <sz val="11"/>
      <color theme="1"/>
      <name val="Calibri"/>
      <family val="2"/>
      <scheme val="minor"/>
    </font>
    <font>
      <u/>
      <sz val="11"/>
      <color theme="10"/>
      <name val="Calibri"/>
      <family val="2"/>
      <scheme val="minor"/>
    </font>
    <font>
      <b/>
      <sz val="9"/>
      <color indexed="81"/>
      <name val="Tahoma"/>
      <family val="2"/>
    </font>
    <font>
      <sz val="11"/>
      <name val="Calibri"/>
      <family val="2"/>
      <scheme val="minor"/>
    </font>
    <font>
      <sz val="10"/>
      <name val="Arial"/>
      <family val="2"/>
    </font>
    <font>
      <sz val="14"/>
      <color rgb="FF323132"/>
      <name val="Arial"/>
      <family val="2"/>
    </font>
    <font>
      <sz val="11"/>
      <name val="Arial"/>
      <family val="2"/>
    </font>
    <font>
      <i/>
      <sz val="10"/>
      <name val="Arial"/>
      <family val="2"/>
    </font>
    <font>
      <sz val="10"/>
      <color theme="0" tint="-4.9989318521683403E-2"/>
      <name val="Arial"/>
      <family val="2"/>
    </font>
    <font>
      <i/>
      <sz val="11"/>
      <color theme="1"/>
      <name val="Calibri"/>
      <family val="2"/>
      <scheme val="minor"/>
    </font>
    <font>
      <sz val="11"/>
      <color rgb="FFFF0000"/>
      <name val="Calibri"/>
      <family val="2"/>
      <scheme val="minor"/>
    </font>
    <font>
      <b/>
      <sz val="16"/>
      <name val="Times New Roman"/>
      <family val="1"/>
    </font>
    <font>
      <sz val="16"/>
      <name val="Arial"/>
      <family val="2"/>
    </font>
    <font>
      <sz val="16"/>
      <name val="Times New Roman"/>
      <family val="1"/>
    </font>
    <font>
      <b/>
      <sz val="16"/>
      <name val="Arial"/>
      <family val="2"/>
    </font>
    <font>
      <i/>
      <sz val="16"/>
      <name val="Arial"/>
      <family val="2"/>
    </font>
    <font>
      <sz val="16"/>
      <color theme="0"/>
      <name val="Arial"/>
      <family val="2"/>
    </font>
    <font>
      <sz val="12"/>
      <name val="Calibri"/>
      <family val="2"/>
    </font>
    <font>
      <i/>
      <sz val="12"/>
      <name val="Calibri"/>
      <family val="2"/>
    </font>
    <font>
      <sz val="10"/>
      <name val="Arial"/>
      <family val="2"/>
    </font>
    <font>
      <b/>
      <sz val="11"/>
      <color theme="1"/>
      <name val="Calibri"/>
      <family val="2"/>
      <scheme val="minor"/>
    </font>
    <font>
      <b/>
      <sz val="11"/>
      <color rgb="FFFF0000"/>
      <name val="Calibri"/>
      <family val="2"/>
      <scheme val="minor"/>
    </font>
    <font>
      <sz val="10"/>
      <name val="Arial"/>
      <family val="2"/>
    </font>
    <font>
      <sz val="16"/>
      <color theme="1"/>
      <name val="Calibri"/>
      <family val="2"/>
      <scheme val="minor"/>
    </font>
    <font>
      <b/>
      <sz val="10"/>
      <name val="Arial"/>
      <family val="2"/>
    </font>
    <font>
      <sz val="16"/>
      <color theme="0"/>
      <name val="Calibri"/>
      <family val="2"/>
      <scheme val="minor"/>
    </font>
    <font>
      <i/>
      <sz val="16"/>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indexed="42"/>
        <bgColor indexed="64"/>
      </patternFill>
    </fill>
  </fills>
  <borders count="17">
    <border>
      <left/>
      <right/>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auto="1"/>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s>
  <cellStyleXfs count="6">
    <xf numFmtId="0" fontId="0" fillId="0" borderId="0"/>
    <xf numFmtId="0" fontId="1" fillId="0" borderId="0" applyNumberFormat="0" applyFill="0" applyBorder="0" applyAlignment="0" applyProtection="0"/>
    <xf numFmtId="0" fontId="4" fillId="0" borderId="0"/>
    <xf numFmtId="0" fontId="4" fillId="0" borderId="0"/>
    <xf numFmtId="0" fontId="19" fillId="0" borderId="0"/>
    <xf numFmtId="0" fontId="22" fillId="0" borderId="0"/>
  </cellStyleXfs>
  <cellXfs count="135">
    <xf numFmtId="0" fontId="0" fillId="0" borderId="0" xfId="0"/>
    <xf numFmtId="0" fontId="0" fillId="0" borderId="0" xfId="0" applyAlignment="1">
      <alignment wrapText="1"/>
    </xf>
    <xf numFmtId="164" fontId="0" fillId="0" borderId="0" xfId="0" applyNumberFormat="1"/>
    <xf numFmtId="0" fontId="1" fillId="0" borderId="0" xfId="1" applyNumberFormat="1"/>
    <xf numFmtId="0" fontId="1" fillId="0" borderId="0" xfId="1" applyAlignment="1"/>
    <xf numFmtId="2" fontId="0" fillId="0" borderId="0" xfId="0" applyNumberFormat="1"/>
    <xf numFmtId="1" fontId="0" fillId="0" borderId="0" xfId="0" applyNumberFormat="1"/>
    <xf numFmtId="0" fontId="0" fillId="0" borderId="0" xfId="0" applyAlignment="1">
      <alignment vertical="top" wrapText="1"/>
    </xf>
    <xf numFmtId="165" fontId="0" fillId="0" borderId="0" xfId="0" applyNumberFormat="1"/>
    <xf numFmtId="0" fontId="0" fillId="4" borderId="0" xfId="0" applyFill="1"/>
    <xf numFmtId="1" fontId="0" fillId="4" borderId="0" xfId="0" applyNumberFormat="1" applyFill="1"/>
    <xf numFmtId="164" fontId="0" fillId="3" borderId="0" xfId="0" applyNumberFormat="1" applyFill="1"/>
    <xf numFmtId="0" fontId="0" fillId="5" borderId="0" xfId="0" applyFill="1"/>
    <xf numFmtId="0" fontId="0" fillId="5" borderId="0" xfId="0" applyFill="1" applyAlignment="1">
      <alignment wrapText="1"/>
    </xf>
    <xf numFmtId="0" fontId="1" fillId="5" borderId="0" xfId="1" applyFill="1"/>
    <xf numFmtId="2" fontId="0" fillId="4" borderId="0" xfId="0" applyNumberFormat="1" applyFill="1"/>
    <xf numFmtId="166" fontId="0" fillId="0" borderId="0" xfId="0" applyNumberFormat="1"/>
    <xf numFmtId="167" fontId="0" fillId="3" borderId="0" xfId="0" applyNumberFormat="1" applyFill="1"/>
    <xf numFmtId="0" fontId="1" fillId="0" borderId="0" xfId="1" applyNumberFormat="1" applyAlignment="1"/>
    <xf numFmtId="2" fontId="0" fillId="3" borderId="0" xfId="0" applyNumberFormat="1" applyFill="1"/>
    <xf numFmtId="0" fontId="0" fillId="0" borderId="0" xfId="0" quotePrefix="1" applyAlignment="1">
      <alignment horizontal="right"/>
    </xf>
    <xf numFmtId="2" fontId="0" fillId="5" borderId="0" xfId="0" applyNumberFormat="1" applyFill="1"/>
    <xf numFmtId="164" fontId="0" fillId="5" borderId="0" xfId="0" applyNumberFormat="1" applyFill="1"/>
    <xf numFmtId="167" fontId="0" fillId="0" borderId="0" xfId="0" applyNumberFormat="1"/>
    <xf numFmtId="167" fontId="0" fillId="4" borderId="0" xfId="0" applyNumberFormat="1" applyFill="1"/>
    <xf numFmtId="0" fontId="1" fillId="0" borderId="0" xfId="1" applyFill="1" applyAlignment="1"/>
    <xf numFmtId="0" fontId="5" fillId="0" borderId="0" xfId="0" applyFont="1" applyAlignment="1">
      <alignment horizontal="left" vertical="center" indent="1"/>
    </xf>
    <xf numFmtId="0" fontId="0" fillId="6" borderId="0" xfId="0" applyFill="1"/>
    <xf numFmtId="0" fontId="3" fillId="0" borderId="0" xfId="3" applyFont="1" applyAlignment="1">
      <alignment horizontal="center"/>
    </xf>
    <xf numFmtId="0" fontId="4" fillId="0" borderId="0" xfId="3"/>
    <xf numFmtId="0" fontId="3" fillId="0" borderId="0" xfId="3" applyFont="1"/>
    <xf numFmtId="167" fontId="6" fillId="0" borderId="0" xfId="3" applyNumberFormat="1" applyFont="1" applyAlignment="1">
      <alignment horizontal="center"/>
    </xf>
    <xf numFmtId="167" fontId="7" fillId="0" borderId="0" xfId="3" applyNumberFormat="1" applyFont="1" applyAlignment="1">
      <alignment horizontal="center"/>
    </xf>
    <xf numFmtId="0" fontId="8" fillId="0" borderId="0" xfId="3" applyFont="1"/>
    <xf numFmtId="0" fontId="7" fillId="0" borderId="0" xfId="3" applyFont="1"/>
    <xf numFmtId="0" fontId="4" fillId="0" borderId="0" xfId="0" applyFont="1"/>
    <xf numFmtId="167" fontId="4" fillId="0" borderId="0" xfId="3" applyNumberFormat="1"/>
    <xf numFmtId="167" fontId="6" fillId="7" borderId="13" xfId="3" applyNumberFormat="1" applyFont="1" applyFill="1" applyBorder="1" applyAlignment="1">
      <alignment horizontal="center"/>
    </xf>
    <xf numFmtId="167" fontId="6" fillId="7" borderId="0" xfId="3" applyNumberFormat="1" applyFont="1" applyFill="1" applyAlignment="1">
      <alignment horizontal="center"/>
    </xf>
    <xf numFmtId="167" fontId="6" fillId="7" borderId="6" xfId="3" applyNumberFormat="1" applyFont="1" applyFill="1" applyBorder="1" applyAlignment="1">
      <alignment horizontal="center"/>
    </xf>
    <xf numFmtId="2" fontId="9" fillId="0" borderId="0" xfId="0" applyNumberFormat="1" applyFont="1"/>
    <xf numFmtId="167" fontId="10" fillId="0" borderId="0" xfId="0" applyNumberFormat="1" applyFont="1"/>
    <xf numFmtId="0" fontId="10" fillId="0" borderId="0" xfId="0" applyFont="1"/>
    <xf numFmtId="167" fontId="6" fillId="8" borderId="6" xfId="3" applyNumberFormat="1" applyFont="1" applyFill="1" applyBorder="1" applyAlignment="1">
      <alignment horizontal="center"/>
    </xf>
    <xf numFmtId="0" fontId="0" fillId="8" borderId="0" xfId="0" applyFill="1"/>
    <xf numFmtId="0" fontId="11" fillId="0" borderId="0" xfId="3" applyFont="1" applyAlignment="1">
      <alignment horizontal="center"/>
    </xf>
    <xf numFmtId="0" fontId="11" fillId="7" borderId="1" xfId="3" applyFont="1" applyFill="1" applyBorder="1" applyAlignment="1">
      <alignment horizontal="center"/>
    </xf>
    <xf numFmtId="0" fontId="12" fillId="7" borderId="2" xfId="3" applyFont="1" applyFill="1" applyBorder="1" applyAlignment="1">
      <alignment horizontal="center"/>
    </xf>
    <xf numFmtId="0" fontId="11" fillId="7" borderId="2" xfId="3" applyFont="1" applyFill="1" applyBorder="1" applyAlignment="1">
      <alignment horizontal="center"/>
    </xf>
    <xf numFmtId="0" fontId="11" fillId="7" borderId="3" xfId="3" applyFont="1" applyFill="1" applyBorder="1" applyAlignment="1">
      <alignment horizontal="center"/>
    </xf>
    <xf numFmtId="0" fontId="11" fillId="8" borderId="2" xfId="3" applyFont="1" applyFill="1" applyBorder="1" applyAlignment="1">
      <alignment horizontal="center"/>
    </xf>
    <xf numFmtId="0" fontId="11" fillId="8" borderId="3" xfId="3" applyFont="1" applyFill="1" applyBorder="1" applyAlignment="1">
      <alignment horizontal="center"/>
    </xf>
    <xf numFmtId="0" fontId="12" fillId="8" borderId="1" xfId="3" applyFont="1" applyFill="1" applyBorder="1"/>
    <xf numFmtId="0" fontId="12" fillId="8" borderId="2" xfId="3" applyFont="1" applyFill="1" applyBorder="1"/>
    <xf numFmtId="0" fontId="12" fillId="8" borderId="3" xfId="3" applyFont="1" applyFill="1" applyBorder="1"/>
    <xf numFmtId="0" fontId="12" fillId="7" borderId="4" xfId="3" applyFont="1" applyFill="1" applyBorder="1"/>
    <xf numFmtId="0" fontId="12" fillId="7" borderId="3" xfId="3" applyFont="1" applyFill="1" applyBorder="1" applyAlignment="1">
      <alignment horizontal="center"/>
    </xf>
    <xf numFmtId="0" fontId="12" fillId="8" borderId="3" xfId="3" applyFont="1" applyFill="1" applyBorder="1" applyAlignment="1">
      <alignment horizontal="center"/>
    </xf>
    <xf numFmtId="0" fontId="13" fillId="0" borderId="0" xfId="3" applyFont="1" applyAlignment="1">
      <alignment horizontal="right"/>
    </xf>
    <xf numFmtId="0" fontId="12" fillId="7" borderId="5" xfId="3" applyFont="1" applyFill="1" applyBorder="1" applyAlignment="1">
      <alignment horizontal="center"/>
    </xf>
    <xf numFmtId="0" fontId="12" fillId="7" borderId="0" xfId="3" applyFont="1" applyFill="1" applyAlignment="1">
      <alignment horizontal="center"/>
    </xf>
    <xf numFmtId="0" fontId="12" fillId="7" borderId="6" xfId="3" applyFont="1" applyFill="1" applyBorder="1" applyAlignment="1">
      <alignment horizontal="center"/>
    </xf>
    <xf numFmtId="0" fontId="12" fillId="8" borderId="5" xfId="3" applyFont="1" applyFill="1" applyBorder="1" applyAlignment="1">
      <alignment horizontal="center"/>
    </xf>
    <xf numFmtId="0" fontId="12" fillId="8" borderId="0" xfId="3" applyFont="1" applyFill="1" applyAlignment="1">
      <alignment horizontal="center"/>
    </xf>
    <xf numFmtId="0" fontId="12" fillId="8" borderId="6" xfId="3" applyFont="1" applyFill="1" applyBorder="1" applyAlignment="1">
      <alignment horizontal="center"/>
    </xf>
    <xf numFmtId="0" fontId="12" fillId="7" borderId="8" xfId="3" applyFont="1" applyFill="1" applyBorder="1"/>
    <xf numFmtId="0" fontId="12" fillId="7" borderId="7" xfId="3" applyFont="1" applyFill="1" applyBorder="1"/>
    <xf numFmtId="0" fontId="14" fillId="8" borderId="7" xfId="3" applyFont="1" applyFill="1" applyBorder="1"/>
    <xf numFmtId="0" fontId="14" fillId="8" borderId="8" xfId="3" applyFont="1" applyFill="1" applyBorder="1"/>
    <xf numFmtId="0" fontId="12" fillId="7" borderId="10" xfId="3" applyFont="1" applyFill="1" applyBorder="1"/>
    <xf numFmtId="167" fontId="12" fillId="7" borderId="10" xfId="3" applyNumberFormat="1" applyFont="1" applyFill="1" applyBorder="1" applyAlignment="1">
      <alignment horizontal="center"/>
    </xf>
    <xf numFmtId="167" fontId="12" fillId="8" borderId="10" xfId="3" applyNumberFormat="1" applyFont="1" applyFill="1" applyBorder="1" applyAlignment="1">
      <alignment horizontal="center"/>
    </xf>
    <xf numFmtId="167" fontId="12" fillId="8" borderId="14" xfId="3" applyNumberFormat="1" applyFont="1" applyFill="1" applyBorder="1" applyAlignment="1">
      <alignment horizontal="center"/>
    </xf>
    <xf numFmtId="0" fontId="12" fillId="7" borderId="1" xfId="3" applyFont="1" applyFill="1" applyBorder="1"/>
    <xf numFmtId="167" fontId="12" fillId="7" borderId="1" xfId="3" applyNumberFormat="1" applyFont="1" applyFill="1" applyBorder="1" applyAlignment="1">
      <alignment horizontal="center"/>
    </xf>
    <xf numFmtId="167" fontId="12" fillId="8" borderId="1" xfId="3" applyNumberFormat="1" applyFont="1" applyFill="1" applyBorder="1" applyAlignment="1">
      <alignment horizontal="center"/>
    </xf>
    <xf numFmtId="167" fontId="12" fillId="8" borderId="4" xfId="3" applyNumberFormat="1" applyFont="1" applyFill="1" applyBorder="1" applyAlignment="1">
      <alignment horizontal="center"/>
    </xf>
    <xf numFmtId="0" fontId="12" fillId="7" borderId="13" xfId="3" applyFont="1" applyFill="1" applyBorder="1"/>
    <xf numFmtId="167" fontId="12" fillId="7" borderId="13" xfId="3" applyNumberFormat="1" applyFont="1" applyFill="1" applyBorder="1" applyAlignment="1">
      <alignment horizontal="center"/>
    </xf>
    <xf numFmtId="167" fontId="12" fillId="8" borderId="13" xfId="3" applyNumberFormat="1" applyFont="1" applyFill="1" applyBorder="1" applyAlignment="1">
      <alignment horizontal="center"/>
    </xf>
    <xf numFmtId="167" fontId="12" fillId="8" borderId="9" xfId="3" applyNumberFormat="1" applyFont="1" applyFill="1" applyBorder="1" applyAlignment="1">
      <alignment horizontal="center"/>
    </xf>
    <xf numFmtId="0" fontId="15" fillId="7" borderId="4" xfId="3" applyFont="1" applyFill="1" applyBorder="1"/>
    <xf numFmtId="167" fontId="16" fillId="7" borderId="1" xfId="3" applyNumberFormat="1" applyFont="1" applyFill="1" applyBorder="1" applyAlignment="1">
      <alignment horizontal="center"/>
    </xf>
    <xf numFmtId="167" fontId="16" fillId="8" borderId="1" xfId="3" applyNumberFormat="1" applyFont="1" applyFill="1" applyBorder="1" applyAlignment="1">
      <alignment horizontal="center"/>
    </xf>
    <xf numFmtId="167" fontId="16" fillId="8" borderId="4" xfId="3" applyNumberFormat="1" applyFont="1" applyFill="1" applyBorder="1" applyAlignment="1">
      <alignment horizontal="center"/>
    </xf>
    <xf numFmtId="0" fontId="12" fillId="7" borderId="9" xfId="3" applyFont="1" applyFill="1" applyBorder="1"/>
    <xf numFmtId="167" fontId="12" fillId="7" borderId="5" xfId="3" applyNumberFormat="1" applyFont="1" applyFill="1" applyBorder="1" applyAlignment="1">
      <alignment horizontal="center"/>
    </xf>
    <xf numFmtId="167" fontId="12" fillId="8" borderId="5" xfId="3" applyNumberFormat="1" applyFont="1" applyFill="1" applyBorder="1" applyAlignment="1">
      <alignment horizontal="center"/>
    </xf>
    <xf numFmtId="167" fontId="12" fillId="8" borderId="8" xfId="3" applyNumberFormat="1" applyFont="1" applyFill="1" applyBorder="1" applyAlignment="1">
      <alignment horizontal="center"/>
    </xf>
    <xf numFmtId="167" fontId="12" fillId="7" borderId="6" xfId="3" applyNumberFormat="1" applyFont="1" applyFill="1" applyBorder="1" applyAlignment="1">
      <alignment horizontal="center"/>
    </xf>
    <xf numFmtId="167" fontId="12" fillId="8" borderId="6" xfId="3" applyNumberFormat="1" applyFont="1" applyFill="1" applyBorder="1" applyAlignment="1">
      <alignment horizontal="center"/>
    </xf>
    <xf numFmtId="167" fontId="12" fillId="7" borderId="0" xfId="3" applyNumberFormat="1" applyFont="1" applyFill="1" applyAlignment="1">
      <alignment horizontal="center"/>
    </xf>
    <xf numFmtId="167" fontId="12" fillId="8" borderId="0" xfId="3" applyNumberFormat="1" applyFont="1" applyFill="1" applyAlignment="1">
      <alignment horizontal="center"/>
    </xf>
    <xf numFmtId="167" fontId="12" fillId="7" borderId="11" xfId="3" applyNumberFormat="1" applyFont="1" applyFill="1" applyBorder="1" applyAlignment="1">
      <alignment horizontal="center"/>
    </xf>
    <xf numFmtId="167" fontId="12" fillId="8" borderId="11" xfId="3" applyNumberFormat="1" applyFont="1" applyFill="1" applyBorder="1" applyAlignment="1">
      <alignment horizontal="center"/>
    </xf>
    <xf numFmtId="167" fontId="12" fillId="8" borderId="12" xfId="3" applyNumberFormat="1" applyFont="1" applyFill="1" applyBorder="1" applyAlignment="1">
      <alignment horizontal="center"/>
    </xf>
    <xf numFmtId="0" fontId="12" fillId="7" borderId="0" xfId="3" applyFont="1" applyFill="1"/>
    <xf numFmtId="0" fontId="12" fillId="8" borderId="0" xfId="3" applyFont="1" applyFill="1"/>
    <xf numFmtId="0" fontId="12" fillId="8" borderId="6" xfId="3" applyFont="1" applyFill="1" applyBorder="1"/>
    <xf numFmtId="0" fontId="12" fillId="7" borderId="6" xfId="0" applyFont="1" applyFill="1" applyBorder="1"/>
    <xf numFmtId="0" fontId="12" fillId="7" borderId="7" xfId="0" applyFont="1" applyFill="1" applyBorder="1"/>
    <xf numFmtId="167" fontId="12" fillId="7" borderId="8" xfId="3" applyNumberFormat="1" applyFont="1" applyFill="1" applyBorder="1" applyAlignment="1">
      <alignment horizontal="center"/>
    </xf>
    <xf numFmtId="0" fontId="17" fillId="10" borderId="0" xfId="0" applyFont="1" applyFill="1" applyAlignment="1">
      <alignment horizontal="center" vertical="top" wrapText="1"/>
    </xf>
    <xf numFmtId="0" fontId="17" fillId="10" borderId="0" xfId="0" applyFont="1" applyFill="1" applyAlignment="1">
      <alignment horizontal="center" wrapText="1"/>
    </xf>
    <xf numFmtId="0" fontId="18" fillId="10" borderId="0" xfId="0" applyFont="1" applyFill="1" applyAlignment="1">
      <alignment horizontal="center" wrapText="1"/>
    </xf>
    <xf numFmtId="0" fontId="19" fillId="0" borderId="0" xfId="4"/>
    <xf numFmtId="2" fontId="19" fillId="0" borderId="0" xfId="4" applyNumberFormat="1"/>
    <xf numFmtId="167" fontId="20" fillId="0" borderId="0" xfId="0" applyNumberFormat="1" applyFont="1"/>
    <xf numFmtId="2" fontId="20" fillId="0" borderId="0" xfId="0" applyNumberFormat="1" applyFont="1"/>
    <xf numFmtId="164" fontId="20" fillId="0" borderId="0" xfId="0" applyNumberFormat="1" applyFont="1"/>
    <xf numFmtId="167" fontId="21" fillId="0" borderId="0" xfId="0" applyNumberFormat="1" applyFont="1"/>
    <xf numFmtId="0" fontId="4" fillId="0" borderId="0" xfId="2"/>
    <xf numFmtId="0" fontId="0" fillId="2" borderId="0" xfId="0" applyFill="1"/>
    <xf numFmtId="0" fontId="22" fillId="0" borderId="0" xfId="5"/>
    <xf numFmtId="167" fontId="22" fillId="0" borderId="0" xfId="5" applyNumberFormat="1"/>
    <xf numFmtId="2" fontId="12" fillId="8" borderId="13" xfId="3" applyNumberFormat="1" applyFont="1" applyFill="1" applyBorder="1" applyAlignment="1">
      <alignment horizontal="center"/>
    </xf>
    <xf numFmtId="167" fontId="4" fillId="0" borderId="0" xfId="2" applyNumberFormat="1"/>
    <xf numFmtId="0" fontId="12" fillId="7" borderId="3" xfId="0" applyFont="1" applyFill="1" applyBorder="1"/>
    <xf numFmtId="0" fontId="12" fillId="0" borderId="0" xfId="0" applyFont="1"/>
    <xf numFmtId="0" fontId="12" fillId="0" borderId="0" xfId="3" applyFont="1"/>
    <xf numFmtId="0" fontId="23" fillId="0" borderId="0" xfId="0" applyFont="1"/>
    <xf numFmtId="167" fontId="12" fillId="8" borderId="15" xfId="0" applyNumberFormat="1" applyFont="1" applyFill="1" applyBorder="1" applyAlignment="1">
      <alignment horizontal="center"/>
    </xf>
    <xf numFmtId="0" fontId="24" fillId="7" borderId="2" xfId="0" applyFont="1" applyFill="1" applyBorder="1"/>
    <xf numFmtId="0" fontId="12" fillId="7" borderId="0" xfId="0" applyFont="1" applyFill="1"/>
    <xf numFmtId="0" fontId="23" fillId="8" borderId="0" xfId="0" applyFont="1" applyFill="1"/>
    <xf numFmtId="167" fontId="23" fillId="0" borderId="0" xfId="0" applyNumberFormat="1" applyFont="1"/>
    <xf numFmtId="167" fontId="12" fillId="7" borderId="15" xfId="0" applyNumberFormat="1" applyFont="1" applyFill="1" applyBorder="1" applyAlignment="1">
      <alignment horizontal="center"/>
    </xf>
    <xf numFmtId="167" fontId="12" fillId="7" borderId="16" xfId="0" applyNumberFormat="1" applyFont="1" applyFill="1" applyBorder="1" applyAlignment="1">
      <alignment horizontal="center"/>
    </xf>
    <xf numFmtId="167" fontId="12" fillId="8" borderId="16" xfId="0" applyNumberFormat="1" applyFont="1" applyFill="1" applyBorder="1" applyAlignment="1">
      <alignment horizontal="center"/>
    </xf>
    <xf numFmtId="167" fontId="23" fillId="8" borderId="0" xfId="0" applyNumberFormat="1" applyFont="1" applyFill="1"/>
    <xf numFmtId="167" fontId="25" fillId="7" borderId="0" xfId="0" applyNumberFormat="1" applyFont="1" applyFill="1"/>
    <xf numFmtId="0" fontId="0" fillId="7" borderId="0" xfId="0" applyFill="1"/>
    <xf numFmtId="167" fontId="26" fillId="8" borderId="0" xfId="0" applyNumberFormat="1" applyFont="1" applyFill="1"/>
    <xf numFmtId="0" fontId="17" fillId="9" borderId="0" xfId="0" applyFont="1" applyFill="1" applyAlignment="1">
      <alignment horizontal="center" vertical="center" wrapText="1"/>
    </xf>
    <xf numFmtId="0" fontId="0" fillId="0" borderId="0" xfId="0" applyAlignment="1">
      <alignment horizontal="center" vertical="top" wrapText="1"/>
    </xf>
  </cellXfs>
  <cellStyles count="6">
    <cellStyle name="Hyperlink" xfId="1" builtinId="8"/>
    <cellStyle name="Normal" xfId="0" builtinId="0"/>
    <cellStyle name="Normal 2" xfId="2" xr:uid="{54B3B8E9-6D01-4659-A7DB-17A23CF8BC8D}"/>
    <cellStyle name="Normal 3" xfId="3" xr:uid="{05E6D034-CEC3-4E52-919A-21855BA6B5AE}"/>
    <cellStyle name="Normal 4" xfId="4" xr:uid="{FD119EA6-FD9E-4DC3-8733-0D07DED70D49}"/>
    <cellStyle name="Normal 5" xfId="5" xr:uid="{B8A3EF40-90F6-406D-B28E-B5176016DCEB}"/>
  </cellStyles>
  <dxfs count="0"/>
  <tableStyles count="1" defaultTableStyle="TableStyleMedium2" defaultPivotStyle="PivotStyleLight16">
    <tableStyle name="Invisible" pivot="0" table="0" count="0" xr9:uid="{A3D176C6-F164-4F30-8422-C4115059CB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0.xml"/><Relationship Id="rId18" Type="http://schemas.openxmlformats.org/officeDocument/2006/relationships/worksheet" Target="worksheets/sheet11.xml"/><Relationship Id="rId26"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chartsheet" Target="chartsheets/sheet1.xml"/><Relationship Id="rId12" Type="http://schemas.openxmlformats.org/officeDocument/2006/relationships/worksheet" Target="worksheets/sheet9.xml"/><Relationship Id="rId17" Type="http://schemas.openxmlformats.org/officeDocument/2006/relationships/chartsheet" Target="chartsheets/sheet7.xml"/><Relationship Id="rId25"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chartsheet" Target="chartsheets/sheet6.xml"/><Relationship Id="rId20" Type="http://schemas.openxmlformats.org/officeDocument/2006/relationships/worksheet" Target="worksheets/sheet1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3.xml"/><Relationship Id="rId24"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hartsheet" Target="chartsheets/sheet5.xml"/><Relationship Id="rId23" Type="http://schemas.openxmlformats.org/officeDocument/2006/relationships/externalLink" Target="externalLinks/externalLink3.xml"/><Relationship Id="rId28" Type="http://schemas.openxmlformats.org/officeDocument/2006/relationships/theme" Target="theme/theme1.xml"/><Relationship Id="rId10" Type="http://schemas.openxmlformats.org/officeDocument/2006/relationships/chartsheet" Target="chartsheets/sheet2.xml"/><Relationship Id="rId19" Type="http://schemas.openxmlformats.org/officeDocument/2006/relationships/worksheet" Target="worksheets/sheet1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chartsheet" Target="chartsheets/sheet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'RESEM trim'!$BA$4</c:f>
              <c:strCache>
                <c:ptCount val="1"/>
                <c:pt idx="0">
                  <c:v>PIB</c:v>
                </c:pt>
              </c:strCache>
            </c:strRef>
          </c:tx>
          <c:spPr>
            <a:ln w="28575" cap="rnd">
              <a:solidFill>
                <a:schemeClr val="accent1"/>
              </a:solidFill>
              <a:round/>
            </a:ln>
            <a:effectLst/>
          </c:spPr>
          <c:marker>
            <c:symbol val="none"/>
          </c:marker>
          <c:cat>
            <c:strRef>
              <c:f>'RESEM trim'!$A$175:$A$284</c:f>
              <c:strCache>
                <c:ptCount val="110"/>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strCache>
            </c:strRef>
          </c:cat>
          <c:val>
            <c:numRef>
              <c:f>'RESEM trim'!$BA$176:$BA$284</c:f>
              <c:numCache>
                <c:formatCode>General</c:formatCode>
                <c:ptCount val="109"/>
                <c:pt idx="0">
                  <c:v>64.92136472149194</c:v>
                </c:pt>
                <c:pt idx="1">
                  <c:v>65.524608972295795</c:v>
                </c:pt>
                <c:pt idx="2">
                  <c:v>66.491339666890639</c:v>
                </c:pt>
                <c:pt idx="3">
                  <c:v>66.974078313422908</c:v>
                </c:pt>
                <c:pt idx="4">
                  <c:v>67.400951063175469</c:v>
                </c:pt>
                <c:pt idx="5">
                  <c:v>67.621012560426266</c:v>
                </c:pt>
                <c:pt idx="6">
                  <c:v>68.069551250917101</c:v>
                </c:pt>
                <c:pt idx="7">
                  <c:v>68.541188341038023</c:v>
                </c:pt>
                <c:pt idx="8">
                  <c:v>68.866356509473704</c:v>
                </c:pt>
                <c:pt idx="9">
                  <c:v>69.968096454619484</c:v>
                </c:pt>
                <c:pt idx="10">
                  <c:v>70.970638621508996</c:v>
                </c:pt>
                <c:pt idx="11">
                  <c:v>71.845333832306508</c:v>
                </c:pt>
                <c:pt idx="12">
                  <c:v>72.374269278098907</c:v>
                </c:pt>
                <c:pt idx="13">
                  <c:v>72.839639360568256</c:v>
                </c:pt>
                <c:pt idx="14">
                  <c:v>73.308053418182652</c:v>
                </c:pt>
                <c:pt idx="15">
                  <c:v>73.96035938603022</c:v>
                </c:pt>
                <c:pt idx="16">
                  <c:v>74.286960013357685</c:v>
                </c:pt>
                <c:pt idx="17">
                  <c:v>74.682139610129454</c:v>
                </c:pt>
                <c:pt idx="18">
                  <c:v>74.925657621733265</c:v>
                </c:pt>
                <c:pt idx="19">
                  <c:v>75.120651088377784</c:v>
                </c:pt>
                <c:pt idx="20">
                  <c:v>75.488255851482663</c:v>
                </c:pt>
                <c:pt idx="21">
                  <c:v>75.996420643344138</c:v>
                </c:pt>
                <c:pt idx="22">
                  <c:v>76.587309936206339</c:v>
                </c:pt>
                <c:pt idx="23">
                  <c:v>77.143641158304163</c:v>
                </c:pt>
                <c:pt idx="24">
                  <c:v>77.860765891005101</c:v>
                </c:pt>
                <c:pt idx="25">
                  <c:v>78.554255051991532</c:v>
                </c:pt>
                <c:pt idx="26">
                  <c:v>79.174151637412422</c:v>
                </c:pt>
                <c:pt idx="27">
                  <c:v>79.475147062049203</c:v>
                </c:pt>
                <c:pt idx="28">
                  <c:v>79.938905628265275</c:v>
                </c:pt>
                <c:pt idx="29">
                  <c:v>80.248316748891298</c:v>
                </c:pt>
                <c:pt idx="30">
                  <c:v>80.658895278749782</c:v>
                </c:pt>
                <c:pt idx="31">
                  <c:v>81.253365718841437</c:v>
                </c:pt>
                <c:pt idx="32">
                  <c:v>81.928949143680555</c:v>
                </c:pt>
                <c:pt idx="33">
                  <c:v>82.56961638303234</c:v>
                </c:pt>
                <c:pt idx="34">
                  <c:v>83.342427955151493</c:v>
                </c:pt>
                <c:pt idx="35">
                  <c:v>83.770195991711432</c:v>
                </c:pt>
                <c:pt idx="36">
                  <c:v>84.095185102785635</c:v>
                </c:pt>
                <c:pt idx="37">
                  <c:v>84.321334550326526</c:v>
                </c:pt>
                <c:pt idx="38">
                  <c:v>84.760741315382234</c:v>
                </c:pt>
                <c:pt idx="39">
                  <c:v>85.557725631300301</c:v>
                </c:pt>
                <c:pt idx="40">
                  <c:v>86.182814880203907</c:v>
                </c:pt>
                <c:pt idx="41">
                  <c:v>86.761170157762962</c:v>
                </c:pt>
                <c:pt idx="42">
                  <c:v>87.274885727830124</c:v>
                </c:pt>
                <c:pt idx="43">
                  <c:v>87.69925167452206</c:v>
                </c:pt>
                <c:pt idx="44">
                  <c:v>87.270051179070336</c:v>
                </c:pt>
                <c:pt idx="45">
                  <c:v>85.92461416495928</c:v>
                </c:pt>
                <c:pt idx="46">
                  <c:v>84.102168339883093</c:v>
                </c:pt>
                <c:pt idx="47">
                  <c:v>82.385187300714762</c:v>
                </c:pt>
                <c:pt idx="48">
                  <c:v>82.115526914335817</c:v>
                </c:pt>
                <c:pt idx="49">
                  <c:v>82.164946746102487</c:v>
                </c:pt>
                <c:pt idx="50">
                  <c:v>82.409001929790719</c:v>
                </c:pt>
                <c:pt idx="51">
                  <c:v>83.179843870933666</c:v>
                </c:pt>
                <c:pt idx="52">
                  <c:v>84.08641129207345</c:v>
                </c:pt>
                <c:pt idx="53">
                  <c:v>84.550707030373957</c:v>
                </c:pt>
                <c:pt idx="54">
                  <c:v>84.624657720662455</c:v>
                </c:pt>
                <c:pt idx="55">
                  <c:v>84.840779955960841</c:v>
                </c:pt>
                <c:pt idx="56">
                  <c:v>84.938545275325311</c:v>
                </c:pt>
                <c:pt idx="57">
                  <c:v>85.197820334738779</c:v>
                </c:pt>
                <c:pt idx="58">
                  <c:v>85.317072537480072</c:v>
                </c:pt>
                <c:pt idx="59">
                  <c:v>86.060697759679059</c:v>
                </c:pt>
                <c:pt idx="60">
                  <c:v>85.943773302636927</c:v>
                </c:pt>
                <c:pt idx="61">
                  <c:v>86.767437165414535</c:v>
                </c:pt>
                <c:pt idx="62">
                  <c:v>86.670746190218907</c:v>
                </c:pt>
                <c:pt idx="63">
                  <c:v>86.916054775437445</c:v>
                </c:pt>
                <c:pt idx="64">
                  <c:v>87.54651574518526</c:v>
                </c:pt>
                <c:pt idx="65">
                  <c:v>88.275637321104909</c:v>
                </c:pt>
                <c:pt idx="66">
                  <c:v>88.895892021248741</c:v>
                </c:pt>
                <c:pt idx="67">
                  <c:v>89.627520400229017</c:v>
                </c:pt>
                <c:pt idx="68">
                  <c:v>90.41304504501278</c:v>
                </c:pt>
                <c:pt idx="69">
                  <c:v>91.093821133334615</c:v>
                </c:pt>
                <c:pt idx="70">
                  <c:v>91.737174233108504</c:v>
                </c:pt>
                <c:pt idx="71">
                  <c:v>92.008625193102176</c:v>
                </c:pt>
                <c:pt idx="72">
                  <c:v>92.55045276892065</c:v>
                </c:pt>
                <c:pt idx="73">
                  <c:v>92.915550728964902</c:v>
                </c:pt>
                <c:pt idx="74">
                  <c:v>93.453618100192443</c:v>
                </c:pt>
                <c:pt idx="75">
                  <c:v>93.792573685461562</c:v>
                </c:pt>
                <c:pt idx="76">
                  <c:v>94.318465156108928</c:v>
                </c:pt>
                <c:pt idx="77">
                  <c:v>94.669775699319715</c:v>
                </c:pt>
                <c:pt idx="78">
                  <c:v>95.273199007485047</c:v>
                </c:pt>
                <c:pt idx="79">
                  <c:v>96.07609221633173</c:v>
                </c:pt>
                <c:pt idx="80">
                  <c:v>96.694556342860821</c:v>
                </c:pt>
                <c:pt idx="81">
                  <c:v>97.309081207437515</c:v>
                </c:pt>
                <c:pt idx="82">
                  <c:v>98.011881351220566</c:v>
                </c:pt>
                <c:pt idx="83">
                  <c:v>98.067568190638781</c:v>
                </c:pt>
                <c:pt idx="84">
                  <c:v>98.230868504302521</c:v>
                </c:pt>
                <c:pt idx="85">
                  <c:v>98.557648188991465</c:v>
                </c:pt>
                <c:pt idx="86">
                  <c:v>98.683525514107259</c:v>
                </c:pt>
                <c:pt idx="87">
                  <c:v>99.402082705699982</c:v>
                </c:pt>
                <c:pt idx="88">
                  <c:v>99.722774440098831</c:v>
                </c:pt>
                <c:pt idx="89">
                  <c:v>100.44885204087342</c:v>
                </c:pt>
                <c:pt idx="90">
                  <c:v>100.42629081332777</c:v>
                </c:pt>
                <c:pt idx="91">
                  <c:v>97.693159247797936</c:v>
                </c:pt>
                <c:pt idx="92">
                  <c:v>77.83945806498977</c:v>
                </c:pt>
                <c:pt idx="93">
                  <c:v>90.897216150436833</c:v>
                </c:pt>
                <c:pt idx="94">
                  <c:v>92.130563256265546</c:v>
                </c:pt>
                <c:pt idx="95">
                  <c:v>91.186930961300789</c:v>
                </c:pt>
                <c:pt idx="96">
                  <c:v>97.868993576764794</c:v>
                </c:pt>
                <c:pt idx="97">
                  <c:v>99.548014455300788</c:v>
                </c:pt>
                <c:pt idx="98">
                  <c:v>101.06122821711243</c:v>
                </c:pt>
                <c:pt idx="99">
                  <c:v>101.59643067055639</c:v>
                </c:pt>
                <c:pt idx="100">
                  <c:v>101.68470594976277</c:v>
                </c:pt>
                <c:pt idx="101">
                  <c:v>101.6052044812686</c:v>
                </c:pt>
                <c:pt idx="102">
                  <c:v>101.71066926717643</c:v>
                </c:pt>
                <c:pt idx="103">
                  <c:v>101.88847322711949</c:v>
                </c:pt>
                <c:pt idx="104">
                  <c:v>101.89724703783169</c:v>
                </c:pt>
                <c:pt idx="105">
                  <c:v>101.77566708939125</c:v>
                </c:pt>
                <c:pt idx="106">
                  <c:v>101.45855650222188</c:v>
                </c:pt>
                <c:pt idx="107">
                  <c:v>102.18696184869562</c:v>
                </c:pt>
                <c:pt idx="108">
                  <c:v>102.77104696182184</c:v>
                </c:pt>
              </c:numCache>
            </c:numRef>
          </c:val>
          <c:smooth val="0"/>
          <c:extLst>
            <c:ext xmlns:c16="http://schemas.microsoft.com/office/drawing/2014/chart" uri="{C3380CC4-5D6E-409C-BE32-E72D297353CC}">
              <c16:uniqueId val="{00000000-E513-4178-AD82-E0FBB6CFB89B}"/>
            </c:ext>
          </c:extLst>
        </c:ser>
        <c:ser>
          <c:idx val="1"/>
          <c:order val="1"/>
          <c:tx>
            <c:strRef>
              <c:f>'RESEM trim'!$BB$4</c:f>
              <c:strCache>
                <c:ptCount val="1"/>
                <c:pt idx="0">
                  <c:v>VA marchande</c:v>
                </c:pt>
              </c:strCache>
            </c:strRef>
          </c:tx>
          <c:spPr>
            <a:ln w="28575" cap="rnd">
              <a:solidFill>
                <a:schemeClr val="accent2"/>
              </a:solidFill>
              <a:round/>
            </a:ln>
            <a:effectLst/>
          </c:spPr>
          <c:marker>
            <c:symbol val="none"/>
          </c:marker>
          <c:cat>
            <c:strRef>
              <c:f>'RESEM trim'!$A$175:$A$284</c:f>
              <c:strCache>
                <c:ptCount val="110"/>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strCache>
            </c:strRef>
          </c:cat>
          <c:val>
            <c:numRef>
              <c:f>'RESEM trim'!$BB$176:$BB$284</c:f>
              <c:numCache>
                <c:formatCode>General</c:formatCode>
                <c:ptCount val="109"/>
                <c:pt idx="0">
                  <c:v>61.8</c:v>
                </c:pt>
                <c:pt idx="1">
                  <c:v>62.3</c:v>
                </c:pt>
                <c:pt idx="2">
                  <c:v>63.3</c:v>
                </c:pt>
                <c:pt idx="3">
                  <c:v>63.8</c:v>
                </c:pt>
                <c:pt idx="4">
                  <c:v>64.400000000000006</c:v>
                </c:pt>
                <c:pt idx="5">
                  <c:v>64.7</c:v>
                </c:pt>
                <c:pt idx="6">
                  <c:v>65.3</c:v>
                </c:pt>
                <c:pt idx="7">
                  <c:v>65.7</c:v>
                </c:pt>
                <c:pt idx="8">
                  <c:v>66.099999999999994</c:v>
                </c:pt>
                <c:pt idx="9">
                  <c:v>67.400000000000006</c:v>
                </c:pt>
                <c:pt idx="10">
                  <c:v>68.599999999999994</c:v>
                </c:pt>
                <c:pt idx="11">
                  <c:v>69.400000000000006</c:v>
                </c:pt>
                <c:pt idx="12">
                  <c:v>70.099999999999994</c:v>
                </c:pt>
                <c:pt idx="13">
                  <c:v>70.599999999999994</c:v>
                </c:pt>
                <c:pt idx="14">
                  <c:v>71.099999999999994</c:v>
                </c:pt>
                <c:pt idx="15">
                  <c:v>71.7</c:v>
                </c:pt>
                <c:pt idx="16">
                  <c:v>71.900000000000006</c:v>
                </c:pt>
                <c:pt idx="17">
                  <c:v>72.2</c:v>
                </c:pt>
                <c:pt idx="18">
                  <c:v>72.3</c:v>
                </c:pt>
                <c:pt idx="19">
                  <c:v>72.599999999999994</c:v>
                </c:pt>
                <c:pt idx="20">
                  <c:v>72.900000000000006</c:v>
                </c:pt>
                <c:pt idx="21">
                  <c:v>73.599999999999994</c:v>
                </c:pt>
                <c:pt idx="22">
                  <c:v>74.2</c:v>
                </c:pt>
                <c:pt idx="23">
                  <c:v>74.7</c:v>
                </c:pt>
                <c:pt idx="24">
                  <c:v>75.400000000000006</c:v>
                </c:pt>
                <c:pt idx="25">
                  <c:v>76.099999999999994</c:v>
                </c:pt>
                <c:pt idx="26">
                  <c:v>76.8</c:v>
                </c:pt>
                <c:pt idx="27">
                  <c:v>76.900000000000006</c:v>
                </c:pt>
                <c:pt idx="28">
                  <c:v>77.3</c:v>
                </c:pt>
                <c:pt idx="29">
                  <c:v>77.5</c:v>
                </c:pt>
                <c:pt idx="30">
                  <c:v>78.099999999999994</c:v>
                </c:pt>
                <c:pt idx="31">
                  <c:v>78.8</c:v>
                </c:pt>
                <c:pt idx="32">
                  <c:v>79.599999999999994</c:v>
                </c:pt>
                <c:pt idx="33">
                  <c:v>80.5</c:v>
                </c:pt>
                <c:pt idx="34">
                  <c:v>81.400000000000006</c:v>
                </c:pt>
                <c:pt idx="35">
                  <c:v>81.900000000000006</c:v>
                </c:pt>
                <c:pt idx="36">
                  <c:v>82.4</c:v>
                </c:pt>
                <c:pt idx="37">
                  <c:v>82.4</c:v>
                </c:pt>
                <c:pt idx="38">
                  <c:v>83</c:v>
                </c:pt>
                <c:pt idx="39">
                  <c:v>83.9</c:v>
                </c:pt>
                <c:pt idx="40">
                  <c:v>84.8</c:v>
                </c:pt>
                <c:pt idx="41">
                  <c:v>85.5</c:v>
                </c:pt>
                <c:pt idx="42">
                  <c:v>86.1</c:v>
                </c:pt>
                <c:pt idx="43">
                  <c:v>86.6</c:v>
                </c:pt>
                <c:pt idx="44">
                  <c:v>86.3</c:v>
                </c:pt>
                <c:pt idx="45">
                  <c:v>84.7</c:v>
                </c:pt>
                <c:pt idx="46">
                  <c:v>82.6</c:v>
                </c:pt>
                <c:pt idx="47">
                  <c:v>80.8</c:v>
                </c:pt>
                <c:pt idx="48">
                  <c:v>80.3</c:v>
                </c:pt>
                <c:pt idx="49">
                  <c:v>80.3</c:v>
                </c:pt>
                <c:pt idx="50">
                  <c:v>80.7</c:v>
                </c:pt>
                <c:pt idx="51">
                  <c:v>81.8</c:v>
                </c:pt>
                <c:pt idx="52">
                  <c:v>82.9</c:v>
                </c:pt>
                <c:pt idx="53">
                  <c:v>83.4</c:v>
                </c:pt>
                <c:pt idx="54">
                  <c:v>83.4</c:v>
                </c:pt>
                <c:pt idx="55">
                  <c:v>83.7</c:v>
                </c:pt>
                <c:pt idx="56">
                  <c:v>83.7</c:v>
                </c:pt>
                <c:pt idx="57">
                  <c:v>84.1</c:v>
                </c:pt>
                <c:pt idx="58">
                  <c:v>84.4</c:v>
                </c:pt>
                <c:pt idx="59">
                  <c:v>85.3</c:v>
                </c:pt>
                <c:pt idx="60">
                  <c:v>85.1</c:v>
                </c:pt>
                <c:pt idx="61">
                  <c:v>86.2</c:v>
                </c:pt>
                <c:pt idx="62">
                  <c:v>86.3</c:v>
                </c:pt>
                <c:pt idx="63">
                  <c:v>86.7</c:v>
                </c:pt>
                <c:pt idx="64">
                  <c:v>87.5</c:v>
                </c:pt>
                <c:pt idx="65">
                  <c:v>88.2</c:v>
                </c:pt>
                <c:pt idx="66">
                  <c:v>88.8</c:v>
                </c:pt>
                <c:pt idx="67">
                  <c:v>89.7</c:v>
                </c:pt>
                <c:pt idx="68">
                  <c:v>90.7</c:v>
                </c:pt>
                <c:pt idx="69">
                  <c:v>91.6</c:v>
                </c:pt>
                <c:pt idx="70">
                  <c:v>92.2</c:v>
                </c:pt>
                <c:pt idx="71">
                  <c:v>92.4</c:v>
                </c:pt>
                <c:pt idx="72">
                  <c:v>92.8</c:v>
                </c:pt>
                <c:pt idx="73">
                  <c:v>93</c:v>
                </c:pt>
                <c:pt idx="74">
                  <c:v>93.4</c:v>
                </c:pt>
                <c:pt idx="75">
                  <c:v>93.9</c:v>
                </c:pt>
                <c:pt idx="76">
                  <c:v>94.6</c:v>
                </c:pt>
                <c:pt idx="77">
                  <c:v>95.1</c:v>
                </c:pt>
                <c:pt idx="78">
                  <c:v>95.8</c:v>
                </c:pt>
                <c:pt idx="79">
                  <c:v>96.5</c:v>
                </c:pt>
                <c:pt idx="80">
                  <c:v>97</c:v>
                </c:pt>
                <c:pt idx="81">
                  <c:v>97.6</c:v>
                </c:pt>
                <c:pt idx="82">
                  <c:v>98.2</c:v>
                </c:pt>
                <c:pt idx="83">
                  <c:v>98.1</c:v>
                </c:pt>
                <c:pt idx="84">
                  <c:v>98.4</c:v>
                </c:pt>
                <c:pt idx="85">
                  <c:v>98.6</c:v>
                </c:pt>
                <c:pt idx="86">
                  <c:v>98.5</c:v>
                </c:pt>
                <c:pt idx="87">
                  <c:v>99</c:v>
                </c:pt>
                <c:pt idx="88">
                  <c:v>99.4</c:v>
                </c:pt>
                <c:pt idx="89">
                  <c:v>100.5</c:v>
                </c:pt>
                <c:pt idx="90">
                  <c:v>101.2</c:v>
                </c:pt>
                <c:pt idx="91">
                  <c:v>99.3</c:v>
                </c:pt>
                <c:pt idx="92">
                  <c:v>80.900000000000006</c:v>
                </c:pt>
                <c:pt idx="93">
                  <c:v>93.9</c:v>
                </c:pt>
                <c:pt idx="94">
                  <c:v>94.7</c:v>
                </c:pt>
                <c:pt idx="95">
                  <c:v>93.9</c:v>
                </c:pt>
                <c:pt idx="96">
                  <c:v>99.1</c:v>
                </c:pt>
                <c:pt idx="97">
                  <c:v>100</c:v>
                </c:pt>
                <c:pt idx="98">
                  <c:v>101.1</c:v>
                </c:pt>
                <c:pt idx="99">
                  <c:v>101.9</c:v>
                </c:pt>
                <c:pt idx="100">
                  <c:v>102.3</c:v>
                </c:pt>
                <c:pt idx="101">
                  <c:v>102.2</c:v>
                </c:pt>
                <c:pt idx="102">
                  <c:v>102.7</c:v>
                </c:pt>
                <c:pt idx="103">
                  <c:v>102.9</c:v>
                </c:pt>
                <c:pt idx="104">
                  <c:v>102.8</c:v>
                </c:pt>
                <c:pt idx="105">
                  <c:v>102.5</c:v>
                </c:pt>
                <c:pt idx="106">
                  <c:v>102.1</c:v>
                </c:pt>
                <c:pt idx="107">
                  <c:v>102.9</c:v>
                </c:pt>
                <c:pt idx="108">
                  <c:v>103.6</c:v>
                </c:pt>
              </c:numCache>
            </c:numRef>
          </c:val>
          <c:smooth val="0"/>
          <c:extLst>
            <c:ext xmlns:c16="http://schemas.microsoft.com/office/drawing/2014/chart" uri="{C3380CC4-5D6E-409C-BE32-E72D297353CC}">
              <c16:uniqueId val="{00000001-E513-4178-AD82-E0FBB6CFB89B}"/>
            </c:ext>
          </c:extLst>
        </c:ser>
        <c:dLbls>
          <c:showLegendKey val="0"/>
          <c:showVal val="0"/>
          <c:showCatName val="0"/>
          <c:showSerName val="0"/>
          <c:showPercent val="0"/>
          <c:showBubbleSize val="0"/>
        </c:dLbls>
        <c:smooth val="0"/>
        <c:axId val="1781433680"/>
        <c:axId val="1781434160"/>
      </c:lineChart>
      <c:catAx>
        <c:axId val="178143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434160"/>
        <c:crosses val="autoZero"/>
        <c:auto val="1"/>
        <c:lblAlgn val="ctr"/>
        <c:lblOffset val="100"/>
        <c:noMultiLvlLbl val="0"/>
      </c:catAx>
      <c:valAx>
        <c:axId val="1781434160"/>
        <c:scaling>
          <c:orientation val="minMax"/>
          <c:max val="105"/>
          <c:min val="6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433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Propension à consommer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Ratios!$A$2:$A$97</c:f>
              <c:strCache>
                <c:ptCount val="96"/>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strCache>
            </c:strRef>
          </c:cat>
          <c:val>
            <c:numRef>
              <c:f>Ratios!$B$2:$B$97</c:f>
              <c:numCache>
                <c:formatCode>General</c:formatCode>
                <c:ptCount val="96"/>
                <c:pt idx="95">
                  <c:v>70</c:v>
                </c:pt>
              </c:numCache>
            </c:numRef>
          </c:val>
          <c:extLst>
            <c:ext xmlns:c16="http://schemas.microsoft.com/office/drawing/2014/chart" uri="{C3380CC4-5D6E-409C-BE32-E72D297353CC}">
              <c16:uniqueId val="{00000001-4E9C-4AC9-8149-828C66039689}"/>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Ratios!$A$2:$A$101</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Ratios!$C$2:$C$101</c:f>
              <c:numCache>
                <c:formatCode>0.00</c:formatCode>
                <c:ptCount val="100"/>
                <c:pt idx="0">
                  <c:v>59.508725407609376</c:v>
                </c:pt>
                <c:pt idx="1">
                  <c:v>59.711377648467575</c:v>
                </c:pt>
                <c:pt idx="2">
                  <c:v>60.042035914895706</c:v>
                </c:pt>
                <c:pt idx="3">
                  <c:v>60.251678631008936</c:v>
                </c:pt>
                <c:pt idx="4">
                  <c:v>59.813244757344073</c:v>
                </c:pt>
                <c:pt idx="5">
                  <c:v>59.935450903639143</c:v>
                </c:pt>
                <c:pt idx="6">
                  <c:v>60.510447510699258</c:v>
                </c:pt>
                <c:pt idx="7">
                  <c:v>60.805123731912197</c:v>
                </c:pt>
                <c:pt idx="8">
                  <c:v>60.698536948137694</c:v>
                </c:pt>
                <c:pt idx="9">
                  <c:v>60.64442214774175</c:v>
                </c:pt>
                <c:pt idx="10">
                  <c:v>60.826765624079634</c:v>
                </c:pt>
                <c:pt idx="11">
                  <c:v>60.903384183762931</c:v>
                </c:pt>
                <c:pt idx="12">
                  <c:v>60.859917554870577</c:v>
                </c:pt>
                <c:pt idx="13">
                  <c:v>61.031374974990626</c:v>
                </c:pt>
                <c:pt idx="14">
                  <c:v>60.896947869891271</c:v>
                </c:pt>
                <c:pt idx="15">
                  <c:v>60.761875469274401</c:v>
                </c:pt>
                <c:pt idx="16">
                  <c:v>60.867224058415736</c:v>
                </c:pt>
                <c:pt idx="17">
                  <c:v>61.062442461859632</c:v>
                </c:pt>
                <c:pt idx="18">
                  <c:v>61.122205586706862</c:v>
                </c:pt>
                <c:pt idx="19">
                  <c:v>61.299460112239821</c:v>
                </c:pt>
                <c:pt idx="20">
                  <c:v>61.489607390300229</c:v>
                </c:pt>
                <c:pt idx="21">
                  <c:v>60.957214073874951</c:v>
                </c:pt>
                <c:pt idx="22">
                  <c:v>61.188589024905937</c:v>
                </c:pt>
                <c:pt idx="23">
                  <c:v>60.95679244431745</c:v>
                </c:pt>
                <c:pt idx="24">
                  <c:v>60.324469904240765</c:v>
                </c:pt>
                <c:pt idx="25">
                  <c:v>60.106248203468503</c:v>
                </c:pt>
                <c:pt idx="26">
                  <c:v>60.328549768749546</c:v>
                </c:pt>
                <c:pt idx="27">
                  <c:v>60.128820462553762</c:v>
                </c:pt>
                <c:pt idx="28">
                  <c:v>60.226276257107756</c:v>
                </c:pt>
                <c:pt idx="29">
                  <c:v>60.448272853064736</c:v>
                </c:pt>
                <c:pt idx="30">
                  <c:v>61.233861114780083</c:v>
                </c:pt>
                <c:pt idx="31">
                  <c:v>60.806749101891008</c:v>
                </c:pt>
                <c:pt idx="32">
                  <c:v>60.807745470953463</c:v>
                </c:pt>
                <c:pt idx="33">
                  <c:v>60.316874099789487</c:v>
                </c:pt>
                <c:pt idx="34">
                  <c:v>60.196260669511872</c:v>
                </c:pt>
                <c:pt idx="35">
                  <c:v>59.916243341409512</c:v>
                </c:pt>
                <c:pt idx="36">
                  <c:v>60.894143728062076</c:v>
                </c:pt>
                <c:pt idx="37">
                  <c:v>61.013652450179784</c:v>
                </c:pt>
                <c:pt idx="38">
                  <c:v>61.256333424135114</c:v>
                </c:pt>
                <c:pt idx="39">
                  <c:v>61.547286403990981</c:v>
                </c:pt>
                <c:pt idx="40">
                  <c:v>60.686093644721801</c:v>
                </c:pt>
                <c:pt idx="41">
                  <c:v>61.529026460479635</c:v>
                </c:pt>
                <c:pt idx="42">
                  <c:v>61.235623116525026</c:v>
                </c:pt>
                <c:pt idx="43">
                  <c:v>61.106573679889635</c:v>
                </c:pt>
                <c:pt idx="44">
                  <c:v>60.439534927894407</c:v>
                </c:pt>
                <c:pt idx="45">
                  <c:v>60.125220030988793</c:v>
                </c:pt>
                <c:pt idx="46">
                  <c:v>60.144426486876149</c:v>
                </c:pt>
                <c:pt idx="47">
                  <c:v>60.200554484038122</c:v>
                </c:pt>
                <c:pt idx="48">
                  <c:v>59.700768987499792</c:v>
                </c:pt>
                <c:pt idx="49">
                  <c:v>60.220134630890101</c:v>
                </c:pt>
                <c:pt idx="50">
                  <c:v>60.313798162941438</c:v>
                </c:pt>
                <c:pt idx="51">
                  <c:v>61.267997000241714</c:v>
                </c:pt>
                <c:pt idx="52">
                  <c:v>60.770813890966174</c:v>
                </c:pt>
                <c:pt idx="53">
                  <c:v>60.949624690651014</c:v>
                </c:pt>
                <c:pt idx="54">
                  <c:v>61.192449523531344</c:v>
                </c:pt>
                <c:pt idx="55">
                  <c:v>61.050102121796861</c:v>
                </c:pt>
                <c:pt idx="56">
                  <c:v>60.752728987198132</c:v>
                </c:pt>
                <c:pt idx="57">
                  <c:v>60.58593216210275</c:v>
                </c:pt>
                <c:pt idx="58">
                  <c:v>61.125012530934207</c:v>
                </c:pt>
                <c:pt idx="59">
                  <c:v>61.085346668384297</c:v>
                </c:pt>
                <c:pt idx="60">
                  <c:v>61.214556777269628</c:v>
                </c:pt>
                <c:pt idx="61">
                  <c:v>61.114271121119963</c:v>
                </c:pt>
                <c:pt idx="62">
                  <c:v>61.658075021920737</c:v>
                </c:pt>
                <c:pt idx="63">
                  <c:v>61.153050275904356</c:v>
                </c:pt>
                <c:pt idx="64">
                  <c:v>62.247214177578641</c:v>
                </c:pt>
                <c:pt idx="65">
                  <c:v>62.426578073089701</c:v>
                </c:pt>
                <c:pt idx="66">
                  <c:v>62.743989166124472</c:v>
                </c:pt>
                <c:pt idx="67">
                  <c:v>62.346029371412676</c:v>
                </c:pt>
                <c:pt idx="68">
                  <c:v>62.243041862510857</c:v>
                </c:pt>
                <c:pt idx="69">
                  <c:v>61.811414392059554</c:v>
                </c:pt>
                <c:pt idx="70">
                  <c:v>61.811346724273719</c:v>
                </c:pt>
                <c:pt idx="71">
                  <c:v>61.6640816110286</c:v>
                </c:pt>
                <c:pt idx="72">
                  <c:v>61.987299338309406</c:v>
                </c:pt>
                <c:pt idx="73">
                  <c:v>61.714546117389716</c:v>
                </c:pt>
                <c:pt idx="74">
                  <c:v>61.945769178362177</c:v>
                </c:pt>
                <c:pt idx="75">
                  <c:v>62.491472035534393</c:v>
                </c:pt>
                <c:pt idx="76">
                  <c:v>61.974525390846651</c:v>
                </c:pt>
                <c:pt idx="77">
                  <c:v>62.006672268786851</c:v>
                </c:pt>
                <c:pt idx="78">
                  <c:v>61.501068652214755</c:v>
                </c:pt>
                <c:pt idx="79">
                  <c:v>61.379735799066076</c:v>
                </c:pt>
                <c:pt idx="80">
                  <c:v>61.273797326598206</c:v>
                </c:pt>
                <c:pt idx="81">
                  <c:v>59.059896300590268</c:v>
                </c:pt>
                <c:pt idx="82">
                  <c:v>60.513392285523487</c:v>
                </c:pt>
                <c:pt idx="83">
                  <c:v>58.626593927285235</c:v>
                </c:pt>
                <c:pt idx="84">
                  <c:v>57.264938803481911</c:v>
                </c:pt>
                <c:pt idx="85">
                  <c:v>59.628159881737133</c:v>
                </c:pt>
                <c:pt idx="86">
                  <c:v>60.335350279518522</c:v>
                </c:pt>
                <c:pt idx="87">
                  <c:v>59.586256017377529</c:v>
                </c:pt>
                <c:pt idx="88">
                  <c:v>59.658333862064588</c:v>
                </c:pt>
                <c:pt idx="89">
                  <c:v>59.801651379054711</c:v>
                </c:pt>
                <c:pt idx="90">
                  <c:v>59.281516270299328</c:v>
                </c:pt>
                <c:pt idx="91">
                  <c:v>59.158958794720036</c:v>
                </c:pt>
                <c:pt idx="92">
                  <c:v>59.573798782834558</c:v>
                </c:pt>
                <c:pt idx="93">
                  <c:v>59.779888802198649</c:v>
                </c:pt>
                <c:pt idx="94">
                  <c:v>59.315232135285726</c:v>
                </c:pt>
                <c:pt idx="95">
                  <c:v>59.467267650972602</c:v>
                </c:pt>
                <c:pt idx="96">
                  <c:v>59.294122594595351</c:v>
                </c:pt>
                <c:pt idx="97">
                  <c:v>59.073692060018537</c:v>
                </c:pt>
                <c:pt idx="98">
                  <c:v>59.115907796041157</c:v>
                </c:pt>
                <c:pt idx="99">
                  <c:v>59.198259134483756</c:v>
                </c:pt>
              </c:numCache>
            </c:numRef>
          </c:val>
          <c:smooth val="0"/>
          <c:extLst>
            <c:ext xmlns:c16="http://schemas.microsoft.com/office/drawing/2014/chart" uri="{C3380CC4-5D6E-409C-BE32-E72D297353CC}">
              <c16:uniqueId val="{00000000-4E9C-4AC9-8149-828C66039689}"/>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63"/>
          <c:min val="5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Conso publique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Ratios!$A$2:$A$97</c:f>
              <c:strCache>
                <c:ptCount val="96"/>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strCache>
            </c:strRef>
          </c:cat>
          <c:val>
            <c:numRef>
              <c:f>Ratios!$B$2:$B$97</c:f>
              <c:numCache>
                <c:formatCode>General</c:formatCode>
                <c:ptCount val="96"/>
                <c:pt idx="95">
                  <c:v>70</c:v>
                </c:pt>
              </c:numCache>
            </c:numRef>
          </c:val>
          <c:extLst>
            <c:ext xmlns:c16="http://schemas.microsoft.com/office/drawing/2014/chart" uri="{C3380CC4-5D6E-409C-BE32-E72D297353CC}">
              <c16:uniqueId val="{00000000-4331-4B03-A541-8C8D51B4D5CD}"/>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Ratios!$A$2:$A$101</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Ratios!$E$2:$E$101</c:f>
              <c:numCache>
                <c:formatCode>0.00</c:formatCode>
                <c:ptCount val="100"/>
                <c:pt idx="0">
                  <c:v>17.728702379112853</c:v>
                </c:pt>
                <c:pt idx="1">
                  <c:v>18.174598462132234</c:v>
                </c:pt>
                <c:pt idx="2">
                  <c:v>18.202780270160645</c:v>
                </c:pt>
                <c:pt idx="3">
                  <c:v>18.050809577661568</c:v>
                </c:pt>
                <c:pt idx="4">
                  <c:v>18.456908781902609</c:v>
                </c:pt>
                <c:pt idx="5">
                  <c:v>18.078808710030419</c:v>
                </c:pt>
                <c:pt idx="6">
                  <c:v>18.449476725367731</c:v>
                </c:pt>
                <c:pt idx="7">
                  <c:v>18.75467504689983</c:v>
                </c:pt>
                <c:pt idx="8">
                  <c:v>18.635438367331371</c:v>
                </c:pt>
                <c:pt idx="9">
                  <c:v>18.859215298384438</c:v>
                </c:pt>
                <c:pt idx="10">
                  <c:v>18.997702774341757</c:v>
                </c:pt>
                <c:pt idx="11">
                  <c:v>18.873341516161084</c:v>
                </c:pt>
                <c:pt idx="12">
                  <c:v>18.930580829650538</c:v>
                </c:pt>
                <c:pt idx="13">
                  <c:v>19.019540655464002</c:v>
                </c:pt>
                <c:pt idx="14">
                  <c:v>19.099860955984592</c:v>
                </c:pt>
                <c:pt idx="15">
                  <c:v>19.301991080394053</c:v>
                </c:pt>
                <c:pt idx="16">
                  <c:v>19.289043895163488</c:v>
                </c:pt>
                <c:pt idx="17">
                  <c:v>19.396205114650694</c:v>
                </c:pt>
                <c:pt idx="18">
                  <c:v>19.42673666970866</c:v>
                </c:pt>
                <c:pt idx="19">
                  <c:v>19.514988989131208</c:v>
                </c:pt>
                <c:pt idx="20">
                  <c:v>19.291777585811751</c:v>
                </c:pt>
                <c:pt idx="21">
                  <c:v>19.430803156765169</c:v>
                </c:pt>
                <c:pt idx="22">
                  <c:v>19.359189825105446</c:v>
                </c:pt>
                <c:pt idx="23">
                  <c:v>19.286885193070805</c:v>
                </c:pt>
                <c:pt idx="24">
                  <c:v>19.365167578659371</c:v>
                </c:pt>
                <c:pt idx="25">
                  <c:v>19.19068252227699</c:v>
                </c:pt>
                <c:pt idx="26">
                  <c:v>19.358784331879434</c:v>
                </c:pt>
                <c:pt idx="27">
                  <c:v>19.284199318928877</c:v>
                </c:pt>
                <c:pt idx="28">
                  <c:v>19.239969612178569</c:v>
                </c:pt>
                <c:pt idx="29">
                  <c:v>19.082760941921489</c:v>
                </c:pt>
                <c:pt idx="30">
                  <c:v>19.125610883634923</c:v>
                </c:pt>
                <c:pt idx="31">
                  <c:v>18.850338419369201</c:v>
                </c:pt>
                <c:pt idx="32">
                  <c:v>19.05394838122189</c:v>
                </c:pt>
                <c:pt idx="33">
                  <c:v>19.027629025043804</c:v>
                </c:pt>
                <c:pt idx="34">
                  <c:v>19.671287343291546</c:v>
                </c:pt>
                <c:pt idx="35">
                  <c:v>20.311521969622774</c:v>
                </c:pt>
                <c:pt idx="36">
                  <c:v>20.604427250301562</c:v>
                </c:pt>
                <c:pt idx="37">
                  <c:v>20.620193240717924</c:v>
                </c:pt>
                <c:pt idx="38">
                  <c:v>20.781694361209478</c:v>
                </c:pt>
                <c:pt idx="39">
                  <c:v>20.882673747061304</c:v>
                </c:pt>
                <c:pt idx="40">
                  <c:v>20.408229162854678</c:v>
                </c:pt>
                <c:pt idx="41">
                  <c:v>20.255916662052869</c:v>
                </c:pt>
                <c:pt idx="42">
                  <c:v>20.147649613828069</c:v>
                </c:pt>
                <c:pt idx="43">
                  <c:v>20.248322090848308</c:v>
                </c:pt>
                <c:pt idx="44">
                  <c:v>20.316196691141553</c:v>
                </c:pt>
                <c:pt idx="45">
                  <c:v>19.93844402517049</c:v>
                </c:pt>
                <c:pt idx="46">
                  <c:v>19.844560783332948</c:v>
                </c:pt>
                <c:pt idx="47">
                  <c:v>19.99017795117938</c:v>
                </c:pt>
                <c:pt idx="48">
                  <c:v>20.437257610812431</c:v>
                </c:pt>
                <c:pt idx="49">
                  <c:v>19.785657289173066</c:v>
                </c:pt>
                <c:pt idx="50">
                  <c:v>19.782326514355759</c:v>
                </c:pt>
                <c:pt idx="51">
                  <c:v>20.066978074080808</c:v>
                </c:pt>
                <c:pt idx="52">
                  <c:v>19.757359257862955</c:v>
                </c:pt>
                <c:pt idx="53">
                  <c:v>19.733499682981204</c:v>
                </c:pt>
                <c:pt idx="54">
                  <c:v>19.558744183593575</c:v>
                </c:pt>
                <c:pt idx="55">
                  <c:v>19.787457751386803</c:v>
                </c:pt>
                <c:pt idx="56">
                  <c:v>19.740806150010389</c:v>
                </c:pt>
                <c:pt idx="57">
                  <c:v>19.690299224262734</c:v>
                </c:pt>
                <c:pt idx="58">
                  <c:v>19.562606512940768</c:v>
                </c:pt>
                <c:pt idx="59">
                  <c:v>19.383644263312604</c:v>
                </c:pt>
                <c:pt idx="60">
                  <c:v>19.371022671985987</c:v>
                </c:pt>
                <c:pt idx="61">
                  <c:v>19.425355404390995</c:v>
                </c:pt>
                <c:pt idx="62">
                  <c:v>19.517069269533547</c:v>
                </c:pt>
                <c:pt idx="63">
                  <c:v>19.337829552421827</c:v>
                </c:pt>
                <c:pt idx="64">
                  <c:v>19.310326395106649</c:v>
                </c:pt>
                <c:pt idx="65">
                  <c:v>19.226767916468912</c:v>
                </c:pt>
                <c:pt idx="66">
                  <c:v>19.190977318464494</c:v>
                </c:pt>
                <c:pt idx="67">
                  <c:v>18.999327171375839</c:v>
                </c:pt>
                <c:pt idx="68">
                  <c:v>18.885840698068829</c:v>
                </c:pt>
                <c:pt idx="69">
                  <c:v>18.862079182252508</c:v>
                </c:pt>
                <c:pt idx="70">
                  <c:v>18.816381207539948</c:v>
                </c:pt>
                <c:pt idx="71">
                  <c:v>18.667207427422053</c:v>
                </c:pt>
                <c:pt idx="72">
                  <c:v>18.602744628328537</c:v>
                </c:pt>
                <c:pt idx="73">
                  <c:v>18.586219467736054</c:v>
                </c:pt>
                <c:pt idx="74">
                  <c:v>18.628696007630467</c:v>
                </c:pt>
                <c:pt idx="75">
                  <c:v>18.831378554528168</c:v>
                </c:pt>
                <c:pt idx="76">
                  <c:v>18.961669197555217</c:v>
                </c:pt>
                <c:pt idx="77">
                  <c:v>19.237357523001013</c:v>
                </c:pt>
                <c:pt idx="78">
                  <c:v>19.046965437701765</c:v>
                </c:pt>
                <c:pt idx="79">
                  <c:v>19.138075209365599</c:v>
                </c:pt>
                <c:pt idx="80">
                  <c:v>18.983608780840072</c:v>
                </c:pt>
                <c:pt idx="81">
                  <c:v>19.466412708928548</c:v>
                </c:pt>
                <c:pt idx="82">
                  <c:v>19.685881613653688</c:v>
                </c:pt>
                <c:pt idx="83">
                  <c:v>20.374865654353187</c:v>
                </c:pt>
                <c:pt idx="84">
                  <c:v>20.787768943626155</c:v>
                </c:pt>
                <c:pt idx="85">
                  <c:v>20.874567079964653</c:v>
                </c:pt>
                <c:pt idx="86">
                  <c:v>20.711351258013224</c:v>
                </c:pt>
                <c:pt idx="87">
                  <c:v>20.624124080672281</c:v>
                </c:pt>
                <c:pt idx="88">
                  <c:v>20.726265253896749</c:v>
                </c:pt>
                <c:pt idx="89">
                  <c:v>20.1711954272754</c:v>
                </c:pt>
                <c:pt idx="90">
                  <c:v>20.282846795724694</c:v>
                </c:pt>
                <c:pt idx="91">
                  <c:v>20.146681360622779</c:v>
                </c:pt>
                <c:pt idx="92">
                  <c:v>19.944220573013233</c:v>
                </c:pt>
                <c:pt idx="93">
                  <c:v>20.386732176370117</c:v>
                </c:pt>
                <c:pt idx="94">
                  <c:v>20.629067359609568</c:v>
                </c:pt>
                <c:pt idx="95">
                  <c:v>20.709074415928672</c:v>
                </c:pt>
                <c:pt idx="96">
                  <c:v>20.558127472866371</c:v>
                </c:pt>
                <c:pt idx="97">
                  <c:v>20.736781216678629</c:v>
                </c:pt>
                <c:pt idx="98">
                  <c:v>20.927461328318572</c:v>
                </c:pt>
                <c:pt idx="99">
                  <c:v>20.935741179280491</c:v>
                </c:pt>
              </c:numCache>
            </c:numRef>
          </c:val>
          <c:smooth val="0"/>
          <c:extLst>
            <c:ext xmlns:c16="http://schemas.microsoft.com/office/drawing/2014/chart" uri="{C3380CC4-5D6E-409C-BE32-E72D297353CC}">
              <c16:uniqueId val="{00000001-4331-4B03-A541-8C8D51B4D5CD}"/>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22"/>
          <c:min val="1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FBCF</a:t>
            </a:r>
            <a:r>
              <a:rPr lang="fr-FR" baseline="0"/>
              <a:t> SNF/PIB</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Ratios!$B$2:$B$105</c:f>
              <c:numCache>
                <c:formatCode>General</c:formatCode>
                <c:ptCount val="104"/>
                <c:pt idx="95">
                  <c:v>70</c:v>
                </c:pt>
              </c:numCache>
            </c:numRef>
          </c:val>
          <c:extLst>
            <c:ext xmlns:c16="http://schemas.microsoft.com/office/drawing/2014/chart" uri="{C3380CC4-5D6E-409C-BE32-E72D297353CC}">
              <c16:uniqueId val="{00000000-4D3B-4E32-8813-8EA2090314A8}"/>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Ratios!$A$2:$A$101</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Ratios!$G$2:$G$105</c:f>
              <c:numCache>
                <c:formatCode>0.00</c:formatCode>
                <c:ptCount val="104"/>
                <c:pt idx="0">
                  <c:v>10.016648307006744</c:v>
                </c:pt>
                <c:pt idx="1">
                  <c:v>10.521380716286158</c:v>
                </c:pt>
                <c:pt idx="2">
                  <c:v>9.7508573114222159</c:v>
                </c:pt>
                <c:pt idx="3">
                  <c:v>10.035148054155849</c:v>
                </c:pt>
                <c:pt idx="4">
                  <c:v>9.8907164680647082</c:v>
                </c:pt>
                <c:pt idx="5">
                  <c:v>9.9388253896326155</c:v>
                </c:pt>
                <c:pt idx="6">
                  <c:v>9.8850354244338678</c:v>
                </c:pt>
                <c:pt idx="7">
                  <c:v>9.4363655916548179</c:v>
                </c:pt>
                <c:pt idx="8">
                  <c:v>9.2400139202067049</c:v>
                </c:pt>
                <c:pt idx="9">
                  <c:v>9.1053566642235175</c:v>
                </c:pt>
                <c:pt idx="10">
                  <c:v>9.5418507392354357</c:v>
                </c:pt>
                <c:pt idx="11">
                  <c:v>9.8516570226196745</c:v>
                </c:pt>
                <c:pt idx="12">
                  <c:v>9.7666839974746544</c:v>
                </c:pt>
                <c:pt idx="13">
                  <c:v>8.7600641159790911</c:v>
                </c:pt>
                <c:pt idx="14">
                  <c:v>8.8985890451551146</c:v>
                </c:pt>
                <c:pt idx="15">
                  <c:v>8.7769012963281252</c:v>
                </c:pt>
                <c:pt idx="16">
                  <c:v>8.8168830671415979</c:v>
                </c:pt>
                <c:pt idx="17">
                  <c:v>8.0659793075487798</c:v>
                </c:pt>
                <c:pt idx="18">
                  <c:v>8.5119295983006484</c:v>
                </c:pt>
                <c:pt idx="19">
                  <c:v>8.6528557220998792</c:v>
                </c:pt>
                <c:pt idx="20">
                  <c:v>8.5439327962202274</c:v>
                </c:pt>
                <c:pt idx="21">
                  <c:v>13.183275526327867</c:v>
                </c:pt>
                <c:pt idx="22">
                  <c:v>8.8648660370607306</c:v>
                </c:pt>
                <c:pt idx="23">
                  <c:v>8.7358282611918341</c:v>
                </c:pt>
                <c:pt idx="24">
                  <c:v>9.1319681942544459</c:v>
                </c:pt>
                <c:pt idx="25">
                  <c:v>8.7453556333904672</c:v>
                </c:pt>
                <c:pt idx="26">
                  <c:v>9.3899574872907809</c:v>
                </c:pt>
                <c:pt idx="27">
                  <c:v>9.3564891882071599</c:v>
                </c:pt>
                <c:pt idx="28">
                  <c:v>9.7148944274344267</c:v>
                </c:pt>
                <c:pt idx="29">
                  <c:v>9.7794786771213804</c:v>
                </c:pt>
                <c:pt idx="30">
                  <c:v>9.2858440100383035</c:v>
                </c:pt>
                <c:pt idx="31">
                  <c:v>10.00588823030982</c:v>
                </c:pt>
                <c:pt idx="32">
                  <c:v>9.230414285510113</c:v>
                </c:pt>
                <c:pt idx="33">
                  <c:v>9.627892471265076</c:v>
                </c:pt>
                <c:pt idx="34">
                  <c:v>9.4083422245932251</c:v>
                </c:pt>
                <c:pt idx="35">
                  <c:v>9.2862587131196062</c:v>
                </c:pt>
                <c:pt idx="36">
                  <c:v>8.6278132165483967</c:v>
                </c:pt>
                <c:pt idx="37">
                  <c:v>8.201936768287764</c:v>
                </c:pt>
                <c:pt idx="38">
                  <c:v>8.0198311086897309</c:v>
                </c:pt>
                <c:pt idx="39">
                  <c:v>7.926768324214863</c:v>
                </c:pt>
                <c:pt idx="40">
                  <c:v>8.2239964868698916</c:v>
                </c:pt>
                <c:pt idx="41">
                  <c:v>8.013100343692372</c:v>
                </c:pt>
                <c:pt idx="42">
                  <c:v>8.3255153018113131</c:v>
                </c:pt>
                <c:pt idx="43">
                  <c:v>8.8685856474232558</c:v>
                </c:pt>
                <c:pt idx="44">
                  <c:v>8.2309911590712908</c:v>
                </c:pt>
                <c:pt idx="45">
                  <c:v>8.6893004332107129</c:v>
                </c:pt>
                <c:pt idx="46">
                  <c:v>8.9524666202899041</c:v>
                </c:pt>
                <c:pt idx="47">
                  <c:v>9.1607395079321439</c:v>
                </c:pt>
                <c:pt idx="48">
                  <c:v>9.4196807536743297</c:v>
                </c:pt>
                <c:pt idx="49">
                  <c:v>9.0264365732667464</c:v>
                </c:pt>
                <c:pt idx="50">
                  <c:v>8.9811981121757238</c:v>
                </c:pt>
                <c:pt idx="51">
                  <c:v>9.5155555647375518</c:v>
                </c:pt>
                <c:pt idx="52">
                  <c:v>9.2151155005366601</c:v>
                </c:pt>
                <c:pt idx="53">
                  <c:v>9.3320107172805926</c:v>
                </c:pt>
                <c:pt idx="54">
                  <c:v>9.5808941951553948</c:v>
                </c:pt>
                <c:pt idx="55">
                  <c:v>9.4787961310542919</c:v>
                </c:pt>
                <c:pt idx="56">
                  <c:v>9.5888139493998619</c:v>
                </c:pt>
                <c:pt idx="57">
                  <c:v>9.5377857523384009</c:v>
                </c:pt>
                <c:pt idx="58">
                  <c:v>9.5333381819039555</c:v>
                </c:pt>
                <c:pt idx="59">
                  <c:v>9.8033704575530809</c:v>
                </c:pt>
                <c:pt idx="60">
                  <c:v>10.403814342707015</c:v>
                </c:pt>
                <c:pt idx="61">
                  <c:v>10.067791888189817</c:v>
                </c:pt>
                <c:pt idx="62">
                  <c:v>10.052320707630344</c:v>
                </c:pt>
                <c:pt idx="63">
                  <c:v>10.656805640711219</c:v>
                </c:pt>
                <c:pt idx="64">
                  <c:v>10.871627851924256</c:v>
                </c:pt>
                <c:pt idx="65">
                  <c:v>10.78234456573327</c:v>
                </c:pt>
                <c:pt idx="66">
                  <c:v>11.003533114436593</c:v>
                </c:pt>
                <c:pt idx="67">
                  <c:v>10.533150905311587</c:v>
                </c:pt>
                <c:pt idx="68">
                  <c:v>10.687408445559353</c:v>
                </c:pt>
                <c:pt idx="69">
                  <c:v>10.56071997333432</c:v>
                </c:pt>
                <c:pt idx="70">
                  <c:v>10.313330340122034</c:v>
                </c:pt>
                <c:pt idx="71">
                  <c:v>10.417317497812293</c:v>
                </c:pt>
                <c:pt idx="72">
                  <c:v>10.350601072143265</c:v>
                </c:pt>
                <c:pt idx="73">
                  <c:v>10.120123951877506</c:v>
                </c:pt>
                <c:pt idx="74">
                  <c:v>10.09728845891811</c:v>
                </c:pt>
                <c:pt idx="75">
                  <c:v>10.158075800902875</c:v>
                </c:pt>
                <c:pt idx="76">
                  <c:v>10.191825139919407</c:v>
                </c:pt>
                <c:pt idx="77">
                  <c:v>10.318854007311485</c:v>
                </c:pt>
                <c:pt idx="78">
                  <c:v>10.203444999616748</c:v>
                </c:pt>
                <c:pt idx="79">
                  <c:v>10.215187007119411</c:v>
                </c:pt>
                <c:pt idx="80">
                  <c:v>10.262519771919568</c:v>
                </c:pt>
                <c:pt idx="81">
                  <c:v>10.411807194549111</c:v>
                </c:pt>
                <c:pt idx="82">
                  <c:v>9.8770198742029347</c:v>
                </c:pt>
                <c:pt idx="83">
                  <c:v>10.282373656786472</c:v>
                </c:pt>
                <c:pt idx="84">
                  <c:v>9.447611342710319</c:v>
                </c:pt>
                <c:pt idx="85">
                  <c:v>9.825661066378327</c:v>
                </c:pt>
                <c:pt idx="86">
                  <c:v>9.5394239831929148</c:v>
                </c:pt>
                <c:pt idx="87">
                  <c:v>9.4685218291055921</c:v>
                </c:pt>
                <c:pt idx="88">
                  <c:v>9.7106782564558092</c:v>
                </c:pt>
                <c:pt idx="89">
                  <c:v>10.006004694579399</c:v>
                </c:pt>
                <c:pt idx="90">
                  <c:v>10.234648291904943</c:v>
                </c:pt>
                <c:pt idx="91">
                  <c:v>10.266991060394272</c:v>
                </c:pt>
                <c:pt idx="92">
                  <c:v>10.703182801519084</c:v>
                </c:pt>
                <c:pt idx="93">
                  <c:v>10.699273910690312</c:v>
                </c:pt>
                <c:pt idx="94">
                  <c:v>10.408042266232933</c:v>
                </c:pt>
                <c:pt idx="95">
                  <c:v>10.585289061920914</c:v>
                </c:pt>
                <c:pt idx="96">
                  <c:v>10.565907474057902</c:v>
                </c:pt>
                <c:pt idx="97">
                  <c:v>10.496449205165552</c:v>
                </c:pt>
                <c:pt idx="98">
                  <c:v>10.472532667505938</c:v>
                </c:pt>
                <c:pt idx="99">
                  <c:v>10.476676075457837</c:v>
                </c:pt>
              </c:numCache>
            </c:numRef>
          </c:val>
          <c:smooth val="0"/>
          <c:extLst>
            <c:ext xmlns:c16="http://schemas.microsoft.com/office/drawing/2014/chart" uri="{C3380CC4-5D6E-409C-BE32-E72D297353CC}">
              <c16:uniqueId val="{00000001-4D3B-4E32-8813-8EA2090314A8}"/>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15"/>
          <c:min val="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FBCF</a:t>
            </a:r>
            <a:r>
              <a:rPr lang="fr-FR" baseline="0"/>
              <a:t> log/PIB</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Ratios!$B$2:$B$105</c:f>
              <c:numCache>
                <c:formatCode>General</c:formatCode>
                <c:ptCount val="104"/>
                <c:pt idx="95">
                  <c:v>70</c:v>
                </c:pt>
              </c:numCache>
            </c:numRef>
          </c:val>
          <c:extLst>
            <c:ext xmlns:c16="http://schemas.microsoft.com/office/drawing/2014/chart" uri="{C3380CC4-5D6E-409C-BE32-E72D297353CC}">
              <c16:uniqueId val="{00000000-46C1-4C54-A24F-64B85B51F610}"/>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Ratios!$I$2:$I$105</c:f>
              <c:numCache>
                <c:formatCode>0.00</c:formatCode>
                <c:ptCount val="104"/>
                <c:pt idx="0">
                  <c:v>4.5994686498422395</c:v>
                </c:pt>
                <c:pt idx="1">
                  <c:v>4.558679452542826</c:v>
                </c:pt>
                <c:pt idx="2">
                  <c:v>4.5374205680994111</c:v>
                </c:pt>
                <c:pt idx="3">
                  <c:v>4.4703244416979517</c:v>
                </c:pt>
                <c:pt idx="4">
                  <c:v>4.4473603935562904</c:v>
                </c:pt>
                <c:pt idx="5">
                  <c:v>4.3877959303698919</c:v>
                </c:pt>
                <c:pt idx="6">
                  <c:v>4.6316698035172683</c:v>
                </c:pt>
                <c:pt idx="7">
                  <c:v>4.5183954880569726</c:v>
                </c:pt>
                <c:pt idx="8">
                  <c:v>4.7226208126159026</c:v>
                </c:pt>
                <c:pt idx="9">
                  <c:v>4.6284634013857167</c:v>
                </c:pt>
                <c:pt idx="10">
                  <c:v>4.9839194203922954</c:v>
                </c:pt>
                <c:pt idx="11">
                  <c:v>5.3772868081126894</c:v>
                </c:pt>
                <c:pt idx="12">
                  <c:v>5.0105377502135404</c:v>
                </c:pt>
                <c:pt idx="13">
                  <c:v>4.9110356294427566</c:v>
                </c:pt>
                <c:pt idx="14">
                  <c:v>5.1254815253812316</c:v>
                </c:pt>
                <c:pt idx="15">
                  <c:v>5.2563255927557604</c:v>
                </c:pt>
                <c:pt idx="16">
                  <c:v>5.3312695870029039</c:v>
                </c:pt>
                <c:pt idx="17">
                  <c:v>5.129210223925563</c:v>
                </c:pt>
                <c:pt idx="18">
                  <c:v>5.3265383079226458</c:v>
                </c:pt>
                <c:pt idx="19">
                  <c:v>5.2752273211621796</c:v>
                </c:pt>
                <c:pt idx="20">
                  <c:v>5.1773531019163306</c:v>
                </c:pt>
                <c:pt idx="21">
                  <c:v>5.0638499684192348</c:v>
                </c:pt>
                <c:pt idx="22">
                  <c:v>5.0284623808646058</c:v>
                </c:pt>
                <c:pt idx="23">
                  <c:v>4.8750566654706944</c:v>
                </c:pt>
                <c:pt idx="24">
                  <c:v>5.0128248974008205</c:v>
                </c:pt>
                <c:pt idx="25">
                  <c:v>4.7183570919078894</c:v>
                </c:pt>
                <c:pt idx="26">
                  <c:v>4.6846797106927323</c:v>
                </c:pt>
                <c:pt idx="27">
                  <c:v>4.6225801272572102</c:v>
                </c:pt>
                <c:pt idx="28">
                  <c:v>4.5738694035238989</c:v>
                </c:pt>
                <c:pt idx="29">
                  <c:v>4.4278786821077301</c:v>
                </c:pt>
                <c:pt idx="30">
                  <c:v>4.19404636111478</c:v>
                </c:pt>
                <c:pt idx="31">
                  <c:v>4.2653765902838048</c:v>
                </c:pt>
                <c:pt idx="32">
                  <c:v>4.0571028394207227</c:v>
                </c:pt>
                <c:pt idx="33">
                  <c:v>3.9531295523466001</c:v>
                </c:pt>
                <c:pt idx="34">
                  <c:v>3.7222425980261402</c:v>
                </c:pt>
                <c:pt idx="35">
                  <c:v>3.6700490106324541</c:v>
                </c:pt>
                <c:pt idx="36">
                  <c:v>3.4655133067451995</c:v>
                </c:pt>
                <c:pt idx="37">
                  <c:v>3.2610188857803877</c:v>
                </c:pt>
                <c:pt idx="38">
                  <c:v>3.2869517842549714</c:v>
                </c:pt>
                <c:pt idx="39">
                  <c:v>3.1405490202895026</c:v>
                </c:pt>
                <c:pt idx="40">
                  <c:v>3.2756924547350836</c:v>
                </c:pt>
                <c:pt idx="41">
                  <c:v>3.4963352256998421</c:v>
                </c:pt>
                <c:pt idx="42">
                  <c:v>3.6020830200826346</c:v>
                </c:pt>
                <c:pt idx="43">
                  <c:v>3.5354582617453643</c:v>
                </c:pt>
                <c:pt idx="44">
                  <c:v>3.4435090192668509</c:v>
                </c:pt>
                <c:pt idx="45">
                  <c:v>3.3864218481549018</c:v>
                </c:pt>
                <c:pt idx="46">
                  <c:v>3.3433302578954338</c:v>
                </c:pt>
                <c:pt idx="47">
                  <c:v>3.274436019215957</c:v>
                </c:pt>
                <c:pt idx="48">
                  <c:v>3.0940511659648129</c:v>
                </c:pt>
                <c:pt idx="49">
                  <c:v>3.1593048862554403</c:v>
                </c:pt>
                <c:pt idx="50">
                  <c:v>3.172238169627656</c:v>
                </c:pt>
                <c:pt idx="51">
                  <c:v>3.1305328702852457</c:v>
                </c:pt>
                <c:pt idx="52">
                  <c:v>3.1116027926964684</c:v>
                </c:pt>
                <c:pt idx="53">
                  <c:v>3.3990550794592274</c:v>
                </c:pt>
                <c:pt idx="54">
                  <c:v>3.3847732869237852</c:v>
                </c:pt>
                <c:pt idx="55">
                  <c:v>3.3637751628510313</c:v>
                </c:pt>
                <c:pt idx="56">
                  <c:v>3.4106346593360928</c:v>
                </c:pt>
                <c:pt idx="57">
                  <c:v>3.333670007664292</c:v>
                </c:pt>
                <c:pt idx="58">
                  <c:v>3.4683660251483563</c:v>
                </c:pt>
                <c:pt idx="59">
                  <c:v>3.4079331061377931</c:v>
                </c:pt>
                <c:pt idx="60">
                  <c:v>3.3932081346696505</c:v>
                </c:pt>
                <c:pt idx="61">
                  <c:v>3.6353013101788436</c:v>
                </c:pt>
                <c:pt idx="62">
                  <c:v>3.5969282059682222</c:v>
                </c:pt>
                <c:pt idx="63">
                  <c:v>3.6179874310239115</c:v>
                </c:pt>
                <c:pt idx="64">
                  <c:v>3.6096851357259174</c:v>
                </c:pt>
                <c:pt idx="65">
                  <c:v>3.6254390128144283</c:v>
                </c:pt>
                <c:pt idx="66">
                  <c:v>3.7343582139236484</c:v>
                </c:pt>
                <c:pt idx="67">
                  <c:v>3.9057889573411617</c:v>
                </c:pt>
                <c:pt idx="68">
                  <c:v>3.9445287252639938</c:v>
                </c:pt>
                <c:pt idx="69">
                  <c:v>3.9509647790822564</c:v>
                </c:pt>
                <c:pt idx="70">
                  <c:v>3.9663116521790331</c:v>
                </c:pt>
                <c:pt idx="71">
                  <c:v>4.0136870931734432</c:v>
                </c:pt>
                <c:pt idx="72">
                  <c:v>3.9836549276230264</c:v>
                </c:pt>
                <c:pt idx="73">
                  <c:v>4.1183011301494714</c:v>
                </c:pt>
                <c:pt idx="74">
                  <c:v>4.0308852250533675</c:v>
                </c:pt>
                <c:pt idx="75">
                  <c:v>4.0250177817131414</c:v>
                </c:pt>
                <c:pt idx="76">
                  <c:v>4.0984182396904574</c:v>
                </c:pt>
                <c:pt idx="77">
                  <c:v>4.1071441396795301</c:v>
                </c:pt>
                <c:pt idx="78">
                  <c:v>4.1886888644478395</c:v>
                </c:pt>
                <c:pt idx="79">
                  <c:v>3.9956424140740756</c:v>
                </c:pt>
                <c:pt idx="80">
                  <c:v>3.9454029256025969</c:v>
                </c:pt>
                <c:pt idx="81">
                  <c:v>2.9145330996186032</c:v>
                </c:pt>
                <c:pt idx="82">
                  <c:v>4.0240877939812032</c:v>
                </c:pt>
                <c:pt idx="83">
                  <c:v>4.1591274383856369</c:v>
                </c:pt>
                <c:pt idx="84">
                  <c:v>4.2783562848912444</c:v>
                </c:pt>
                <c:pt idx="85">
                  <c:v>4.2894073866723748</c:v>
                </c:pt>
                <c:pt idx="86">
                  <c:v>4.0970868198202739</c:v>
                </c:pt>
                <c:pt idx="87">
                  <c:v>4.0263497795030894</c:v>
                </c:pt>
                <c:pt idx="88">
                  <c:v>4.247298183279403</c:v>
                </c:pt>
                <c:pt idx="89">
                  <c:v>4.4202300097378187</c:v>
                </c:pt>
                <c:pt idx="90">
                  <c:v>4.5118029060085121</c:v>
                </c:pt>
                <c:pt idx="91">
                  <c:v>4.4507899175049381</c:v>
                </c:pt>
                <c:pt idx="92">
                  <c:v>4.2990930131610625</c:v>
                </c:pt>
                <c:pt idx="93">
                  <c:v>4.1365300943986396</c:v>
                </c:pt>
                <c:pt idx="94">
                  <c:v>4.0638849255010143</c:v>
                </c:pt>
                <c:pt idx="95">
                  <c:v>4.0372309071592198</c:v>
                </c:pt>
                <c:pt idx="96">
                  <c:v>4.1353159486519919</c:v>
                </c:pt>
                <c:pt idx="97">
                  <c:v>4.0808006188627699</c:v>
                </c:pt>
                <c:pt idx="98">
                  <c:v>4.0307873439611726</c:v>
                </c:pt>
                <c:pt idx="99">
                  <c:v>4.0203211424565994</c:v>
                </c:pt>
              </c:numCache>
            </c:numRef>
          </c:val>
          <c:smooth val="0"/>
          <c:extLst>
            <c:ext xmlns:c16="http://schemas.microsoft.com/office/drawing/2014/chart" uri="{C3380CC4-5D6E-409C-BE32-E72D297353CC}">
              <c16:uniqueId val="{00000001-46C1-4C54-A24F-64B85B51F610}"/>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6"/>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FBCF</a:t>
            </a:r>
            <a:r>
              <a:rPr lang="fr-FR" baseline="0"/>
              <a:t> pub/PIB</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Ratios!$B$2:$B$105</c:f>
              <c:numCache>
                <c:formatCode>General</c:formatCode>
                <c:ptCount val="104"/>
                <c:pt idx="95">
                  <c:v>70</c:v>
                </c:pt>
              </c:numCache>
            </c:numRef>
          </c:val>
          <c:extLst>
            <c:ext xmlns:c16="http://schemas.microsoft.com/office/drawing/2014/chart" uri="{C3380CC4-5D6E-409C-BE32-E72D297353CC}">
              <c16:uniqueId val="{00000000-2EF4-4132-A450-48EB7C2D0084}"/>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Ratios!$K$2:$K$105</c:f>
              <c:numCache>
                <c:formatCode>0.00</c:formatCode>
                <c:ptCount val="104"/>
                <c:pt idx="0">
                  <c:v>1.7410939034298503</c:v>
                </c:pt>
                <c:pt idx="1">
                  <c:v>1.9747845104850121</c:v>
                </c:pt>
                <c:pt idx="2">
                  <c:v>1.7040524096903846</c:v>
                </c:pt>
                <c:pt idx="3">
                  <c:v>1.7288250682077424</c:v>
                </c:pt>
                <c:pt idx="4">
                  <c:v>1.7029250412778958</c:v>
                </c:pt>
                <c:pt idx="5">
                  <c:v>2.2505411229325247</c:v>
                </c:pt>
                <c:pt idx="6">
                  <c:v>2.0899816584149513</c:v>
                </c:pt>
                <c:pt idx="7">
                  <c:v>2.0968108114567028</c:v>
                </c:pt>
                <c:pt idx="8">
                  <c:v>2.0358302306845215</c:v>
                </c:pt>
                <c:pt idx="9">
                  <c:v>2.263115323764727</c:v>
                </c:pt>
                <c:pt idx="10">
                  <c:v>2.2081639865700655</c:v>
                </c:pt>
                <c:pt idx="11">
                  <c:v>2.2570576889356477</c:v>
                </c:pt>
                <c:pt idx="12">
                  <c:v>2.5392728488134586</c:v>
                </c:pt>
                <c:pt idx="13">
                  <c:v>2.4698910166338193</c:v>
                </c:pt>
                <c:pt idx="14">
                  <c:v>2.3003806614848079</c:v>
                </c:pt>
                <c:pt idx="15">
                  <c:v>2.2294491736247433</c:v>
                </c:pt>
                <c:pt idx="16">
                  <c:v>2.5391289458446828</c:v>
                </c:pt>
                <c:pt idx="17">
                  <c:v>2.8581476246687707</c:v>
                </c:pt>
                <c:pt idx="18">
                  <c:v>2.6788881922301977</c:v>
                </c:pt>
                <c:pt idx="19">
                  <c:v>2.6765734886694608</c:v>
                </c:pt>
                <c:pt idx="20">
                  <c:v>3.1369550270613331</c:v>
                </c:pt>
                <c:pt idx="21">
                  <c:v>-1.9112372884689777</c:v>
                </c:pt>
                <c:pt idx="22">
                  <c:v>2.7111366519565854</c:v>
                </c:pt>
                <c:pt idx="23">
                  <c:v>2.5132613314827985</c:v>
                </c:pt>
                <c:pt idx="24">
                  <c:v>2.3845759233926129</c:v>
                </c:pt>
                <c:pt idx="25">
                  <c:v>2.7571302338950932</c:v>
                </c:pt>
                <c:pt idx="26">
                  <c:v>2.5688124047074012</c:v>
                </c:pt>
                <c:pt idx="27">
                  <c:v>2.4631790642454559</c:v>
                </c:pt>
                <c:pt idx="28">
                  <c:v>2.2671575039292793</c:v>
                </c:pt>
                <c:pt idx="29">
                  <c:v>2.6712291767951899</c:v>
                </c:pt>
                <c:pt idx="30">
                  <c:v>2.3770803064324397</c:v>
                </c:pt>
                <c:pt idx="31">
                  <c:v>2.785317584881815</c:v>
                </c:pt>
                <c:pt idx="32">
                  <c:v>2.8036906140066109</c:v>
                </c:pt>
                <c:pt idx="33">
                  <c:v>2.8989343148962012</c:v>
                </c:pt>
                <c:pt idx="34">
                  <c:v>2.9476610429447851</c:v>
                </c:pt>
                <c:pt idx="35">
                  <c:v>3.234446256498912</c:v>
                </c:pt>
                <c:pt idx="36">
                  <c:v>3.366405494398018</c:v>
                </c:pt>
                <c:pt idx="37">
                  <c:v>3.2324536250624183</c:v>
                </c:pt>
                <c:pt idx="38">
                  <c:v>3.5018251157722693</c:v>
                </c:pt>
                <c:pt idx="39">
                  <c:v>3.4440876242292031</c:v>
                </c:pt>
                <c:pt idx="40">
                  <c:v>3.6147353420458388</c:v>
                </c:pt>
                <c:pt idx="41">
                  <c:v>3.269762311384437</c:v>
                </c:pt>
                <c:pt idx="42">
                  <c:v>3.3096215790376515</c:v>
                </c:pt>
                <c:pt idx="43">
                  <c:v>3.2895906155577936</c:v>
                </c:pt>
                <c:pt idx="44">
                  <c:v>3.4732672180727238</c:v>
                </c:pt>
                <c:pt idx="45">
                  <c:v>2.9002982935081634</c:v>
                </c:pt>
                <c:pt idx="46">
                  <c:v>2.9538915498315514</c:v>
                </c:pt>
                <c:pt idx="47">
                  <c:v>2.8721097886790394</c:v>
                </c:pt>
                <c:pt idx="48">
                  <c:v>2.9328051398991328</c:v>
                </c:pt>
                <c:pt idx="49">
                  <c:v>2.871583965131808</c:v>
                </c:pt>
                <c:pt idx="50">
                  <c:v>2.5942106447039595</c:v>
                </c:pt>
                <c:pt idx="51">
                  <c:v>2.5942124498232579</c:v>
                </c:pt>
                <c:pt idx="52">
                  <c:v>2.4336178356808382</c:v>
                </c:pt>
                <c:pt idx="53">
                  <c:v>2.4962673593356923</c:v>
                </c:pt>
                <c:pt idx="54">
                  <c:v>2.5592188266984719</c:v>
                </c:pt>
                <c:pt idx="55">
                  <c:v>2.6120620546019264</c:v>
                </c:pt>
                <c:pt idx="56">
                  <c:v>2.8182886093752497</c:v>
                </c:pt>
                <c:pt idx="57">
                  <c:v>2.6246734754099008</c:v>
                </c:pt>
                <c:pt idx="58">
                  <c:v>2.737542285760338</c:v>
                </c:pt>
                <c:pt idx="59">
                  <c:v>2.7897816658664074</c:v>
                </c:pt>
                <c:pt idx="60">
                  <c:v>2.8420745353702443</c:v>
                </c:pt>
                <c:pt idx="61">
                  <c:v>2.8227273079036364</c:v>
                </c:pt>
                <c:pt idx="62">
                  <c:v>2.6661399265775705</c:v>
                </c:pt>
                <c:pt idx="63">
                  <c:v>2.590243715511956</c:v>
                </c:pt>
                <c:pt idx="64">
                  <c:v>2.5140651339313838</c:v>
                </c:pt>
                <c:pt idx="65">
                  <c:v>2.5788324632178452</c:v>
                </c:pt>
                <c:pt idx="66">
                  <c:v>2.6365961052520088</c:v>
                </c:pt>
                <c:pt idx="67">
                  <c:v>2.6097481215301399</c:v>
                </c:pt>
                <c:pt idx="68">
                  <c:v>2.6022893735346631</c:v>
                </c:pt>
                <c:pt idx="69">
                  <c:v>2.9150772193622458</c:v>
                </c:pt>
                <c:pt idx="70">
                  <c:v>2.8221443660157659</c:v>
                </c:pt>
                <c:pt idx="71">
                  <c:v>2.8262057046605906</c:v>
                </c:pt>
                <c:pt idx="72">
                  <c:v>2.8653174800251238</c:v>
                </c:pt>
                <c:pt idx="73">
                  <c:v>2.6522056142909225</c:v>
                </c:pt>
                <c:pt idx="74">
                  <c:v>2.7611391197710859</c:v>
                </c:pt>
                <c:pt idx="75">
                  <c:v>2.7343920105674182</c:v>
                </c:pt>
                <c:pt idx="76">
                  <c:v>2.9450175721123104</c:v>
                </c:pt>
                <c:pt idx="77">
                  <c:v>2.728519819295713</c:v>
                </c:pt>
                <c:pt idx="78">
                  <c:v>2.7212751810648017</c:v>
                </c:pt>
                <c:pt idx="79">
                  <c:v>2.7331192577126955</c:v>
                </c:pt>
                <c:pt idx="80">
                  <c:v>2.7069430367102458</c:v>
                </c:pt>
                <c:pt idx="81">
                  <c:v>3.750017252563731</c:v>
                </c:pt>
                <c:pt idx="82">
                  <c:v>3.207372109927646</c:v>
                </c:pt>
                <c:pt idx="83">
                  <c:v>3.3146690869937867</c:v>
                </c:pt>
                <c:pt idx="84">
                  <c:v>3.7864670571671502</c:v>
                </c:pt>
                <c:pt idx="85">
                  <c:v>3.0903126537975298</c:v>
                </c:pt>
                <c:pt idx="86">
                  <c:v>3.1185921188007684</c:v>
                </c:pt>
                <c:pt idx="87">
                  <c:v>3.0720738757669555</c:v>
                </c:pt>
                <c:pt idx="88">
                  <c:v>3.3958646165993414</c:v>
                </c:pt>
                <c:pt idx="89">
                  <c:v>2.9678335026739382</c:v>
                </c:pt>
                <c:pt idx="90">
                  <c:v>2.997471120549128</c:v>
                </c:pt>
                <c:pt idx="91">
                  <c:v>3.2299122939824025</c:v>
                </c:pt>
                <c:pt idx="92">
                  <c:v>3.3328822709642951</c:v>
                </c:pt>
                <c:pt idx="93">
                  <c:v>3.2814597698725652</c:v>
                </c:pt>
                <c:pt idx="94">
                  <c:v>3.4139870548225977</c:v>
                </c:pt>
                <c:pt idx="95">
                  <c:v>3.5208409074062961</c:v>
                </c:pt>
                <c:pt idx="96">
                  <c:v>3.4710370180867507</c:v>
                </c:pt>
                <c:pt idx="97">
                  <c:v>3.5424318240422612</c:v>
                </c:pt>
                <c:pt idx="98">
                  <c:v>3.4636730602011139</c:v>
                </c:pt>
                <c:pt idx="99">
                  <c:v>3.4201326137417403</c:v>
                </c:pt>
              </c:numCache>
            </c:numRef>
          </c:val>
          <c:smooth val="0"/>
          <c:extLst>
            <c:ext xmlns:c16="http://schemas.microsoft.com/office/drawing/2014/chart" uri="{C3380CC4-5D6E-409C-BE32-E72D297353CC}">
              <c16:uniqueId val="{00000001-2EF4-4132-A450-48EB7C2D0084}"/>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4"/>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Exports</a:t>
            </a:r>
            <a:r>
              <a:rPr lang="fr-FR" baseline="0"/>
              <a:t>/PIB</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Ratios!$B$2:$B$105</c:f>
              <c:numCache>
                <c:formatCode>General</c:formatCode>
                <c:ptCount val="104"/>
                <c:pt idx="95">
                  <c:v>70</c:v>
                </c:pt>
              </c:numCache>
            </c:numRef>
          </c:val>
          <c:extLst>
            <c:ext xmlns:c16="http://schemas.microsoft.com/office/drawing/2014/chart" uri="{C3380CC4-5D6E-409C-BE32-E72D297353CC}">
              <c16:uniqueId val="{00000000-3035-49B6-B548-2AA9D3086119}"/>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Ratios!$M$2:$M$105</c:f>
              <c:numCache>
                <c:formatCode>0.00</c:formatCode>
                <c:ptCount val="104"/>
                <c:pt idx="0">
                  <c:v>24.653201808384964</c:v>
                </c:pt>
                <c:pt idx="1">
                  <c:v>25.301586359093115</c:v>
                </c:pt>
                <c:pt idx="2">
                  <c:v>25.283742425546038</c:v>
                </c:pt>
                <c:pt idx="3">
                  <c:v>25.748697519118931</c:v>
                </c:pt>
                <c:pt idx="4">
                  <c:v>26.551734155824661</c:v>
                </c:pt>
                <c:pt idx="5">
                  <c:v>25.326240485154671</c:v>
                </c:pt>
                <c:pt idx="6">
                  <c:v>24.626874617883644</c:v>
                </c:pt>
                <c:pt idx="7">
                  <c:v>24.811862968848953</c:v>
                </c:pt>
                <c:pt idx="8">
                  <c:v>25.101898773400965</c:v>
                </c:pt>
                <c:pt idx="9">
                  <c:v>25.70857260778914</c:v>
                </c:pt>
                <c:pt idx="10">
                  <c:v>25.348176945278908</c:v>
                </c:pt>
                <c:pt idx="11">
                  <c:v>24.287801741773336</c:v>
                </c:pt>
                <c:pt idx="12">
                  <c:v>25.256712593307832</c:v>
                </c:pt>
                <c:pt idx="13">
                  <c:v>24.577485356581892</c:v>
                </c:pt>
                <c:pt idx="14">
                  <c:v>24.371908550067243</c:v>
                </c:pt>
                <c:pt idx="15">
                  <c:v>24.834905873732392</c:v>
                </c:pt>
                <c:pt idx="16">
                  <c:v>24.936859726080481</c:v>
                </c:pt>
                <c:pt idx="17">
                  <c:v>25.162898735112883</c:v>
                </c:pt>
                <c:pt idx="18">
                  <c:v>25.388746706056395</c:v>
                </c:pt>
                <c:pt idx="19">
                  <c:v>26.061794061234639</c:v>
                </c:pt>
                <c:pt idx="20">
                  <c:v>25.367796132080461</c:v>
                </c:pt>
                <c:pt idx="21">
                  <c:v>26.647608931783363</c:v>
                </c:pt>
                <c:pt idx="22">
                  <c:v>26.742060351090245</c:v>
                </c:pt>
                <c:pt idx="23">
                  <c:v>27.535229272254224</c:v>
                </c:pt>
                <c:pt idx="24">
                  <c:v>30.615808823529413</c:v>
                </c:pt>
                <c:pt idx="25">
                  <c:v>31.450319915682787</c:v>
                </c:pt>
                <c:pt idx="26">
                  <c:v>27.655345516629222</c:v>
                </c:pt>
                <c:pt idx="27">
                  <c:v>27.355441386478287</c:v>
                </c:pt>
                <c:pt idx="28">
                  <c:v>27.334598794951269</c:v>
                </c:pt>
                <c:pt idx="29">
                  <c:v>28.116988078468527</c:v>
                </c:pt>
                <c:pt idx="30">
                  <c:v>28.013142253335094</c:v>
                </c:pt>
                <c:pt idx="31">
                  <c:v>28.798370170676613</c:v>
                </c:pt>
                <c:pt idx="32">
                  <c:v>28.642480445421747</c:v>
                </c:pt>
                <c:pt idx="33">
                  <c:v>28.787244606943982</c:v>
                </c:pt>
                <c:pt idx="34">
                  <c:v>29.35074353160843</c:v>
                </c:pt>
                <c:pt idx="35">
                  <c:v>28.832388746715946</c:v>
                </c:pt>
                <c:pt idx="36">
                  <c:v>27.542191456298021</c:v>
                </c:pt>
                <c:pt idx="37">
                  <c:v>27.348511444638998</c:v>
                </c:pt>
                <c:pt idx="38">
                  <c:v>27.20305093979842</c:v>
                </c:pt>
                <c:pt idx="39">
                  <c:v>28.390311099909177</c:v>
                </c:pt>
                <c:pt idx="40">
                  <c:v>28.10977670527809</c:v>
                </c:pt>
                <c:pt idx="41">
                  <c:v>28.724931112464493</c:v>
                </c:pt>
                <c:pt idx="42">
                  <c:v>28.866854864156849</c:v>
                </c:pt>
                <c:pt idx="43">
                  <c:v>29.427098761774985</c:v>
                </c:pt>
                <c:pt idx="44">
                  <c:v>30.559137560967372</c:v>
                </c:pt>
                <c:pt idx="45">
                  <c:v>30.082742192193773</c:v>
                </c:pt>
                <c:pt idx="46">
                  <c:v>30.333975742571138</c:v>
                </c:pt>
                <c:pt idx="47">
                  <c:v>30.747000392462208</c:v>
                </c:pt>
                <c:pt idx="48">
                  <c:v>31.222432131027482</c:v>
                </c:pt>
                <c:pt idx="49">
                  <c:v>29.798595355213457</c:v>
                </c:pt>
                <c:pt idx="50">
                  <c:v>30.257811419809773</c:v>
                </c:pt>
                <c:pt idx="51">
                  <c:v>29.545966337423224</c:v>
                </c:pt>
                <c:pt idx="52">
                  <c:v>30.10183165124668</c:v>
                </c:pt>
                <c:pt idx="53">
                  <c:v>30.17262184770826</c:v>
                </c:pt>
                <c:pt idx="54">
                  <c:v>29.823814102174026</c:v>
                </c:pt>
                <c:pt idx="55">
                  <c:v>28.947601648451254</c:v>
                </c:pt>
                <c:pt idx="56">
                  <c:v>28.897497163131902</c:v>
                </c:pt>
                <c:pt idx="57">
                  <c:v>29.079750227255172</c:v>
                </c:pt>
                <c:pt idx="58">
                  <c:v>28.948915066802165</c:v>
                </c:pt>
                <c:pt idx="59">
                  <c:v>29.571139139701835</c:v>
                </c:pt>
                <c:pt idx="60">
                  <c:v>29.376471732996009</c:v>
                </c:pt>
                <c:pt idx="61">
                  <c:v>30.123472554345724</c:v>
                </c:pt>
                <c:pt idx="62">
                  <c:v>29.056011100083829</c:v>
                </c:pt>
                <c:pt idx="63">
                  <c:v>29.71815603923973</c:v>
                </c:pt>
                <c:pt idx="64">
                  <c:v>29.500031499790957</c:v>
                </c:pt>
                <c:pt idx="65">
                  <c:v>30.219838633127669</c:v>
                </c:pt>
                <c:pt idx="66">
                  <c:v>29.287211184917307</c:v>
                </c:pt>
                <c:pt idx="67">
                  <c:v>30.253607526659426</c:v>
                </c:pt>
                <c:pt idx="68">
                  <c:v>30.495968809056109</c:v>
                </c:pt>
                <c:pt idx="69">
                  <c:v>31.112921743639124</c:v>
                </c:pt>
                <c:pt idx="70">
                  <c:v>31.665906096582585</c:v>
                </c:pt>
                <c:pt idx="71">
                  <c:v>30.761614024703267</c:v>
                </c:pt>
                <c:pt idx="72">
                  <c:v>31.349600502475862</c:v>
                </c:pt>
                <c:pt idx="73">
                  <c:v>31.477943857090775</c:v>
                </c:pt>
                <c:pt idx="74">
                  <c:v>31.790162147431531</c:v>
                </c:pt>
                <c:pt idx="75">
                  <c:v>31.479619979387728</c:v>
                </c:pt>
                <c:pt idx="76">
                  <c:v>30.899176965851918</c:v>
                </c:pt>
                <c:pt idx="77">
                  <c:v>30.41592151285974</c:v>
                </c:pt>
                <c:pt idx="78">
                  <c:v>31.980776738141881</c:v>
                </c:pt>
                <c:pt idx="79">
                  <c:v>33.22712757706455</c:v>
                </c:pt>
                <c:pt idx="80">
                  <c:v>31.216630589977584</c:v>
                </c:pt>
                <c:pt idx="81">
                  <c:v>34.236217501920784</c:v>
                </c:pt>
                <c:pt idx="82">
                  <c:v>29.331833591717015</c:v>
                </c:pt>
                <c:pt idx="83">
                  <c:v>30.628086548721068</c:v>
                </c:pt>
                <c:pt idx="84">
                  <c:v>30.378725250902779</c:v>
                </c:pt>
                <c:pt idx="85">
                  <c:v>30.514710590783768</c:v>
                </c:pt>
                <c:pt idx="86">
                  <c:v>28.688781126563974</c:v>
                </c:pt>
                <c:pt idx="87">
                  <c:v>31.105744613372973</c:v>
                </c:pt>
                <c:pt idx="88">
                  <c:v>28.580568068861957</c:v>
                </c:pt>
                <c:pt idx="89">
                  <c:v>30.214707451632272</c:v>
                </c:pt>
                <c:pt idx="90">
                  <c:v>33.575941280652749</c:v>
                </c:pt>
                <c:pt idx="91">
                  <c:v>33.655203737804428</c:v>
                </c:pt>
                <c:pt idx="92">
                  <c:v>31.411339005003278</c:v>
                </c:pt>
                <c:pt idx="93">
                  <c:v>31.330085963913433</c:v>
                </c:pt>
                <c:pt idx="94">
                  <c:v>31.330390554489203</c:v>
                </c:pt>
                <c:pt idx="95">
                  <c:v>31.179825846325443</c:v>
                </c:pt>
                <c:pt idx="96">
                  <c:v>30.652328568374646</c:v>
                </c:pt>
                <c:pt idx="97">
                  <c:v>30.708625748315203</c:v>
                </c:pt>
                <c:pt idx="98">
                  <c:v>30.791848313428243</c:v>
                </c:pt>
                <c:pt idx="99">
                  <c:v>30.865454752936113</c:v>
                </c:pt>
              </c:numCache>
            </c:numRef>
          </c:val>
          <c:smooth val="0"/>
          <c:extLst>
            <c:ext xmlns:c16="http://schemas.microsoft.com/office/drawing/2014/chart" uri="{C3380CC4-5D6E-409C-BE32-E72D297353CC}">
              <c16:uniqueId val="{00000001-3035-49B6-B548-2AA9D3086119}"/>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35"/>
          <c:min val="2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Imports</a:t>
            </a:r>
            <a:r>
              <a:rPr lang="fr-FR" baseline="0"/>
              <a:t>/PIB</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Ratios!$B$2:$B$105</c:f>
              <c:numCache>
                <c:formatCode>General</c:formatCode>
                <c:ptCount val="104"/>
                <c:pt idx="95">
                  <c:v>70</c:v>
                </c:pt>
              </c:numCache>
            </c:numRef>
          </c:val>
          <c:extLst>
            <c:ext xmlns:c16="http://schemas.microsoft.com/office/drawing/2014/chart" uri="{C3380CC4-5D6E-409C-BE32-E72D297353CC}">
              <c16:uniqueId val="{00000000-D679-48FE-841B-DE8B8F027174}"/>
            </c:ext>
          </c:extLst>
        </c:ser>
        <c:dLbls>
          <c:showLegendKey val="0"/>
          <c:showVal val="0"/>
          <c:showCatName val="0"/>
          <c:showSerName val="0"/>
          <c:showPercent val="0"/>
          <c:showBubbleSize val="0"/>
        </c:dLbls>
        <c:gapWidth val="150"/>
        <c:axId val="2104551727"/>
        <c:axId val="2104552143"/>
      </c:barChart>
      <c:lineChart>
        <c:grouping val="standard"/>
        <c:varyColors val="0"/>
        <c:ser>
          <c:idx val="0"/>
          <c:order val="1"/>
          <c:spPr>
            <a:ln w="28575" cap="rnd">
              <a:solidFill>
                <a:schemeClr val="accent1"/>
              </a:solidFill>
              <a:round/>
            </a:ln>
            <a:effectLst/>
          </c:spPr>
          <c:marker>
            <c:symbol val="none"/>
          </c:marker>
          <c:cat>
            <c:strRef>
              <c:f>Ratios!$A$2:$A$105</c:f>
              <c:strCache>
                <c:ptCount val="100"/>
                <c:pt idx="0">
                  <c:v>Q1 2000</c:v>
                </c:pt>
                <c:pt idx="1">
                  <c:v>Q2 2000</c:v>
                </c:pt>
                <c:pt idx="2">
                  <c:v>Q3 2000</c:v>
                </c:pt>
                <c:pt idx="3">
                  <c:v>Q4 2000</c:v>
                </c:pt>
                <c:pt idx="4">
                  <c:v>Q1 2001</c:v>
                </c:pt>
                <c:pt idx="5">
                  <c:v>Q2 2001</c:v>
                </c:pt>
                <c:pt idx="6">
                  <c:v>Q3 2001</c:v>
                </c:pt>
                <c:pt idx="7">
                  <c:v>Q4 2001</c:v>
                </c:pt>
                <c:pt idx="8">
                  <c:v>Q1 2002</c:v>
                </c:pt>
                <c:pt idx="9">
                  <c:v>Q2 2002</c:v>
                </c:pt>
                <c:pt idx="10">
                  <c:v>Q3 2002</c:v>
                </c:pt>
                <c:pt idx="11">
                  <c:v>Q4 2002</c:v>
                </c:pt>
                <c:pt idx="12">
                  <c:v>Q1 2003</c:v>
                </c:pt>
                <c:pt idx="13">
                  <c:v>Q2 2003</c:v>
                </c:pt>
                <c:pt idx="14">
                  <c:v>Q3 2003</c:v>
                </c:pt>
                <c:pt idx="15">
                  <c:v>Q4 2003</c:v>
                </c:pt>
                <c:pt idx="16">
                  <c:v>Q1 2004</c:v>
                </c:pt>
                <c:pt idx="17">
                  <c:v>Q2 2004</c:v>
                </c:pt>
                <c:pt idx="18">
                  <c:v>Q3 2004</c:v>
                </c:pt>
                <c:pt idx="19">
                  <c:v>Q4 2004</c:v>
                </c:pt>
                <c:pt idx="20">
                  <c:v>Q1 2005</c:v>
                </c:pt>
                <c:pt idx="21">
                  <c:v>Q2 2005</c:v>
                </c:pt>
                <c:pt idx="22">
                  <c:v>Q3 2005</c:v>
                </c:pt>
                <c:pt idx="23">
                  <c:v>Q4 2005</c:v>
                </c:pt>
                <c:pt idx="24">
                  <c:v>Q1 2006</c:v>
                </c:pt>
                <c:pt idx="25">
                  <c:v>Q2 2006</c:v>
                </c:pt>
                <c:pt idx="26">
                  <c:v>Q3 2006</c:v>
                </c:pt>
                <c:pt idx="27">
                  <c:v>Q4 2006</c:v>
                </c:pt>
                <c:pt idx="28">
                  <c:v>Q1 2007</c:v>
                </c:pt>
                <c:pt idx="29">
                  <c:v>Q2 2007</c:v>
                </c:pt>
                <c:pt idx="30">
                  <c:v>Q3 2007</c:v>
                </c:pt>
                <c:pt idx="31">
                  <c:v>Q4 2007</c:v>
                </c:pt>
                <c:pt idx="32">
                  <c:v>Q1 2008</c:v>
                </c:pt>
                <c:pt idx="33">
                  <c:v>Q2 2008</c:v>
                </c:pt>
                <c:pt idx="34">
                  <c:v>Q3 2008</c:v>
                </c:pt>
                <c:pt idx="35">
                  <c:v>Q4 2008</c:v>
                </c:pt>
                <c:pt idx="36">
                  <c:v>Q1 2009</c:v>
                </c:pt>
                <c:pt idx="37">
                  <c:v>Q2 2009</c:v>
                </c:pt>
                <c:pt idx="38">
                  <c:v>Q3 2009</c:v>
                </c:pt>
                <c:pt idx="39">
                  <c:v>Q4 2009</c:v>
                </c:pt>
                <c:pt idx="40">
                  <c:v>Q1 2010</c:v>
                </c:pt>
                <c:pt idx="41">
                  <c:v>Q2 2010</c:v>
                </c:pt>
                <c:pt idx="42">
                  <c:v>Q3 2010</c:v>
                </c:pt>
                <c:pt idx="43">
                  <c:v>Q4 2010</c:v>
                </c:pt>
                <c:pt idx="44">
                  <c:v>Q1 2011</c:v>
                </c:pt>
                <c:pt idx="45">
                  <c:v>Q2 2011</c:v>
                </c:pt>
                <c:pt idx="46">
                  <c:v>Q3 2011</c:v>
                </c:pt>
                <c:pt idx="47">
                  <c:v>Q4 2011</c:v>
                </c:pt>
                <c:pt idx="48">
                  <c:v>Q1 2012</c:v>
                </c:pt>
                <c:pt idx="49">
                  <c:v>Q2 2012</c:v>
                </c:pt>
                <c:pt idx="50">
                  <c:v>Q3 2012</c:v>
                </c:pt>
                <c:pt idx="51">
                  <c:v>Q4 2012</c:v>
                </c:pt>
                <c:pt idx="52">
                  <c:v>Q1 2013</c:v>
                </c:pt>
                <c:pt idx="53">
                  <c:v>Q2 2013</c:v>
                </c:pt>
                <c:pt idx="54">
                  <c:v>Q3 2013</c:v>
                </c:pt>
                <c:pt idx="55">
                  <c:v>Q4 2013</c:v>
                </c:pt>
                <c:pt idx="56">
                  <c:v>Q1 2014</c:v>
                </c:pt>
                <c:pt idx="57">
                  <c:v>Q2 2014</c:v>
                </c:pt>
                <c:pt idx="58">
                  <c:v>Q3 2014</c:v>
                </c:pt>
                <c:pt idx="59">
                  <c:v>Q4 2014</c:v>
                </c:pt>
                <c:pt idx="60">
                  <c:v>Q1 2015</c:v>
                </c:pt>
                <c:pt idx="61">
                  <c:v>Q2 2015</c:v>
                </c:pt>
                <c:pt idx="62">
                  <c:v>Q3 2015</c:v>
                </c:pt>
                <c:pt idx="63">
                  <c:v>Q4 2015</c:v>
                </c:pt>
                <c:pt idx="64">
                  <c:v>Q1 2016</c:v>
                </c:pt>
                <c:pt idx="65">
                  <c:v>Q2 2016</c:v>
                </c:pt>
                <c:pt idx="66">
                  <c:v>Q3 2016</c:v>
                </c:pt>
                <c:pt idx="67">
                  <c:v>Q4 2016</c:v>
                </c:pt>
                <c:pt idx="68">
                  <c:v>Q1 2017</c:v>
                </c:pt>
                <c:pt idx="69">
                  <c:v>Q2 2017</c:v>
                </c:pt>
                <c:pt idx="70">
                  <c:v>Q3 2017</c:v>
                </c:pt>
                <c:pt idx="71">
                  <c:v>Q4 2017</c:v>
                </c:pt>
                <c:pt idx="72">
                  <c:v>Q1 2018</c:v>
                </c:pt>
                <c:pt idx="73">
                  <c:v>Q2 2018</c:v>
                </c:pt>
                <c:pt idx="74">
                  <c:v>Q3 2018</c:v>
                </c:pt>
                <c:pt idx="75">
                  <c:v>Q4 2018</c:v>
                </c:pt>
                <c:pt idx="76">
                  <c:v>Q1 2019</c:v>
                </c:pt>
                <c:pt idx="77">
                  <c:v>Q2 2019</c:v>
                </c:pt>
                <c:pt idx="78">
                  <c:v>Q3 2019</c:v>
                </c:pt>
                <c:pt idx="79">
                  <c:v>Q4 2019</c:v>
                </c:pt>
                <c:pt idx="80">
                  <c:v>Q1 2020</c:v>
                </c:pt>
                <c:pt idx="81">
                  <c:v>Q2 2020</c:v>
                </c:pt>
                <c:pt idx="82">
                  <c:v>Q3 2020</c:v>
                </c:pt>
                <c:pt idx="83">
                  <c:v>Q4 2020</c:v>
                </c:pt>
                <c:pt idx="84">
                  <c:v>Q1 2021</c:v>
                </c:pt>
                <c:pt idx="85">
                  <c:v>Q2 2021</c:v>
                </c:pt>
                <c:pt idx="86">
                  <c:v>Q3 2021</c:v>
                </c:pt>
                <c:pt idx="87">
                  <c:v>Q4 2021</c:v>
                </c:pt>
                <c:pt idx="88">
                  <c:v>Q1 2022</c:v>
                </c:pt>
                <c:pt idx="89">
                  <c:v>Q2 2022</c:v>
                </c:pt>
                <c:pt idx="90">
                  <c:v>Q3 2022</c:v>
                </c:pt>
                <c:pt idx="91">
                  <c:v>Q4 2022</c:v>
                </c:pt>
                <c:pt idx="92">
                  <c:v>Q1 2023</c:v>
                </c:pt>
                <c:pt idx="93">
                  <c:v>Q2 2023</c:v>
                </c:pt>
                <c:pt idx="94">
                  <c:v>Q3 2023</c:v>
                </c:pt>
                <c:pt idx="95">
                  <c:v>Q4 2023</c:v>
                </c:pt>
                <c:pt idx="96">
                  <c:v>Q1 2024</c:v>
                </c:pt>
                <c:pt idx="97">
                  <c:v>Q2 2024</c:v>
                </c:pt>
                <c:pt idx="98">
                  <c:v>Q3 2024</c:v>
                </c:pt>
                <c:pt idx="99">
                  <c:v>Q4 2024</c:v>
                </c:pt>
              </c:strCache>
            </c:strRef>
          </c:cat>
          <c:val>
            <c:numRef>
              <c:f>Ratios!$O$2:$O$105</c:f>
              <c:numCache>
                <c:formatCode>0.00</c:formatCode>
                <c:ptCount val="104"/>
                <c:pt idx="0">
                  <c:v>22.884443801994806</c:v>
                </c:pt>
                <c:pt idx="1">
                  <c:v>23.435659927361971</c:v>
                </c:pt>
                <c:pt idx="2">
                  <c:v>23.749062795757077</c:v>
                </c:pt>
                <c:pt idx="3">
                  <c:v>24.423134698383777</c:v>
                </c:pt>
                <c:pt idx="4">
                  <c:v>24.740106620441878</c:v>
                </c:pt>
                <c:pt idx="5">
                  <c:v>24.758603734109787</c:v>
                </c:pt>
                <c:pt idx="6">
                  <c:v>24.268674251051944</c:v>
                </c:pt>
                <c:pt idx="7">
                  <c:v>24.065289345075218</c:v>
                </c:pt>
                <c:pt idx="8">
                  <c:v>24.821349401955501</c:v>
                </c:pt>
                <c:pt idx="9">
                  <c:v>25.691019884389224</c:v>
                </c:pt>
                <c:pt idx="10">
                  <c:v>25.158744183306826</c:v>
                </c:pt>
                <c:pt idx="11">
                  <c:v>24.97024957624642</c:v>
                </c:pt>
                <c:pt idx="12">
                  <c:v>24.929438853195677</c:v>
                </c:pt>
                <c:pt idx="13">
                  <c:v>24.58070495381028</c:v>
                </c:pt>
                <c:pt idx="14">
                  <c:v>24.569989286772582</c:v>
                </c:pt>
                <c:pt idx="15">
                  <c:v>25.094985661688213</c:v>
                </c:pt>
                <c:pt idx="16">
                  <c:v>25.124985073887075</c:v>
                </c:pt>
                <c:pt idx="17">
                  <c:v>25.585797067038794</c:v>
                </c:pt>
                <c:pt idx="18">
                  <c:v>26.175053718335189</c:v>
                </c:pt>
                <c:pt idx="19">
                  <c:v>26.432078923065994</c:v>
                </c:pt>
                <c:pt idx="20">
                  <c:v>26.113305008550324</c:v>
                </c:pt>
                <c:pt idx="21">
                  <c:v>26.969536035947435</c:v>
                </c:pt>
                <c:pt idx="22">
                  <c:v>27.058019885716764</c:v>
                </c:pt>
                <c:pt idx="23">
                  <c:v>27.485385142582142</c:v>
                </c:pt>
                <c:pt idx="24">
                  <c:v>30.362517099863201</c:v>
                </c:pt>
                <c:pt idx="25">
                  <c:v>30.918014287083071</c:v>
                </c:pt>
                <c:pt idx="26">
                  <c:v>27.583146110363163</c:v>
                </c:pt>
                <c:pt idx="27">
                  <c:v>27.399381458979406</c:v>
                </c:pt>
                <c:pt idx="28">
                  <c:v>27.861781454639061</c:v>
                </c:pt>
                <c:pt idx="29">
                  <c:v>27.554153837203987</c:v>
                </c:pt>
                <c:pt idx="30">
                  <c:v>28.284944194954431</c:v>
                </c:pt>
                <c:pt idx="31">
                  <c:v>28.010537265111928</c:v>
                </c:pt>
                <c:pt idx="32">
                  <c:v>27.992600804846226</c:v>
                </c:pt>
                <c:pt idx="33">
                  <c:v>27.955870706175393</c:v>
                </c:pt>
                <c:pt idx="34">
                  <c:v>27.884727594025073</c:v>
                </c:pt>
                <c:pt idx="35">
                  <c:v>26.980118971074784</c:v>
                </c:pt>
                <c:pt idx="36">
                  <c:v>26.454396279110203</c:v>
                </c:pt>
                <c:pt idx="37">
                  <c:v>26.604724388845156</c:v>
                </c:pt>
                <c:pt idx="38">
                  <c:v>27.308308362843913</c:v>
                </c:pt>
                <c:pt idx="39">
                  <c:v>27.670466150122326</c:v>
                </c:pt>
                <c:pt idx="40">
                  <c:v>27.914961585902706</c:v>
                </c:pt>
                <c:pt idx="41">
                  <c:v>28.488775697073716</c:v>
                </c:pt>
                <c:pt idx="42">
                  <c:v>29.246991204979256</c:v>
                </c:pt>
                <c:pt idx="43">
                  <c:v>29.478303555559318</c:v>
                </c:pt>
                <c:pt idx="44">
                  <c:v>28.709486111785303</c:v>
                </c:pt>
                <c:pt idx="45">
                  <c:v>29.532111348855839</c:v>
                </c:pt>
                <c:pt idx="46">
                  <c:v>29.389066713183542</c:v>
                </c:pt>
                <c:pt idx="47">
                  <c:v>29.542750047746072</c:v>
                </c:pt>
                <c:pt idx="48">
                  <c:v>29.51655320494682</c:v>
                </c:pt>
                <c:pt idx="49">
                  <c:v>30.113400794618098</c:v>
                </c:pt>
                <c:pt idx="50">
                  <c:v>29.539662263531849</c:v>
                </c:pt>
                <c:pt idx="51">
                  <c:v>29.096415784678506</c:v>
                </c:pt>
                <c:pt idx="52">
                  <c:v>29.09113757676516</c:v>
                </c:pt>
                <c:pt idx="53">
                  <c:v>30.344425582394209</c:v>
                </c:pt>
                <c:pt idx="54">
                  <c:v>30.018336639607952</c:v>
                </c:pt>
                <c:pt idx="55">
                  <c:v>30.479227177691925</c:v>
                </c:pt>
                <c:pt idx="56">
                  <c:v>29.765738624558487</c:v>
                </c:pt>
                <c:pt idx="57">
                  <c:v>29.673089224639014</c:v>
                </c:pt>
                <c:pt idx="58">
                  <c:v>30.516706929459193</c:v>
                </c:pt>
                <c:pt idx="59">
                  <c:v>32.16905378132234</c:v>
                </c:pt>
                <c:pt idx="60">
                  <c:v>31.835749732412182</c:v>
                </c:pt>
                <c:pt idx="61">
                  <c:v>30.948815576656685</c:v>
                </c:pt>
                <c:pt idx="62">
                  <c:v>30.792133586425521</c:v>
                </c:pt>
                <c:pt idx="63">
                  <c:v>31.847409564684241</c:v>
                </c:pt>
                <c:pt idx="64">
                  <c:v>31.603835719999314</c:v>
                </c:pt>
                <c:pt idx="65">
                  <c:v>31.802942572377788</c:v>
                </c:pt>
                <c:pt idx="66">
                  <c:v>32.756774954984948</c:v>
                </c:pt>
                <c:pt idx="67">
                  <c:v>31.78682984953447</c:v>
                </c:pt>
                <c:pt idx="68">
                  <c:v>31.893373788126716</c:v>
                </c:pt>
                <c:pt idx="69">
                  <c:v>32.537128254509092</c:v>
                </c:pt>
                <c:pt idx="70">
                  <c:v>32.489897911867104</c:v>
                </c:pt>
                <c:pt idx="71">
                  <c:v>31.670676699970951</c:v>
                </c:pt>
                <c:pt idx="72">
                  <c:v>32.24080133214531</c:v>
                </c:pt>
                <c:pt idx="73">
                  <c:v>32.405395552314985</c:v>
                </c:pt>
                <c:pt idx="74">
                  <c:v>32.46109824226734</c:v>
                </c:pt>
                <c:pt idx="75">
                  <c:v>33.625219549723475</c:v>
                </c:pt>
                <c:pt idx="76">
                  <c:v>35.736686715627201</c:v>
                </c:pt>
                <c:pt idx="77">
                  <c:v>32.311664619738139</c:v>
                </c:pt>
                <c:pt idx="78">
                  <c:v>32.553695540181856</c:v>
                </c:pt>
                <c:pt idx="79">
                  <c:v>31.542039828050086</c:v>
                </c:pt>
                <c:pt idx="80">
                  <c:v>31.109042021858624</c:v>
                </c:pt>
                <c:pt idx="81">
                  <c:v>29.323607488072728</c:v>
                </c:pt>
                <c:pt idx="82">
                  <c:v>29.621013192341863</c:v>
                </c:pt>
                <c:pt idx="83">
                  <c:v>33.471063939782056</c:v>
                </c:pt>
                <c:pt idx="84">
                  <c:v>30.566840971525405</c:v>
                </c:pt>
                <c:pt idx="85">
                  <c:v>29.570290845422161</c:v>
                </c:pt>
                <c:pt idx="86">
                  <c:v>30.306175308837389</c:v>
                </c:pt>
                <c:pt idx="87">
                  <c:v>30.489345454609882</c:v>
                </c:pt>
                <c:pt idx="88">
                  <c:v>33.220008600695103</c:v>
                </c:pt>
                <c:pt idx="89">
                  <c:v>33.845522628541843</c:v>
                </c:pt>
                <c:pt idx="90">
                  <c:v>32.806175047801993</c:v>
                </c:pt>
                <c:pt idx="91">
                  <c:v>32.940105697898368</c:v>
                </c:pt>
                <c:pt idx="92">
                  <c:v>32.52727902190933</c:v>
                </c:pt>
                <c:pt idx="93">
                  <c:v>33.091537861375279</c:v>
                </c:pt>
                <c:pt idx="94">
                  <c:v>32.535006342398006</c:v>
                </c:pt>
                <c:pt idx="95">
                  <c:v>32.541923596869893</c:v>
                </c:pt>
                <c:pt idx="96">
                  <c:v>31.446274185465416</c:v>
                </c:pt>
                <c:pt idx="97">
                  <c:v>33.688819352006078</c:v>
                </c:pt>
                <c:pt idx="98">
                  <c:v>32.973429058331995</c:v>
                </c:pt>
                <c:pt idx="99">
                  <c:v>33.085138273591994</c:v>
                </c:pt>
              </c:numCache>
            </c:numRef>
          </c:val>
          <c:smooth val="0"/>
          <c:extLst>
            <c:ext xmlns:c16="http://schemas.microsoft.com/office/drawing/2014/chart" uri="{C3380CC4-5D6E-409C-BE32-E72D297353CC}">
              <c16:uniqueId val="{00000001-D679-48FE-841B-DE8B8F027174}"/>
            </c:ext>
          </c:extLst>
        </c:ser>
        <c:dLbls>
          <c:showLegendKey val="0"/>
          <c:showVal val="0"/>
          <c:showCatName val="0"/>
          <c:showSerName val="0"/>
          <c:showPercent val="0"/>
          <c:showBubbleSize val="0"/>
        </c:dLbls>
        <c:marker val="1"/>
        <c:smooth val="0"/>
        <c:axId val="2104551727"/>
        <c:axId val="2104552143"/>
      </c:lineChart>
      <c:catAx>
        <c:axId val="210455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2143"/>
        <c:crosses val="autoZero"/>
        <c:auto val="1"/>
        <c:lblAlgn val="ctr"/>
        <c:lblOffset val="100"/>
        <c:tickMarkSkip val="4"/>
        <c:noMultiLvlLbl val="0"/>
      </c:catAx>
      <c:valAx>
        <c:axId val="2104552143"/>
        <c:scaling>
          <c:orientation val="minMax"/>
          <c:max val="35"/>
          <c:min val="2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5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154309696511826E-2"/>
          <c:y val="1.1481539090809584E-2"/>
          <c:w val="0.96784569030348822"/>
          <c:h val="0.95047688178812773"/>
        </c:manualLayout>
      </c:layout>
      <c:lineChart>
        <c:grouping val="standard"/>
        <c:varyColors val="0"/>
        <c:ser>
          <c:idx val="5"/>
          <c:order val="0"/>
          <c:tx>
            <c:v>Taux d'investissement des entreprises (volume)</c:v>
          </c:tx>
          <c:spPr>
            <a:ln w="28575" cap="rnd">
              <a:solidFill>
                <a:schemeClr val="accent6"/>
              </a:solidFill>
              <a:round/>
            </a:ln>
            <a:effectLst/>
          </c:spPr>
          <c:marker>
            <c:symbol val="none"/>
          </c:marker>
          <c:cat>
            <c:strRef>
              <c:f>'RESEM trim'!$A$111:$A$286</c:f>
              <c:strCache>
                <c:ptCount val="176"/>
                <c:pt idx="0">
                  <c:v>81</c:v>
                </c:pt>
                <c:pt idx="4">
                  <c:v>82</c:v>
                </c:pt>
                <c:pt idx="8">
                  <c:v>83</c:v>
                </c:pt>
                <c:pt idx="12">
                  <c:v>84</c:v>
                </c:pt>
                <c:pt idx="16">
                  <c:v>85</c:v>
                </c:pt>
                <c:pt idx="20">
                  <c:v>86</c:v>
                </c:pt>
                <c:pt idx="24">
                  <c:v>87</c:v>
                </c:pt>
                <c:pt idx="28">
                  <c:v>88</c:v>
                </c:pt>
                <c:pt idx="32">
                  <c:v>89</c:v>
                </c:pt>
                <c:pt idx="36">
                  <c:v>90</c:v>
                </c:pt>
                <c:pt idx="40">
                  <c:v>91</c:v>
                </c:pt>
                <c:pt idx="44">
                  <c:v>92</c:v>
                </c:pt>
                <c:pt idx="48">
                  <c:v>93</c:v>
                </c:pt>
                <c:pt idx="52">
                  <c:v>94</c:v>
                </c:pt>
                <c:pt idx="56">
                  <c:v>95</c:v>
                </c:pt>
                <c:pt idx="60">
                  <c:v>96</c:v>
                </c:pt>
                <c:pt idx="64">
                  <c:v>97</c:v>
                </c:pt>
                <c:pt idx="65">
                  <c:v>Q2 97</c:v>
                </c:pt>
                <c:pt idx="66">
                  <c:v>Q3 97</c:v>
                </c:pt>
                <c:pt idx="67">
                  <c:v>Q4 97</c:v>
                </c:pt>
                <c:pt idx="68">
                  <c:v>98</c:v>
                </c:pt>
                <c:pt idx="69">
                  <c:v>Q2 98</c:v>
                </c:pt>
                <c:pt idx="70">
                  <c:v>Q3 98</c:v>
                </c:pt>
                <c:pt idx="71">
                  <c:v>Q4 98</c:v>
                </c:pt>
                <c:pt idx="72">
                  <c:v>99</c:v>
                </c:pt>
                <c:pt idx="73">
                  <c:v>Q2 99</c:v>
                </c:pt>
                <c:pt idx="74">
                  <c:v>Q3 99</c:v>
                </c:pt>
                <c:pt idx="75">
                  <c:v>Q4 99</c:v>
                </c:pt>
                <c:pt idx="76">
                  <c:v>00</c:v>
                </c:pt>
                <c:pt idx="77">
                  <c:v>Q2 00</c:v>
                </c:pt>
                <c:pt idx="78">
                  <c:v>Q3 00</c:v>
                </c:pt>
                <c:pt idx="79">
                  <c:v>Q4 00</c:v>
                </c:pt>
                <c:pt idx="80">
                  <c:v>01</c:v>
                </c:pt>
                <c:pt idx="81">
                  <c:v>Q2 01</c:v>
                </c:pt>
                <c:pt idx="82">
                  <c:v>Q3 01</c:v>
                </c:pt>
                <c:pt idx="83">
                  <c:v>Q4 01</c:v>
                </c:pt>
                <c:pt idx="84">
                  <c:v>02</c:v>
                </c:pt>
                <c:pt idx="85">
                  <c:v>Q2 02</c:v>
                </c:pt>
                <c:pt idx="86">
                  <c:v>Q3 02</c:v>
                </c:pt>
                <c:pt idx="87">
                  <c:v>Q4 02</c:v>
                </c:pt>
                <c:pt idx="88">
                  <c:v>03</c:v>
                </c:pt>
                <c:pt idx="89">
                  <c:v>Q2 03</c:v>
                </c:pt>
                <c:pt idx="90">
                  <c:v>Q3 03</c:v>
                </c:pt>
                <c:pt idx="91">
                  <c:v>Q4 03</c:v>
                </c:pt>
                <c:pt idx="92">
                  <c:v>04</c:v>
                </c:pt>
                <c:pt idx="93">
                  <c:v>Q2 04</c:v>
                </c:pt>
                <c:pt idx="94">
                  <c:v>Q3 04</c:v>
                </c:pt>
                <c:pt idx="95">
                  <c:v>Q4 04</c:v>
                </c:pt>
                <c:pt idx="96">
                  <c:v>05</c:v>
                </c:pt>
                <c:pt idx="97">
                  <c:v>Q2 05</c:v>
                </c:pt>
                <c:pt idx="98">
                  <c:v>Q3 05</c:v>
                </c:pt>
                <c:pt idx="99">
                  <c:v>Q4 05</c:v>
                </c:pt>
                <c:pt idx="100">
                  <c:v>06</c:v>
                </c:pt>
                <c:pt idx="101">
                  <c:v>Q2 06</c:v>
                </c:pt>
                <c:pt idx="102">
                  <c:v>Q3 06</c:v>
                </c:pt>
                <c:pt idx="103">
                  <c:v>Q4 06</c:v>
                </c:pt>
                <c:pt idx="104">
                  <c:v>07</c:v>
                </c:pt>
                <c:pt idx="105">
                  <c:v>Q2 07</c:v>
                </c:pt>
                <c:pt idx="106">
                  <c:v>Q3 07</c:v>
                </c:pt>
                <c:pt idx="107">
                  <c:v>Q4 07</c:v>
                </c:pt>
                <c:pt idx="108">
                  <c:v>08</c:v>
                </c:pt>
                <c:pt idx="109">
                  <c:v>Q2 08</c:v>
                </c:pt>
                <c:pt idx="110">
                  <c:v>Q3 08</c:v>
                </c:pt>
                <c:pt idx="111">
                  <c:v>Q4 08</c:v>
                </c:pt>
                <c:pt idx="112">
                  <c:v>09</c:v>
                </c:pt>
                <c:pt idx="113">
                  <c:v>Q2 09</c:v>
                </c:pt>
                <c:pt idx="114">
                  <c:v>Q3 09</c:v>
                </c:pt>
                <c:pt idx="115">
                  <c:v>Q4 09</c:v>
                </c:pt>
                <c:pt idx="116">
                  <c:v>10</c:v>
                </c:pt>
                <c:pt idx="117">
                  <c:v>Q2 10</c:v>
                </c:pt>
                <c:pt idx="118">
                  <c:v>Q3 10</c:v>
                </c:pt>
                <c:pt idx="119">
                  <c:v>Q4 10</c:v>
                </c:pt>
                <c:pt idx="120">
                  <c:v>11</c:v>
                </c:pt>
                <c:pt idx="121">
                  <c:v>Q2 11</c:v>
                </c:pt>
                <c:pt idx="122">
                  <c:v>Q3 11</c:v>
                </c:pt>
                <c:pt idx="123">
                  <c:v>Q4 11</c:v>
                </c:pt>
                <c:pt idx="124">
                  <c:v>12</c:v>
                </c:pt>
                <c:pt idx="125">
                  <c:v>Q2 12</c:v>
                </c:pt>
                <c:pt idx="126">
                  <c:v>Q3 12</c:v>
                </c:pt>
                <c:pt idx="127">
                  <c:v>Q4 12</c:v>
                </c:pt>
                <c:pt idx="128">
                  <c:v>13</c:v>
                </c:pt>
                <c:pt idx="129">
                  <c:v>Q2 13</c:v>
                </c:pt>
                <c:pt idx="130">
                  <c:v>Q3 13</c:v>
                </c:pt>
                <c:pt idx="131">
                  <c:v>Q4 13</c:v>
                </c:pt>
                <c:pt idx="132">
                  <c:v>14</c:v>
                </c:pt>
                <c:pt idx="133">
                  <c:v>Q2 14</c:v>
                </c:pt>
                <c:pt idx="134">
                  <c:v>Q3 14</c:v>
                </c:pt>
                <c:pt idx="135">
                  <c:v>Q4 14</c:v>
                </c:pt>
                <c:pt idx="136">
                  <c:v>15</c:v>
                </c:pt>
                <c:pt idx="137">
                  <c:v>Q2 15</c:v>
                </c:pt>
                <c:pt idx="138">
                  <c:v>Q3 15</c:v>
                </c:pt>
                <c:pt idx="139">
                  <c:v>Q4 15</c:v>
                </c:pt>
                <c:pt idx="140">
                  <c:v>16</c:v>
                </c:pt>
                <c:pt idx="141">
                  <c:v>Q2 16</c:v>
                </c:pt>
                <c:pt idx="142">
                  <c:v>Q3 16</c:v>
                </c:pt>
                <c:pt idx="143">
                  <c:v>Q4 16</c:v>
                </c:pt>
                <c:pt idx="144">
                  <c:v>17</c:v>
                </c:pt>
                <c:pt idx="145">
                  <c:v>Q2 17</c:v>
                </c:pt>
                <c:pt idx="146">
                  <c:v>Q3 17</c:v>
                </c:pt>
                <c:pt idx="147">
                  <c:v>Q4 17</c:v>
                </c:pt>
                <c:pt idx="148">
                  <c:v>18</c:v>
                </c:pt>
                <c:pt idx="149">
                  <c:v>Q2 18</c:v>
                </c:pt>
                <c:pt idx="150">
                  <c:v>Q3 18</c:v>
                </c:pt>
                <c:pt idx="151">
                  <c:v>Q4 18</c:v>
                </c:pt>
                <c:pt idx="152">
                  <c:v>19</c:v>
                </c:pt>
                <c:pt idx="153">
                  <c:v>Q2 </c:v>
                </c:pt>
                <c:pt idx="154">
                  <c:v>Q3 </c:v>
                </c:pt>
                <c:pt idx="155">
                  <c:v>Q4 </c:v>
                </c:pt>
                <c:pt idx="156">
                  <c:v>20</c:v>
                </c:pt>
                <c:pt idx="157">
                  <c:v>Q2 </c:v>
                </c:pt>
                <c:pt idx="158">
                  <c:v>Q3 </c:v>
                </c:pt>
                <c:pt idx="159">
                  <c:v>Q4 </c:v>
                </c:pt>
                <c:pt idx="160">
                  <c:v>21</c:v>
                </c:pt>
                <c:pt idx="161">
                  <c:v>Q2 21</c:v>
                </c:pt>
                <c:pt idx="162">
                  <c:v>Q3 21</c:v>
                </c:pt>
                <c:pt idx="163">
                  <c:v>Q4 21</c:v>
                </c:pt>
                <c:pt idx="164">
                  <c:v>22</c:v>
                </c:pt>
                <c:pt idx="165">
                  <c:v>Q2 22</c:v>
                </c:pt>
                <c:pt idx="166">
                  <c:v>Q3 22</c:v>
                </c:pt>
                <c:pt idx="167">
                  <c:v>Q4 22</c:v>
                </c:pt>
                <c:pt idx="168">
                  <c:v>23</c:v>
                </c:pt>
                <c:pt idx="169">
                  <c:v>Q2 23</c:v>
                </c:pt>
                <c:pt idx="170">
                  <c:v>Q3 23</c:v>
                </c:pt>
                <c:pt idx="171">
                  <c:v>Q4 23</c:v>
                </c:pt>
                <c:pt idx="172">
                  <c:v>24</c:v>
                </c:pt>
                <c:pt idx="173">
                  <c:v>Q2 24</c:v>
                </c:pt>
                <c:pt idx="174">
                  <c:v>Q3 24</c:v>
                </c:pt>
                <c:pt idx="175">
                  <c:v>Q4 24</c:v>
                </c:pt>
              </c:strCache>
            </c:strRef>
          </c:cat>
          <c:val>
            <c:numRef>
              <c:f>'RESEM trim'!$AR$111:$AR$290</c:f>
              <c:numCache>
                <c:formatCode>0.00</c:formatCode>
                <c:ptCount val="180"/>
                <c:pt idx="0">
                  <c:v>7.3984353787673092</c:v>
                </c:pt>
                <c:pt idx="1">
                  <c:v>7.3665097853321599</c:v>
                </c:pt>
                <c:pt idx="2">
                  <c:v>7.3729516089865434</c:v>
                </c:pt>
                <c:pt idx="3">
                  <c:v>7.3461826362955867</c:v>
                </c:pt>
                <c:pt idx="4">
                  <c:v>7.4339046156157913</c:v>
                </c:pt>
                <c:pt idx="5">
                  <c:v>7.401226791135711</c:v>
                </c:pt>
                <c:pt idx="6">
                  <c:v>7.6723032983156045</c:v>
                </c:pt>
                <c:pt idx="7">
                  <c:v>7.5561667833183934</c:v>
                </c:pt>
                <c:pt idx="8">
                  <c:v>7.2560956021716088</c:v>
                </c:pt>
                <c:pt idx="9">
                  <c:v>7.2539190703498546</c:v>
                </c:pt>
                <c:pt idx="10">
                  <c:v>7.1490804439100355</c:v>
                </c:pt>
                <c:pt idx="11">
                  <c:v>7.6056712831610787</c:v>
                </c:pt>
                <c:pt idx="12">
                  <c:v>7.5402723501356315</c:v>
                </c:pt>
                <c:pt idx="13">
                  <c:v>7.9819678557428455</c:v>
                </c:pt>
                <c:pt idx="14">
                  <c:v>8.096507442358206</c:v>
                </c:pt>
                <c:pt idx="15">
                  <c:v>8.2418863496504571</c:v>
                </c:pt>
                <c:pt idx="16">
                  <c:v>9.0577638787401522</c:v>
                </c:pt>
                <c:pt idx="17">
                  <c:v>7.8606456204338979</c:v>
                </c:pt>
                <c:pt idx="18">
                  <c:v>8.0615562566499968</c:v>
                </c:pt>
                <c:pt idx="19">
                  <c:v>8.1079378723656514</c:v>
                </c:pt>
                <c:pt idx="20">
                  <c:v>8.0353476092695804</c:v>
                </c:pt>
                <c:pt idx="21">
                  <c:v>7.5733455454756919</c:v>
                </c:pt>
                <c:pt idx="22">
                  <c:v>7.9750634790492052</c:v>
                </c:pt>
                <c:pt idx="23">
                  <c:v>8.0664651497379456</c:v>
                </c:pt>
                <c:pt idx="24">
                  <c:v>7.4722351252058612</c:v>
                </c:pt>
                <c:pt idx="25">
                  <c:v>7.609272326924077</c:v>
                </c:pt>
                <c:pt idx="26">
                  <c:v>8.0468911277086086</c:v>
                </c:pt>
                <c:pt idx="27">
                  <c:v>8.4683207575580131</c:v>
                </c:pt>
                <c:pt idx="28">
                  <c:v>8.6938340061508477</c:v>
                </c:pt>
                <c:pt idx="29">
                  <c:v>9.085727575577911</c:v>
                </c:pt>
                <c:pt idx="30">
                  <c:v>9.4585194938805621</c:v>
                </c:pt>
                <c:pt idx="31">
                  <c:v>9.6487511794950791</c:v>
                </c:pt>
                <c:pt idx="32">
                  <c:v>9.9884056304558211</c:v>
                </c:pt>
                <c:pt idx="33">
                  <c:v>10.068277260910554</c:v>
                </c:pt>
                <c:pt idx="34">
                  <c:v>10.310438150047219</c:v>
                </c:pt>
                <c:pt idx="35">
                  <c:v>10.04991838739838</c:v>
                </c:pt>
                <c:pt idx="36">
                  <c:v>10.026267907428489</c:v>
                </c:pt>
                <c:pt idx="37">
                  <c:v>10.13002797277275</c:v>
                </c:pt>
                <c:pt idx="38">
                  <c:v>10.042629471977298</c:v>
                </c:pt>
                <c:pt idx="39">
                  <c:v>9.9644116785718833</c:v>
                </c:pt>
                <c:pt idx="40">
                  <c:v>9.8206630922980462</c:v>
                </c:pt>
                <c:pt idx="41">
                  <c:v>9.4204685573366209</c:v>
                </c:pt>
                <c:pt idx="42">
                  <c:v>9.0057248478936156</c:v>
                </c:pt>
                <c:pt idx="43">
                  <c:v>9.2261046261930861</c:v>
                </c:pt>
                <c:pt idx="44">
                  <c:v>9.2778547245306253</c:v>
                </c:pt>
                <c:pt idx="45">
                  <c:v>9.09260222594712</c:v>
                </c:pt>
                <c:pt idx="46">
                  <c:v>9.0349509102065859</c:v>
                </c:pt>
                <c:pt idx="47">
                  <c:v>8.5697431392262153</c:v>
                </c:pt>
                <c:pt idx="48">
                  <c:v>8.7376373539677221</c:v>
                </c:pt>
                <c:pt idx="49">
                  <c:v>8.3970568830858738</c:v>
                </c:pt>
                <c:pt idx="50">
                  <c:v>8.3283004065774637</c:v>
                </c:pt>
                <c:pt idx="51">
                  <c:v>8.4381570810142232</c:v>
                </c:pt>
                <c:pt idx="52">
                  <c:v>8.5212119356369698</c:v>
                </c:pt>
                <c:pt idx="53">
                  <c:v>8.4039273751152965</c:v>
                </c:pt>
                <c:pt idx="54">
                  <c:v>8.6083067246200944</c:v>
                </c:pt>
                <c:pt idx="55">
                  <c:v>8.8454763236362872</c:v>
                </c:pt>
                <c:pt idx="56">
                  <c:v>8.6319140706358422</c:v>
                </c:pt>
                <c:pt idx="57">
                  <c:v>8.9183435325975609</c:v>
                </c:pt>
                <c:pt idx="58">
                  <c:v>9.2558333480158108</c:v>
                </c:pt>
                <c:pt idx="59">
                  <c:v>9.3720177282334411</c:v>
                </c:pt>
                <c:pt idx="60">
                  <c:v>9.590268104077543</c:v>
                </c:pt>
                <c:pt idx="61">
                  <c:v>9.8388597566808418</c:v>
                </c:pt>
                <c:pt idx="62">
                  <c:v>9.8491157736334554</c:v>
                </c:pt>
                <c:pt idx="63">
                  <c:v>9.6810385371630616</c:v>
                </c:pt>
                <c:pt idx="64">
                  <c:v>9.1235349724353121</c:v>
                </c:pt>
                <c:pt idx="65">
                  <c:v>9.4243090356976396</c:v>
                </c:pt>
                <c:pt idx="66">
                  <c:v>9.9075809827786916</c:v>
                </c:pt>
                <c:pt idx="67">
                  <c:v>10.017477197508489</c:v>
                </c:pt>
                <c:pt idx="68">
                  <c:v>10.103813259116077</c:v>
                </c:pt>
                <c:pt idx="69">
                  <c:v>9.9954572141299245</c:v>
                </c:pt>
                <c:pt idx="70">
                  <c:v>9.8705150271415327</c:v>
                </c:pt>
                <c:pt idx="71">
                  <c:v>10.051689442464259</c:v>
                </c:pt>
                <c:pt idx="72">
                  <c:v>9.9091144207383177</c:v>
                </c:pt>
                <c:pt idx="73">
                  <c:v>9.8696064793749425</c:v>
                </c:pt>
                <c:pt idx="74">
                  <c:v>9.9941651866372538</c:v>
                </c:pt>
                <c:pt idx="75">
                  <c:v>9.7503008651291641</c:v>
                </c:pt>
                <c:pt idx="76">
                  <c:v>10.016648307006744</c:v>
                </c:pt>
                <c:pt idx="77">
                  <c:v>10.521380716286158</c:v>
                </c:pt>
                <c:pt idx="78">
                  <c:v>9.7508573114222159</c:v>
                </c:pt>
                <c:pt idx="79">
                  <c:v>10.035148054155849</c:v>
                </c:pt>
                <c:pt idx="80">
                  <c:v>9.8907164680647082</c:v>
                </c:pt>
                <c:pt idx="81">
                  <c:v>9.9388253896326155</c:v>
                </c:pt>
                <c:pt idx="82">
                  <c:v>9.8850354244338678</c:v>
                </c:pt>
                <c:pt idx="83">
                  <c:v>9.4363655916548179</c:v>
                </c:pt>
                <c:pt idx="84">
                  <c:v>9.2400139202067049</c:v>
                </c:pt>
                <c:pt idx="85">
                  <c:v>9.1053566642235175</c:v>
                </c:pt>
                <c:pt idx="86">
                  <c:v>9.5418507392354357</c:v>
                </c:pt>
                <c:pt idx="87">
                  <c:v>9.8516570226196745</c:v>
                </c:pt>
                <c:pt idx="88">
                  <c:v>9.7666839974746544</c:v>
                </c:pt>
                <c:pt idx="89">
                  <c:v>8.7600641159790911</c:v>
                </c:pt>
                <c:pt idx="90">
                  <c:v>8.8985890451551146</c:v>
                </c:pt>
                <c:pt idx="91">
                  <c:v>8.7769012963281252</c:v>
                </c:pt>
                <c:pt idx="92">
                  <c:v>8.8168830671415979</c:v>
                </c:pt>
                <c:pt idx="93">
                  <c:v>8.0659793075487798</c:v>
                </c:pt>
                <c:pt idx="94">
                  <c:v>8.5119295983006484</c:v>
                </c:pt>
                <c:pt idx="95">
                  <c:v>8.6528557220998792</c:v>
                </c:pt>
                <c:pt idx="96">
                  <c:v>8.5439327962202274</c:v>
                </c:pt>
                <c:pt idx="97">
                  <c:v>13.183275526327867</c:v>
                </c:pt>
                <c:pt idx="98">
                  <c:v>8.8648660370607306</c:v>
                </c:pt>
                <c:pt idx="99">
                  <c:v>8.7358282611918341</c:v>
                </c:pt>
                <c:pt idx="100">
                  <c:v>9.1319681942544459</c:v>
                </c:pt>
                <c:pt idx="101">
                  <c:v>8.7453556333904672</c:v>
                </c:pt>
                <c:pt idx="102">
                  <c:v>9.3899574872907809</c:v>
                </c:pt>
                <c:pt idx="103">
                  <c:v>9.3564891882071599</c:v>
                </c:pt>
                <c:pt idx="104">
                  <c:v>9.7148944274344267</c:v>
                </c:pt>
                <c:pt idx="105">
                  <c:v>9.7794786771213804</c:v>
                </c:pt>
                <c:pt idx="106">
                  <c:v>9.2858440100383035</c:v>
                </c:pt>
                <c:pt idx="107">
                  <c:v>10.00588823030982</c:v>
                </c:pt>
                <c:pt idx="108">
                  <c:v>9.230414285510113</c:v>
                </c:pt>
                <c:pt idx="109">
                  <c:v>9.627892471265076</c:v>
                </c:pt>
                <c:pt idx="110">
                  <c:v>9.4083422245932251</c:v>
                </c:pt>
                <c:pt idx="111">
                  <c:v>9.2862587131196062</c:v>
                </c:pt>
                <c:pt idx="112">
                  <c:v>8.6278132165483967</c:v>
                </c:pt>
                <c:pt idx="113">
                  <c:v>8.201936768287764</c:v>
                </c:pt>
                <c:pt idx="114">
                  <c:v>8.0198311086897309</c:v>
                </c:pt>
                <c:pt idx="115">
                  <c:v>7.926768324214863</c:v>
                </c:pt>
                <c:pt idx="116">
                  <c:v>8.2239964868698916</c:v>
                </c:pt>
                <c:pt idx="117">
                  <c:v>8.013100343692372</c:v>
                </c:pt>
                <c:pt idx="118">
                  <c:v>8.3255153018113131</c:v>
                </c:pt>
                <c:pt idx="119">
                  <c:v>8.8685856474232558</c:v>
                </c:pt>
                <c:pt idx="120">
                  <c:v>8.2309911590712908</c:v>
                </c:pt>
                <c:pt idx="121">
                  <c:v>8.6893004332107129</c:v>
                </c:pt>
                <c:pt idx="122">
                  <c:v>8.9524666202899041</c:v>
                </c:pt>
                <c:pt idx="123">
                  <c:v>9.1607395079321439</c:v>
                </c:pt>
                <c:pt idx="124">
                  <c:v>9.4196807536743297</c:v>
                </c:pt>
                <c:pt idx="125">
                  <c:v>9.0264365732667464</c:v>
                </c:pt>
                <c:pt idx="126">
                  <c:v>8.9811981121757238</c:v>
                </c:pt>
                <c:pt idx="127">
                  <c:v>9.5155555647375518</c:v>
                </c:pt>
                <c:pt idx="128">
                  <c:v>9.2151155005366601</c:v>
                </c:pt>
                <c:pt idx="129">
                  <c:v>9.3320107172805926</c:v>
                </c:pt>
                <c:pt idx="130">
                  <c:v>9.5808941951553948</c:v>
                </c:pt>
                <c:pt idx="131">
                  <c:v>9.4787961310542919</c:v>
                </c:pt>
                <c:pt idx="132">
                  <c:v>9.5888139493998619</c:v>
                </c:pt>
                <c:pt idx="133">
                  <c:v>9.5377857523384009</c:v>
                </c:pt>
                <c:pt idx="134">
                  <c:v>9.5333381819039555</c:v>
                </c:pt>
                <c:pt idx="135">
                  <c:v>9.8033704575530809</c:v>
                </c:pt>
                <c:pt idx="136">
                  <c:v>10.403814342707015</c:v>
                </c:pt>
                <c:pt idx="137">
                  <c:v>10.067791888189817</c:v>
                </c:pt>
                <c:pt idx="138">
                  <c:v>10.052320707630344</c:v>
                </c:pt>
                <c:pt idx="139">
                  <c:v>10.656805640711219</c:v>
                </c:pt>
                <c:pt idx="140">
                  <c:v>10.871627851924256</c:v>
                </c:pt>
                <c:pt idx="141">
                  <c:v>10.78234456573327</c:v>
                </c:pt>
                <c:pt idx="142">
                  <c:v>11.003533114436593</c:v>
                </c:pt>
                <c:pt idx="143">
                  <c:v>10.533150905311587</c:v>
                </c:pt>
                <c:pt idx="144">
                  <c:v>10.687408445559353</c:v>
                </c:pt>
                <c:pt idx="145">
                  <c:v>10.56071997333432</c:v>
                </c:pt>
                <c:pt idx="146">
                  <c:v>10.313330340122034</c:v>
                </c:pt>
                <c:pt idx="147">
                  <c:v>10.417317497812293</c:v>
                </c:pt>
                <c:pt idx="148">
                  <c:v>10.350601072143265</c:v>
                </c:pt>
                <c:pt idx="149">
                  <c:v>10.120123951877506</c:v>
                </c:pt>
                <c:pt idx="150">
                  <c:v>10.09728845891811</c:v>
                </c:pt>
                <c:pt idx="151">
                  <c:v>10.158075800902875</c:v>
                </c:pt>
                <c:pt idx="152">
                  <c:v>10.191825139919407</c:v>
                </c:pt>
                <c:pt idx="153">
                  <c:v>10.318854007311485</c:v>
                </c:pt>
                <c:pt idx="154">
                  <c:v>10.203444999616748</c:v>
                </c:pt>
                <c:pt idx="155">
                  <c:v>10.215187007119411</c:v>
                </c:pt>
                <c:pt idx="156">
                  <c:v>10.262519771919568</c:v>
                </c:pt>
                <c:pt idx="157">
                  <c:v>10.411807194549111</c:v>
                </c:pt>
                <c:pt idx="158">
                  <c:v>9.8770198742029347</c:v>
                </c:pt>
                <c:pt idx="159">
                  <c:v>10.282373656786472</c:v>
                </c:pt>
                <c:pt idx="160">
                  <c:v>9.447611342710319</c:v>
                </c:pt>
                <c:pt idx="161">
                  <c:v>9.825661066378327</c:v>
                </c:pt>
                <c:pt idx="162">
                  <c:v>9.5394239831929148</c:v>
                </c:pt>
                <c:pt idx="163">
                  <c:v>9.4685218291055921</c:v>
                </c:pt>
                <c:pt idx="164">
                  <c:v>9.7106782564558092</c:v>
                </c:pt>
                <c:pt idx="165">
                  <c:v>10.006004694579399</c:v>
                </c:pt>
                <c:pt idx="166">
                  <c:v>10.234648291904943</c:v>
                </c:pt>
                <c:pt idx="167">
                  <c:v>10.266991060394272</c:v>
                </c:pt>
                <c:pt idx="168">
                  <c:v>10.703182801519084</c:v>
                </c:pt>
                <c:pt idx="169">
                  <c:v>10.699273910690312</c:v>
                </c:pt>
                <c:pt idx="170">
                  <c:v>10.408042266232933</c:v>
                </c:pt>
                <c:pt idx="171">
                  <c:v>10.585289061920914</c:v>
                </c:pt>
                <c:pt idx="172">
                  <c:v>10.565907474057902</c:v>
                </c:pt>
                <c:pt idx="173">
                  <c:v>10.496449205165552</c:v>
                </c:pt>
                <c:pt idx="174">
                  <c:v>10.472532667505938</c:v>
                </c:pt>
                <c:pt idx="175">
                  <c:v>10.476676075457837</c:v>
                </c:pt>
                <c:pt idx="176">
                  <c:v>10.487164928820565</c:v>
                </c:pt>
                <c:pt idx="177">
                  <c:v>10.515366157695897</c:v>
                </c:pt>
                <c:pt idx="178">
                  <c:v>10.562251979339196</c:v>
                </c:pt>
                <c:pt idx="179">
                  <c:v>10.608406722614747</c:v>
                </c:pt>
              </c:numCache>
            </c:numRef>
          </c:val>
          <c:smooth val="0"/>
          <c:extLst>
            <c:ext xmlns:c16="http://schemas.microsoft.com/office/drawing/2014/chart" uri="{C3380CC4-5D6E-409C-BE32-E72D297353CC}">
              <c16:uniqueId val="{00000003-BB16-427F-BB0B-E55603BBC794}"/>
            </c:ext>
          </c:extLst>
        </c:ser>
        <c:dLbls>
          <c:showLegendKey val="0"/>
          <c:showVal val="0"/>
          <c:showCatName val="0"/>
          <c:showSerName val="0"/>
          <c:showPercent val="0"/>
          <c:showBubbleSize val="0"/>
        </c:dLbls>
        <c:smooth val="0"/>
        <c:axId val="830908559"/>
        <c:axId val="830904399"/>
      </c:lineChart>
      <c:catAx>
        <c:axId val="830908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4399"/>
        <c:crosses val="autoZero"/>
        <c:auto val="1"/>
        <c:lblAlgn val="ctr"/>
        <c:lblOffset val="100"/>
        <c:tickLblSkip val="4"/>
        <c:tickMarkSkip val="4"/>
        <c:noMultiLvlLbl val="0"/>
      </c:catAx>
      <c:valAx>
        <c:axId val="830904399"/>
        <c:scaling>
          <c:orientation val="minMax"/>
          <c:max val="14"/>
          <c:min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154309696511826E-2"/>
          <c:y val="1.1481539090809584E-2"/>
          <c:w val="0.96784569030348822"/>
          <c:h val="0.95047688178812773"/>
        </c:manualLayout>
      </c:layout>
      <c:barChart>
        <c:barDir val="col"/>
        <c:grouping val="clustered"/>
        <c:varyColors val="0"/>
        <c:ser>
          <c:idx val="0"/>
          <c:order val="0"/>
          <c:spPr>
            <a:solidFill>
              <a:schemeClr val="accent1"/>
            </a:solidFill>
            <a:ln>
              <a:noFill/>
            </a:ln>
            <a:effectLst/>
          </c:spPr>
          <c:invertIfNegative val="0"/>
          <c:dPt>
            <c:idx val="103"/>
            <c:invertIfNegative val="0"/>
            <c:bubble3D val="0"/>
            <c:spPr>
              <a:solidFill>
                <a:schemeClr val="bg1">
                  <a:lumMod val="65000"/>
                </a:schemeClr>
              </a:solidFill>
              <a:ln>
                <a:noFill/>
              </a:ln>
              <a:effectLst/>
            </c:spPr>
            <c:extLst>
              <c:ext xmlns:c16="http://schemas.microsoft.com/office/drawing/2014/chart" uri="{C3380CC4-5D6E-409C-BE32-E72D297353CC}">
                <c16:uniqueId val="{00000003-1414-45F0-8381-8D28D8B1F660}"/>
              </c:ext>
            </c:extLst>
          </c:dPt>
          <c:cat>
            <c:strRef>
              <c:f>'RESEM trim'!$A$175:$A$286</c:f>
              <c:strCache>
                <c:ptCount val="112"/>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strCache>
            </c:strRef>
          </c:cat>
          <c:val>
            <c:numRef>
              <c:f>'RESEM trim'!$AS$175:$AS$286</c:f>
              <c:numCache>
                <c:formatCode>General</c:formatCode>
                <c:ptCount val="112"/>
                <c:pt idx="105">
                  <c:v>36</c:v>
                </c:pt>
                <c:pt idx="107">
                  <c:v>36</c:v>
                </c:pt>
              </c:numCache>
            </c:numRef>
          </c:val>
          <c:extLst>
            <c:ext xmlns:c16="http://schemas.microsoft.com/office/drawing/2014/chart" uri="{C3380CC4-5D6E-409C-BE32-E72D297353CC}">
              <c16:uniqueId val="{00000000-1414-45F0-8381-8D28D8B1F660}"/>
            </c:ext>
          </c:extLst>
        </c:ser>
        <c:dLbls>
          <c:showLegendKey val="0"/>
          <c:showVal val="0"/>
          <c:showCatName val="0"/>
          <c:showSerName val="0"/>
          <c:showPercent val="0"/>
          <c:showBubbleSize val="0"/>
        </c:dLbls>
        <c:gapWidth val="200"/>
        <c:axId val="830908559"/>
        <c:axId val="830904399"/>
      </c:barChart>
      <c:lineChart>
        <c:grouping val="standard"/>
        <c:varyColors val="0"/>
        <c:ser>
          <c:idx val="5"/>
          <c:order val="1"/>
          <c:tx>
            <c:v>Taux d'investissement des entreprises (volume)</c:v>
          </c:tx>
          <c:spPr>
            <a:ln w="28575" cap="rnd">
              <a:solidFill>
                <a:schemeClr val="accent6"/>
              </a:solidFill>
              <a:round/>
            </a:ln>
            <a:effectLst/>
          </c:spPr>
          <c:marker>
            <c:symbol val="none"/>
          </c:marker>
          <c:cat>
            <c:strRef>
              <c:f>'RESEM trim'!$A$175:$A$286</c:f>
              <c:strCache>
                <c:ptCount val="112"/>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strCache>
            </c:strRef>
          </c:cat>
          <c:val>
            <c:numRef>
              <c:f>'RESEM trim'!$AR$175:$AR$290</c:f>
              <c:numCache>
                <c:formatCode>0.00</c:formatCode>
                <c:ptCount val="116"/>
                <c:pt idx="0">
                  <c:v>9.1235349724353121</c:v>
                </c:pt>
                <c:pt idx="1">
                  <c:v>9.4243090356976396</c:v>
                </c:pt>
                <c:pt idx="2">
                  <c:v>9.9075809827786916</c:v>
                </c:pt>
                <c:pt idx="3">
                  <c:v>10.017477197508489</c:v>
                </c:pt>
                <c:pt idx="4">
                  <c:v>10.103813259116077</c:v>
                </c:pt>
                <c:pt idx="5">
                  <c:v>9.9954572141299245</c:v>
                </c:pt>
                <c:pt idx="6">
                  <c:v>9.8705150271415327</c:v>
                </c:pt>
                <c:pt idx="7">
                  <c:v>10.051689442464259</c:v>
                </c:pt>
                <c:pt idx="8">
                  <c:v>9.9091144207383177</c:v>
                </c:pt>
                <c:pt idx="9">
                  <c:v>9.8696064793749425</c:v>
                </c:pt>
                <c:pt idx="10">
                  <c:v>9.9941651866372538</c:v>
                </c:pt>
                <c:pt idx="11">
                  <c:v>9.7503008651291641</c:v>
                </c:pt>
                <c:pt idx="12">
                  <c:v>10.016648307006744</c:v>
                </c:pt>
                <c:pt idx="13">
                  <c:v>10.521380716286158</c:v>
                </c:pt>
                <c:pt idx="14">
                  <c:v>9.7508573114222159</c:v>
                </c:pt>
                <c:pt idx="15">
                  <c:v>10.035148054155849</c:v>
                </c:pt>
                <c:pt idx="16">
                  <c:v>9.8907164680647082</c:v>
                </c:pt>
                <c:pt idx="17">
                  <c:v>9.9388253896326155</c:v>
                </c:pt>
                <c:pt idx="18">
                  <c:v>9.8850354244338678</c:v>
                </c:pt>
                <c:pt idx="19">
                  <c:v>9.4363655916548179</c:v>
                </c:pt>
                <c:pt idx="20">
                  <c:v>9.2400139202067049</c:v>
                </c:pt>
                <c:pt idx="21">
                  <c:v>9.1053566642235175</c:v>
                </c:pt>
                <c:pt idx="22">
                  <c:v>9.5418507392354357</c:v>
                </c:pt>
                <c:pt idx="23">
                  <c:v>9.8516570226196745</c:v>
                </c:pt>
                <c:pt idx="24">
                  <c:v>9.7666839974746544</c:v>
                </c:pt>
                <c:pt idx="25">
                  <c:v>8.7600641159790911</c:v>
                </c:pt>
                <c:pt idx="26">
                  <c:v>8.8985890451551146</c:v>
                </c:pt>
                <c:pt idx="27">
                  <c:v>8.7769012963281252</c:v>
                </c:pt>
                <c:pt idx="28">
                  <c:v>8.8168830671415979</c:v>
                </c:pt>
                <c:pt idx="29">
                  <c:v>8.0659793075487798</c:v>
                </c:pt>
                <c:pt idx="30">
                  <c:v>8.5119295983006484</c:v>
                </c:pt>
                <c:pt idx="31">
                  <c:v>8.6528557220998792</c:v>
                </c:pt>
                <c:pt idx="32">
                  <c:v>8.5439327962202274</c:v>
                </c:pt>
                <c:pt idx="33">
                  <c:v>13.183275526327867</c:v>
                </c:pt>
                <c:pt idx="34">
                  <c:v>8.8648660370607306</c:v>
                </c:pt>
                <c:pt idx="35">
                  <c:v>8.7358282611918341</c:v>
                </c:pt>
                <c:pt idx="36">
                  <c:v>9.1319681942544459</c:v>
                </c:pt>
                <c:pt idx="37">
                  <c:v>8.7453556333904672</c:v>
                </c:pt>
                <c:pt idx="38">
                  <c:v>9.3899574872907809</c:v>
                </c:pt>
                <c:pt idx="39">
                  <c:v>9.3564891882071599</c:v>
                </c:pt>
                <c:pt idx="40">
                  <c:v>9.7148944274344267</c:v>
                </c:pt>
                <c:pt idx="41">
                  <c:v>9.7794786771213804</c:v>
                </c:pt>
                <c:pt idx="42">
                  <c:v>9.2858440100383035</c:v>
                </c:pt>
                <c:pt idx="43">
                  <c:v>10.00588823030982</c:v>
                </c:pt>
                <c:pt idx="44">
                  <c:v>9.230414285510113</c:v>
                </c:pt>
                <c:pt idx="45">
                  <c:v>9.627892471265076</c:v>
                </c:pt>
                <c:pt idx="46">
                  <c:v>9.4083422245932251</c:v>
                </c:pt>
                <c:pt idx="47">
                  <c:v>9.2862587131196062</c:v>
                </c:pt>
                <c:pt idx="48">
                  <c:v>8.6278132165483967</c:v>
                </c:pt>
                <c:pt idx="49">
                  <c:v>8.201936768287764</c:v>
                </c:pt>
                <c:pt idx="50">
                  <c:v>8.0198311086897309</c:v>
                </c:pt>
                <c:pt idx="51">
                  <c:v>7.926768324214863</c:v>
                </c:pt>
                <c:pt idx="52">
                  <c:v>8.2239964868698916</c:v>
                </c:pt>
                <c:pt idx="53">
                  <c:v>8.013100343692372</c:v>
                </c:pt>
                <c:pt idx="54">
                  <c:v>8.3255153018113131</c:v>
                </c:pt>
                <c:pt idx="55">
                  <c:v>8.8685856474232558</c:v>
                </c:pt>
                <c:pt idx="56">
                  <c:v>8.2309911590712908</c:v>
                </c:pt>
                <c:pt idx="57">
                  <c:v>8.6893004332107129</c:v>
                </c:pt>
                <c:pt idx="58">
                  <c:v>8.9524666202899041</c:v>
                </c:pt>
                <c:pt idx="59">
                  <c:v>9.1607395079321439</c:v>
                </c:pt>
                <c:pt idx="60">
                  <c:v>9.4196807536743297</c:v>
                </c:pt>
                <c:pt idx="61">
                  <c:v>9.0264365732667464</c:v>
                </c:pt>
                <c:pt idx="62">
                  <c:v>8.9811981121757238</c:v>
                </c:pt>
                <c:pt idx="63">
                  <c:v>9.5155555647375518</c:v>
                </c:pt>
                <c:pt idx="64">
                  <c:v>9.2151155005366601</c:v>
                </c:pt>
                <c:pt idx="65">
                  <c:v>9.3320107172805926</c:v>
                </c:pt>
                <c:pt idx="66">
                  <c:v>9.5808941951553948</c:v>
                </c:pt>
                <c:pt idx="67">
                  <c:v>9.4787961310542919</c:v>
                </c:pt>
                <c:pt idx="68">
                  <c:v>9.5888139493998619</c:v>
                </c:pt>
                <c:pt idx="69">
                  <c:v>9.5377857523384009</c:v>
                </c:pt>
                <c:pt idx="70">
                  <c:v>9.5333381819039555</c:v>
                </c:pt>
                <c:pt idx="71">
                  <c:v>9.8033704575530809</c:v>
                </c:pt>
                <c:pt idx="72">
                  <c:v>10.403814342707015</c:v>
                </c:pt>
                <c:pt idx="73">
                  <c:v>10.067791888189817</c:v>
                </c:pt>
                <c:pt idx="74">
                  <c:v>10.052320707630344</c:v>
                </c:pt>
                <c:pt idx="75">
                  <c:v>10.656805640711219</c:v>
                </c:pt>
                <c:pt idx="76">
                  <c:v>10.871627851924256</c:v>
                </c:pt>
                <c:pt idx="77">
                  <c:v>10.78234456573327</c:v>
                </c:pt>
                <c:pt idx="78">
                  <c:v>11.003533114436593</c:v>
                </c:pt>
                <c:pt idx="79">
                  <c:v>10.533150905311587</c:v>
                </c:pt>
                <c:pt idx="80">
                  <c:v>10.687408445559353</c:v>
                </c:pt>
                <c:pt idx="81">
                  <c:v>10.56071997333432</c:v>
                </c:pt>
                <c:pt idx="82">
                  <c:v>10.313330340122034</c:v>
                </c:pt>
                <c:pt idx="83">
                  <c:v>10.417317497812293</c:v>
                </c:pt>
                <c:pt idx="84">
                  <c:v>10.350601072143265</c:v>
                </c:pt>
                <c:pt idx="85">
                  <c:v>10.120123951877506</c:v>
                </c:pt>
                <c:pt idx="86">
                  <c:v>10.09728845891811</c:v>
                </c:pt>
                <c:pt idx="87">
                  <c:v>10.158075800902875</c:v>
                </c:pt>
                <c:pt idx="88">
                  <c:v>10.191825139919407</c:v>
                </c:pt>
                <c:pt idx="89">
                  <c:v>10.318854007311485</c:v>
                </c:pt>
                <c:pt idx="90">
                  <c:v>10.203444999616748</c:v>
                </c:pt>
                <c:pt idx="91">
                  <c:v>10.215187007119411</c:v>
                </c:pt>
                <c:pt idx="92">
                  <c:v>10.262519771919568</c:v>
                </c:pt>
                <c:pt idx="93">
                  <c:v>10.411807194549111</c:v>
                </c:pt>
                <c:pt idx="94">
                  <c:v>9.8770198742029347</c:v>
                </c:pt>
                <c:pt idx="95">
                  <c:v>10.282373656786472</c:v>
                </c:pt>
                <c:pt idx="96">
                  <c:v>9.447611342710319</c:v>
                </c:pt>
                <c:pt idx="97">
                  <c:v>9.825661066378327</c:v>
                </c:pt>
                <c:pt idx="98">
                  <c:v>9.5394239831929148</c:v>
                </c:pt>
                <c:pt idx="99">
                  <c:v>9.4685218291055921</c:v>
                </c:pt>
                <c:pt idx="100">
                  <c:v>9.7106782564558092</c:v>
                </c:pt>
                <c:pt idx="101">
                  <c:v>10.006004694579399</c:v>
                </c:pt>
                <c:pt idx="102">
                  <c:v>10.234648291904943</c:v>
                </c:pt>
                <c:pt idx="103">
                  <c:v>10.266991060394272</c:v>
                </c:pt>
                <c:pt idx="104">
                  <c:v>10.703182801519084</c:v>
                </c:pt>
                <c:pt idx="105">
                  <c:v>10.699273910690312</c:v>
                </c:pt>
                <c:pt idx="106">
                  <c:v>10.408042266232933</c:v>
                </c:pt>
                <c:pt idx="107">
                  <c:v>10.585289061920914</c:v>
                </c:pt>
                <c:pt idx="108">
                  <c:v>10.565907474057902</c:v>
                </c:pt>
                <c:pt idx="109">
                  <c:v>10.496449205165552</c:v>
                </c:pt>
                <c:pt idx="110">
                  <c:v>10.472532667505938</c:v>
                </c:pt>
                <c:pt idx="111">
                  <c:v>10.476676075457837</c:v>
                </c:pt>
                <c:pt idx="112">
                  <c:v>10.487164928820565</c:v>
                </c:pt>
                <c:pt idx="113">
                  <c:v>10.515366157695897</c:v>
                </c:pt>
                <c:pt idx="114">
                  <c:v>10.562251979339196</c:v>
                </c:pt>
                <c:pt idx="115">
                  <c:v>10.608406722614747</c:v>
                </c:pt>
              </c:numCache>
            </c:numRef>
          </c:val>
          <c:smooth val="0"/>
          <c:extLst>
            <c:ext xmlns:c16="http://schemas.microsoft.com/office/drawing/2014/chart" uri="{C3380CC4-5D6E-409C-BE32-E72D297353CC}">
              <c16:uniqueId val="{00000001-1414-45F0-8381-8D28D8B1F660}"/>
            </c:ext>
          </c:extLst>
        </c:ser>
        <c:ser>
          <c:idx val="1"/>
          <c:order val="2"/>
          <c:spPr>
            <a:ln w="28575" cap="rnd">
              <a:solidFill>
                <a:schemeClr val="accent2"/>
              </a:solidFill>
              <a:round/>
            </a:ln>
            <a:effectLst/>
          </c:spPr>
          <c:marker>
            <c:symbol val="none"/>
          </c:marker>
          <c:val>
            <c:numRef>
              <c:f>'[6]RESEM trim'!$AR$175:$AR$290</c:f>
              <c:numCache>
                <c:formatCode>General</c:formatCode>
                <c:ptCount val="116"/>
                <c:pt idx="0">
                  <c:v>9.1235349724353121</c:v>
                </c:pt>
                <c:pt idx="1">
                  <c:v>9.4243090356976396</c:v>
                </c:pt>
                <c:pt idx="2">
                  <c:v>9.9075809827786916</c:v>
                </c:pt>
                <c:pt idx="3">
                  <c:v>10.017477197508489</c:v>
                </c:pt>
                <c:pt idx="4">
                  <c:v>10.103813259116077</c:v>
                </c:pt>
                <c:pt idx="5">
                  <c:v>9.9954572141299245</c:v>
                </c:pt>
                <c:pt idx="6">
                  <c:v>9.8705150271415327</c:v>
                </c:pt>
                <c:pt idx="7">
                  <c:v>10.051689442464259</c:v>
                </c:pt>
                <c:pt idx="8">
                  <c:v>9.9091144207383177</c:v>
                </c:pt>
                <c:pt idx="9">
                  <c:v>9.8696064793749425</c:v>
                </c:pt>
                <c:pt idx="10">
                  <c:v>9.9941651866372538</c:v>
                </c:pt>
                <c:pt idx="11">
                  <c:v>9.7503008651291641</c:v>
                </c:pt>
                <c:pt idx="12">
                  <c:v>10.016648307006744</c:v>
                </c:pt>
                <c:pt idx="13">
                  <c:v>10.521380716286158</c:v>
                </c:pt>
                <c:pt idx="14">
                  <c:v>9.7508573114222159</c:v>
                </c:pt>
                <c:pt idx="15">
                  <c:v>10.035148054155849</c:v>
                </c:pt>
                <c:pt idx="16">
                  <c:v>9.8907164680647082</c:v>
                </c:pt>
                <c:pt idx="17">
                  <c:v>9.9388253896326155</c:v>
                </c:pt>
                <c:pt idx="18">
                  <c:v>9.8850354244338678</c:v>
                </c:pt>
                <c:pt idx="19">
                  <c:v>9.4363655916548179</c:v>
                </c:pt>
                <c:pt idx="20">
                  <c:v>9.2400139202067049</c:v>
                </c:pt>
                <c:pt idx="21">
                  <c:v>9.1053566642235175</c:v>
                </c:pt>
                <c:pt idx="22">
                  <c:v>9.5418507392354357</c:v>
                </c:pt>
                <c:pt idx="23">
                  <c:v>9.8516570226196745</c:v>
                </c:pt>
                <c:pt idx="24">
                  <c:v>9.7666839974746544</c:v>
                </c:pt>
                <c:pt idx="25">
                  <c:v>8.7600641159790911</c:v>
                </c:pt>
                <c:pt idx="26">
                  <c:v>8.8985890451551146</c:v>
                </c:pt>
                <c:pt idx="27">
                  <c:v>8.7769012963281252</c:v>
                </c:pt>
                <c:pt idx="28">
                  <c:v>8.8168830671415979</c:v>
                </c:pt>
                <c:pt idx="29">
                  <c:v>8.0659793075487798</c:v>
                </c:pt>
                <c:pt idx="30">
                  <c:v>8.5119295983006484</c:v>
                </c:pt>
                <c:pt idx="31">
                  <c:v>8.6528557220998792</c:v>
                </c:pt>
                <c:pt idx="32">
                  <c:v>8.5439327962202274</c:v>
                </c:pt>
                <c:pt idx="33">
                  <c:v>13.183275526327867</c:v>
                </c:pt>
                <c:pt idx="34">
                  <c:v>8.8648660370607306</c:v>
                </c:pt>
                <c:pt idx="35">
                  <c:v>8.7358282611918341</c:v>
                </c:pt>
                <c:pt idx="36">
                  <c:v>9.1319681942544459</c:v>
                </c:pt>
                <c:pt idx="37">
                  <c:v>8.7453556333904672</c:v>
                </c:pt>
                <c:pt idx="38">
                  <c:v>9.3899574872907809</c:v>
                </c:pt>
                <c:pt idx="39">
                  <c:v>9.3564891882071599</c:v>
                </c:pt>
                <c:pt idx="40">
                  <c:v>9.7148944274344267</c:v>
                </c:pt>
                <c:pt idx="41">
                  <c:v>9.7794786771213804</c:v>
                </c:pt>
                <c:pt idx="42">
                  <c:v>9.2858440100383035</c:v>
                </c:pt>
                <c:pt idx="43">
                  <c:v>10.00588823030982</c:v>
                </c:pt>
                <c:pt idx="44">
                  <c:v>9.230414285510113</c:v>
                </c:pt>
                <c:pt idx="45">
                  <c:v>9.627892471265076</c:v>
                </c:pt>
                <c:pt idx="46">
                  <c:v>9.4083422245932251</c:v>
                </c:pt>
                <c:pt idx="47">
                  <c:v>9.2862587131196062</c:v>
                </c:pt>
                <c:pt idx="48">
                  <c:v>8.6278132165483967</c:v>
                </c:pt>
                <c:pt idx="49">
                  <c:v>8.201936768287764</c:v>
                </c:pt>
                <c:pt idx="50">
                  <c:v>8.0198311086897309</c:v>
                </c:pt>
                <c:pt idx="51">
                  <c:v>7.926768324214863</c:v>
                </c:pt>
                <c:pt idx="52">
                  <c:v>8.2239964868698916</c:v>
                </c:pt>
                <c:pt idx="53">
                  <c:v>8.013100343692372</c:v>
                </c:pt>
                <c:pt idx="54">
                  <c:v>8.3255153018113131</c:v>
                </c:pt>
                <c:pt idx="55">
                  <c:v>8.8685856474232558</c:v>
                </c:pt>
                <c:pt idx="56">
                  <c:v>8.2309911590712908</c:v>
                </c:pt>
                <c:pt idx="57">
                  <c:v>8.6893004332107129</c:v>
                </c:pt>
                <c:pt idx="58">
                  <c:v>8.9524666202899041</c:v>
                </c:pt>
                <c:pt idx="59">
                  <c:v>9.1607395079321439</c:v>
                </c:pt>
                <c:pt idx="60">
                  <c:v>9.4196807536743297</c:v>
                </c:pt>
                <c:pt idx="61">
                  <c:v>9.0264365732667464</c:v>
                </c:pt>
                <c:pt idx="62">
                  <c:v>8.9811981121757238</c:v>
                </c:pt>
                <c:pt idx="63">
                  <c:v>9.5155555647375518</c:v>
                </c:pt>
                <c:pt idx="64">
                  <c:v>9.2151155005366601</c:v>
                </c:pt>
                <c:pt idx="65">
                  <c:v>9.3320107172805926</c:v>
                </c:pt>
                <c:pt idx="66">
                  <c:v>9.5808941951553948</c:v>
                </c:pt>
                <c:pt idx="67">
                  <c:v>9.4787961310542919</c:v>
                </c:pt>
                <c:pt idx="68">
                  <c:v>9.5888139493998619</c:v>
                </c:pt>
                <c:pt idx="69">
                  <c:v>9.5377857523384009</c:v>
                </c:pt>
                <c:pt idx="70">
                  <c:v>9.5333381819039555</c:v>
                </c:pt>
                <c:pt idx="71">
                  <c:v>9.8033704575530809</c:v>
                </c:pt>
                <c:pt idx="72">
                  <c:v>10.403814342707015</c:v>
                </c:pt>
                <c:pt idx="73">
                  <c:v>10.067791888189817</c:v>
                </c:pt>
                <c:pt idx="74">
                  <c:v>10.052320707630344</c:v>
                </c:pt>
                <c:pt idx="75">
                  <c:v>10.656805640711219</c:v>
                </c:pt>
                <c:pt idx="76">
                  <c:v>10.871627851924256</c:v>
                </c:pt>
                <c:pt idx="77">
                  <c:v>10.78234456573327</c:v>
                </c:pt>
                <c:pt idx="78">
                  <c:v>11.003533114436593</c:v>
                </c:pt>
                <c:pt idx="79">
                  <c:v>10.533150905311587</c:v>
                </c:pt>
                <c:pt idx="80">
                  <c:v>10.687408445559353</c:v>
                </c:pt>
                <c:pt idx="81">
                  <c:v>10.56071997333432</c:v>
                </c:pt>
                <c:pt idx="82">
                  <c:v>10.313330340122034</c:v>
                </c:pt>
                <c:pt idx="83">
                  <c:v>10.417317497812293</c:v>
                </c:pt>
                <c:pt idx="84">
                  <c:v>10.350601072143265</c:v>
                </c:pt>
                <c:pt idx="85">
                  <c:v>10.120123951877506</c:v>
                </c:pt>
                <c:pt idx="86">
                  <c:v>10.09728845891811</c:v>
                </c:pt>
                <c:pt idx="87">
                  <c:v>10.158075800902875</c:v>
                </c:pt>
                <c:pt idx="88">
                  <c:v>10.191825139919407</c:v>
                </c:pt>
                <c:pt idx="89">
                  <c:v>10.318854007311485</c:v>
                </c:pt>
                <c:pt idx="90">
                  <c:v>10.203444999616748</c:v>
                </c:pt>
                <c:pt idx="91">
                  <c:v>10.215187007119411</c:v>
                </c:pt>
                <c:pt idx="92">
                  <c:v>10.262519771919568</c:v>
                </c:pt>
                <c:pt idx="93">
                  <c:v>10.411807194549111</c:v>
                </c:pt>
                <c:pt idx="94">
                  <c:v>9.8770198742029347</c:v>
                </c:pt>
                <c:pt idx="95">
                  <c:v>10.282373656786472</c:v>
                </c:pt>
                <c:pt idx="96">
                  <c:v>9.447611342710319</c:v>
                </c:pt>
                <c:pt idx="97">
                  <c:v>9.825661066378327</c:v>
                </c:pt>
                <c:pt idx="98">
                  <c:v>9.5394239831929148</c:v>
                </c:pt>
                <c:pt idx="99">
                  <c:v>9.4685218291055921</c:v>
                </c:pt>
                <c:pt idx="100">
                  <c:v>9.8480362090480327</c:v>
                </c:pt>
                <c:pt idx="101">
                  <c:v>10.030323414536221</c:v>
                </c:pt>
                <c:pt idx="102">
                  <c:v>10.216217359426992</c:v>
                </c:pt>
                <c:pt idx="103">
                  <c:v>10.113332547157357</c:v>
                </c:pt>
                <c:pt idx="104">
                  <c:v>10.48733887394666</c:v>
                </c:pt>
                <c:pt idx="105">
                  <c:v>10.893750558189138</c:v>
                </c:pt>
                <c:pt idx="106">
                  <c:v>10.327547257386435</c:v>
                </c:pt>
                <c:pt idx="107">
                  <c:v>10.307028887530404</c:v>
                </c:pt>
                <c:pt idx="108">
                  <c:v>10.384986202251088</c:v>
                </c:pt>
                <c:pt idx="109">
                  <c:v>10.464564646434429</c:v>
                </c:pt>
                <c:pt idx="110">
                  <c:v>10.54540022225771</c:v>
                </c:pt>
                <c:pt idx="111">
                  <c:v>10.62749328815222</c:v>
                </c:pt>
              </c:numCache>
            </c:numRef>
          </c:val>
          <c:smooth val="0"/>
          <c:extLst>
            <c:ext xmlns:c16="http://schemas.microsoft.com/office/drawing/2014/chart" uri="{C3380CC4-5D6E-409C-BE32-E72D297353CC}">
              <c16:uniqueId val="{00000002-642F-4A5B-B00E-953EA59BE129}"/>
            </c:ext>
          </c:extLst>
        </c:ser>
        <c:dLbls>
          <c:showLegendKey val="0"/>
          <c:showVal val="0"/>
          <c:showCatName val="0"/>
          <c:showSerName val="0"/>
          <c:showPercent val="0"/>
          <c:showBubbleSize val="0"/>
        </c:dLbls>
        <c:marker val="1"/>
        <c:smooth val="0"/>
        <c:axId val="830908559"/>
        <c:axId val="830904399"/>
      </c:lineChart>
      <c:catAx>
        <c:axId val="83090855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4399"/>
        <c:crosses val="autoZero"/>
        <c:auto val="1"/>
        <c:lblAlgn val="ctr"/>
        <c:lblOffset val="100"/>
        <c:tickLblSkip val="4"/>
        <c:tickMarkSkip val="4"/>
        <c:noMultiLvlLbl val="0"/>
      </c:catAx>
      <c:valAx>
        <c:axId val="830904399"/>
        <c:scaling>
          <c:orientation val="minMax"/>
          <c:max val="14"/>
          <c:min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154309696511826E-2"/>
          <c:y val="1.1481539090809584E-2"/>
          <c:w val="0.96784569030348822"/>
          <c:h val="0.95047688178812773"/>
        </c:manualLayout>
      </c:layout>
      <c:lineChart>
        <c:grouping val="standard"/>
        <c:varyColors val="0"/>
        <c:ser>
          <c:idx val="5"/>
          <c:order val="0"/>
          <c:tx>
            <c:strRef>
              <c:f>'2019Q4'!$I$1</c:f>
              <c:strCache>
                <c:ptCount val="1"/>
                <c:pt idx="0">
                  <c:v>Importations</c:v>
                </c:pt>
              </c:strCache>
            </c:strRef>
          </c:tx>
          <c:spPr>
            <a:ln w="28575" cap="rnd">
              <a:solidFill>
                <a:srgbClr val="C00000"/>
              </a:solidFill>
              <a:round/>
            </a:ln>
            <a:effectLst/>
          </c:spPr>
          <c:marker>
            <c:symbol val="none"/>
          </c:marker>
          <c:cat>
            <c:multiLvlStrRef>
              <c:f>'2019Q4'!$A$2:$B$26</c:f>
              <c:multiLvlStrCache>
                <c:ptCount val="25"/>
                <c:lvl>
                  <c:pt idx="1">
                    <c:v>T1</c:v>
                  </c:pt>
                  <c:pt idx="2">
                    <c:v>T2</c:v>
                  </c:pt>
                  <c:pt idx="3">
                    <c:v>T3</c:v>
                  </c:pt>
                  <c:pt idx="4">
                    <c:v>T4</c:v>
                  </c:pt>
                  <c:pt idx="5">
                    <c:v>T1</c:v>
                  </c:pt>
                  <c:pt idx="6">
                    <c:v>T2</c:v>
                  </c:pt>
                  <c:pt idx="7">
                    <c:v>T3</c:v>
                  </c:pt>
                  <c:pt idx="8">
                    <c:v>T4</c:v>
                  </c:pt>
                  <c:pt idx="9">
                    <c:v>T1</c:v>
                  </c:pt>
                  <c:pt idx="10">
                    <c:v>T2</c:v>
                  </c:pt>
                  <c:pt idx="11">
                    <c:v>T3</c:v>
                  </c:pt>
                  <c:pt idx="12">
                    <c:v>T4</c:v>
                  </c:pt>
                  <c:pt idx="13">
                    <c:v>T1</c:v>
                  </c:pt>
                  <c:pt idx="14">
                    <c:v>T2</c:v>
                  </c:pt>
                  <c:pt idx="15">
                    <c:v>T3</c:v>
                  </c:pt>
                  <c:pt idx="16">
                    <c:v>T4</c:v>
                  </c:pt>
                  <c:pt idx="17">
                    <c:v>T1</c:v>
                  </c:pt>
                  <c:pt idx="18">
                    <c:v>T2</c:v>
                  </c:pt>
                  <c:pt idx="19">
                    <c:v>T3</c:v>
                  </c:pt>
                  <c:pt idx="20">
                    <c:v>T4</c:v>
                  </c:pt>
                  <c:pt idx="21">
                    <c:v>T1</c:v>
                  </c:pt>
                  <c:pt idx="22">
                    <c:v>T2</c:v>
                  </c:pt>
                  <c:pt idx="23">
                    <c:v>T3</c:v>
                  </c:pt>
                  <c:pt idx="24">
                    <c:v>T4</c:v>
                  </c:pt>
                </c:lvl>
                <c:lvl>
                  <c:pt idx="0">
                    <c:v>Q4 2019</c:v>
                  </c:pt>
                  <c:pt idx="1">
                    <c:v>2020</c:v>
                  </c:pt>
                  <c:pt idx="5">
                    <c:v>2021</c:v>
                  </c:pt>
                  <c:pt idx="9">
                    <c:v>2022</c:v>
                  </c:pt>
                  <c:pt idx="13">
                    <c:v>2023</c:v>
                  </c:pt>
                  <c:pt idx="17">
                    <c:v>2024</c:v>
                  </c:pt>
                  <c:pt idx="21">
                    <c:v>2025</c:v>
                  </c:pt>
                </c:lvl>
              </c:multiLvlStrCache>
            </c:multiLvlStrRef>
          </c:cat>
          <c:val>
            <c:numRef>
              <c:f>'2019Q4'!$I$2:$I$26</c:f>
              <c:numCache>
                <c:formatCode>General</c:formatCode>
                <c:ptCount val="25"/>
                <c:pt idx="0">
                  <c:v>100</c:v>
                </c:pt>
                <c:pt idx="1">
                  <c:v>95.943066130791891</c:v>
                </c:pt>
                <c:pt idx="2">
                  <c:v>72.057634802466836</c:v>
                </c:pt>
                <c:pt idx="3">
                  <c:v>84.998897725923797</c:v>
                </c:pt>
                <c:pt idx="4">
                  <c:v>97.350020067040873</c:v>
                </c:pt>
                <c:pt idx="5">
                  <c:v>87.992561063157481</c:v>
                </c:pt>
                <c:pt idx="6">
                  <c:v>91.361562855059432</c:v>
                </c:pt>
                <c:pt idx="7">
                  <c:v>95.241567603316994</c:v>
                </c:pt>
                <c:pt idx="8">
                  <c:v>97.273708784841759</c:v>
                </c:pt>
                <c:pt idx="9">
                  <c:v>106.5469427439276</c:v>
                </c:pt>
                <c:pt idx="10">
                  <c:v>108.64748144505305</c:v>
                </c:pt>
                <c:pt idx="11">
                  <c:v>105.2287360025324</c:v>
                </c:pt>
                <c:pt idx="12">
                  <c:v>105.76800239673953</c:v>
                </c:pt>
                <c:pt idx="13">
                  <c:v>104.62502897002379</c:v>
                </c:pt>
                <c:pt idx="14">
                  <c:v>106.44915124896131</c:v>
                </c:pt>
                <c:pt idx="15">
                  <c:v>104.53402070014188</c:v>
                </c:pt>
                <c:pt idx="16">
                  <c:v>104.23047137761648</c:v>
                </c:pt>
                <c:pt idx="17">
                  <c:v>101.44426167421301</c:v>
                </c:pt>
                <c:pt idx="18">
                  <c:v>109.29980159066628</c:v>
                </c:pt>
                <c:pt idx="19">
                  <c:v>107.22310536044361</c:v>
                </c:pt>
                <c:pt idx="20">
                  <c:v>107.86644399260629</c:v>
                </c:pt>
                <c:pt idx="21">
                  <c:v>108.51364265656194</c:v>
                </c:pt>
                <c:pt idx="22">
                  <c:v>109.16472451250129</c:v>
                </c:pt>
                <c:pt idx="23">
                  <c:v>109.81971285957633</c:v>
                </c:pt>
                <c:pt idx="24">
                  <c:v>110.47863113673377</c:v>
                </c:pt>
              </c:numCache>
            </c:numRef>
          </c:val>
          <c:smooth val="0"/>
          <c:extLst>
            <c:ext xmlns:c16="http://schemas.microsoft.com/office/drawing/2014/chart" uri="{C3380CC4-5D6E-409C-BE32-E72D297353CC}">
              <c16:uniqueId val="{00000000-6067-496E-B05A-3ED19BE30ED6}"/>
            </c:ext>
          </c:extLst>
        </c:ser>
        <c:ser>
          <c:idx val="4"/>
          <c:order val="1"/>
          <c:tx>
            <c:strRef>
              <c:f>'2019Q4'!$H$1</c:f>
              <c:strCache>
                <c:ptCount val="1"/>
                <c:pt idx="0">
                  <c:v>Exportations</c:v>
                </c:pt>
              </c:strCache>
            </c:strRef>
          </c:tx>
          <c:spPr>
            <a:ln w="28575" cap="rnd">
              <a:solidFill>
                <a:srgbClr val="00B050"/>
              </a:solidFill>
              <a:round/>
            </a:ln>
            <a:effectLst/>
          </c:spPr>
          <c:marker>
            <c:symbol val="none"/>
          </c:marker>
          <c:cat>
            <c:multiLvlStrRef>
              <c:f>'2019Q4'!$A$2:$B$26</c:f>
              <c:multiLvlStrCache>
                <c:ptCount val="25"/>
                <c:lvl>
                  <c:pt idx="1">
                    <c:v>T1</c:v>
                  </c:pt>
                  <c:pt idx="2">
                    <c:v>T2</c:v>
                  </c:pt>
                  <c:pt idx="3">
                    <c:v>T3</c:v>
                  </c:pt>
                  <c:pt idx="4">
                    <c:v>T4</c:v>
                  </c:pt>
                  <c:pt idx="5">
                    <c:v>T1</c:v>
                  </c:pt>
                  <c:pt idx="6">
                    <c:v>T2</c:v>
                  </c:pt>
                  <c:pt idx="7">
                    <c:v>T3</c:v>
                  </c:pt>
                  <c:pt idx="8">
                    <c:v>T4</c:v>
                  </c:pt>
                  <c:pt idx="9">
                    <c:v>T1</c:v>
                  </c:pt>
                  <c:pt idx="10">
                    <c:v>T2</c:v>
                  </c:pt>
                  <c:pt idx="11">
                    <c:v>T3</c:v>
                  </c:pt>
                  <c:pt idx="12">
                    <c:v>T4</c:v>
                  </c:pt>
                  <c:pt idx="13">
                    <c:v>T1</c:v>
                  </c:pt>
                  <c:pt idx="14">
                    <c:v>T2</c:v>
                  </c:pt>
                  <c:pt idx="15">
                    <c:v>T3</c:v>
                  </c:pt>
                  <c:pt idx="16">
                    <c:v>T4</c:v>
                  </c:pt>
                  <c:pt idx="17">
                    <c:v>T1</c:v>
                  </c:pt>
                  <c:pt idx="18">
                    <c:v>T2</c:v>
                  </c:pt>
                  <c:pt idx="19">
                    <c:v>T3</c:v>
                  </c:pt>
                  <c:pt idx="20">
                    <c:v>T4</c:v>
                  </c:pt>
                  <c:pt idx="21">
                    <c:v>T1</c:v>
                  </c:pt>
                  <c:pt idx="22">
                    <c:v>T2</c:v>
                  </c:pt>
                  <c:pt idx="23">
                    <c:v>T3</c:v>
                  </c:pt>
                  <c:pt idx="24">
                    <c:v>T4</c:v>
                  </c:pt>
                </c:lvl>
                <c:lvl>
                  <c:pt idx="0">
                    <c:v>Q4 2019</c:v>
                  </c:pt>
                  <c:pt idx="1">
                    <c:v>2020</c:v>
                  </c:pt>
                  <c:pt idx="5">
                    <c:v>2021</c:v>
                  </c:pt>
                  <c:pt idx="9">
                    <c:v>2022</c:v>
                  </c:pt>
                  <c:pt idx="13">
                    <c:v>2023</c:v>
                  </c:pt>
                  <c:pt idx="17">
                    <c:v>2024</c:v>
                  </c:pt>
                  <c:pt idx="21">
                    <c:v>2025</c:v>
                  </c:pt>
                </c:lvl>
              </c:multiLvlStrCache>
            </c:multiLvlStrRef>
          </c:cat>
          <c:val>
            <c:numRef>
              <c:f>'2019Q4'!$H$2:$H$26</c:f>
              <c:numCache>
                <c:formatCode>General</c:formatCode>
                <c:ptCount val="25"/>
                <c:pt idx="0">
                  <c:v>100</c:v>
                </c:pt>
                <c:pt idx="1">
                  <c:v>91.392373818134985</c:v>
                </c:pt>
                <c:pt idx="2">
                  <c:v>79.862951952693209</c:v>
                </c:pt>
                <c:pt idx="3">
                  <c:v>79.900514064327794</c:v>
                </c:pt>
                <c:pt idx="4">
                  <c:v>84.563581922965469</c:v>
                </c:pt>
                <c:pt idx="5">
                  <c:v>83.016022923620127</c:v>
                </c:pt>
                <c:pt idx="6">
                  <c:v>89.498170188561801</c:v>
                </c:pt>
                <c:pt idx="7">
                  <c:v>85.586344562616034</c:v>
                </c:pt>
                <c:pt idx="8">
                  <c:v>94.207385784350549</c:v>
                </c:pt>
                <c:pt idx="9">
                  <c:v>87.017997617488916</c:v>
                </c:pt>
                <c:pt idx="10">
                  <c:v>92.073321241910733</c:v>
                </c:pt>
                <c:pt idx="11">
                  <c:v>102.23601884544802</c:v>
                </c:pt>
                <c:pt idx="12">
                  <c:v>102.58373667886541</c:v>
                </c:pt>
                <c:pt idx="13">
                  <c:v>95.911632449371638</c:v>
                </c:pt>
                <c:pt idx="14">
                  <c:v>95.671771536505005</c:v>
                </c:pt>
                <c:pt idx="15">
                  <c:v>95.558548600006432</c:v>
                </c:pt>
                <c:pt idx="16">
                  <c:v>94.803013554556287</c:v>
                </c:pt>
                <c:pt idx="17">
                  <c:v>93.868253576449632</c:v>
                </c:pt>
                <c:pt idx="18">
                  <c:v>94.578177486343492</c:v>
                </c:pt>
                <c:pt idx="19">
                  <c:v>95.051068373775209</c:v>
                </c:pt>
                <c:pt idx="20">
                  <c:v>95.526323715644068</c:v>
                </c:pt>
                <c:pt idx="21">
                  <c:v>96.099481657937957</c:v>
                </c:pt>
                <c:pt idx="22">
                  <c:v>96.676078547885581</c:v>
                </c:pt>
                <c:pt idx="23">
                  <c:v>97.256135019172888</c:v>
                </c:pt>
                <c:pt idx="24">
                  <c:v>97.839671829287951</c:v>
                </c:pt>
              </c:numCache>
            </c:numRef>
          </c:val>
          <c:smooth val="0"/>
          <c:extLst>
            <c:ext xmlns:c16="http://schemas.microsoft.com/office/drawing/2014/chart" uri="{C3380CC4-5D6E-409C-BE32-E72D297353CC}">
              <c16:uniqueId val="{00000001-6067-496E-B05A-3ED19BE30ED6}"/>
            </c:ext>
          </c:extLst>
        </c:ser>
        <c:ser>
          <c:idx val="3"/>
          <c:order val="2"/>
          <c:tx>
            <c:strRef>
              <c:f>'2019Q4'!$G$1</c:f>
              <c:strCache>
                <c:ptCount val="1"/>
                <c:pt idx="0">
                  <c:v>FBCF publique</c:v>
                </c:pt>
              </c:strCache>
            </c:strRef>
          </c:tx>
          <c:spPr>
            <a:ln w="28575" cap="rnd">
              <a:solidFill>
                <a:schemeClr val="accent4"/>
              </a:solidFill>
              <a:round/>
            </a:ln>
            <a:effectLst/>
          </c:spPr>
          <c:marker>
            <c:symbol val="none"/>
          </c:marker>
          <c:cat>
            <c:multiLvlStrRef>
              <c:f>'2019Q4'!$A$2:$B$26</c:f>
              <c:multiLvlStrCache>
                <c:ptCount val="25"/>
                <c:lvl>
                  <c:pt idx="1">
                    <c:v>T1</c:v>
                  </c:pt>
                  <c:pt idx="2">
                    <c:v>T2</c:v>
                  </c:pt>
                  <c:pt idx="3">
                    <c:v>T3</c:v>
                  </c:pt>
                  <c:pt idx="4">
                    <c:v>T4</c:v>
                  </c:pt>
                  <c:pt idx="5">
                    <c:v>T1</c:v>
                  </c:pt>
                  <c:pt idx="6">
                    <c:v>T2</c:v>
                  </c:pt>
                  <c:pt idx="7">
                    <c:v>T3</c:v>
                  </c:pt>
                  <c:pt idx="8">
                    <c:v>T4</c:v>
                  </c:pt>
                  <c:pt idx="9">
                    <c:v>T1</c:v>
                  </c:pt>
                  <c:pt idx="10">
                    <c:v>T2</c:v>
                  </c:pt>
                  <c:pt idx="11">
                    <c:v>T3</c:v>
                  </c:pt>
                  <c:pt idx="12">
                    <c:v>T4</c:v>
                  </c:pt>
                  <c:pt idx="13">
                    <c:v>T1</c:v>
                  </c:pt>
                  <c:pt idx="14">
                    <c:v>T2</c:v>
                  </c:pt>
                  <c:pt idx="15">
                    <c:v>T3</c:v>
                  </c:pt>
                  <c:pt idx="16">
                    <c:v>T4</c:v>
                  </c:pt>
                  <c:pt idx="17">
                    <c:v>T1</c:v>
                  </c:pt>
                  <c:pt idx="18">
                    <c:v>T2</c:v>
                  </c:pt>
                  <c:pt idx="19">
                    <c:v>T3</c:v>
                  </c:pt>
                  <c:pt idx="20">
                    <c:v>T4</c:v>
                  </c:pt>
                  <c:pt idx="21">
                    <c:v>T1</c:v>
                  </c:pt>
                  <c:pt idx="22">
                    <c:v>T2</c:v>
                  </c:pt>
                  <c:pt idx="23">
                    <c:v>T3</c:v>
                  </c:pt>
                  <c:pt idx="24">
                    <c:v>T4</c:v>
                  </c:pt>
                </c:lvl>
                <c:lvl>
                  <c:pt idx="0">
                    <c:v>Q4 2019</c:v>
                  </c:pt>
                  <c:pt idx="1">
                    <c:v>2020</c:v>
                  </c:pt>
                  <c:pt idx="5">
                    <c:v>2021</c:v>
                  </c:pt>
                  <c:pt idx="9">
                    <c:v>2022</c:v>
                  </c:pt>
                  <c:pt idx="13">
                    <c:v>2023</c:v>
                  </c:pt>
                  <c:pt idx="17">
                    <c:v>2024</c:v>
                  </c:pt>
                  <c:pt idx="21">
                    <c:v>2025</c:v>
                  </c:pt>
                </c:lvl>
              </c:multiLvlStrCache>
            </c:multiLvlStrRef>
          </c:cat>
          <c:val>
            <c:numRef>
              <c:f>'2019Q4'!$G$2:$G$26</c:f>
              <c:numCache>
                <c:formatCode>General</c:formatCode>
                <c:ptCount val="25"/>
                <c:pt idx="0">
                  <c:v>100</c:v>
                </c:pt>
                <c:pt idx="1">
                  <c:v>96.346793659077562</c:v>
                </c:pt>
                <c:pt idx="2">
                  <c:v>106.34744601735272</c:v>
                </c:pt>
                <c:pt idx="3">
                  <c:v>106.21697436231979</c:v>
                </c:pt>
                <c:pt idx="4">
                  <c:v>111.25970382934308</c:v>
                </c:pt>
                <c:pt idx="5">
                  <c:v>125.79424620001305</c:v>
                </c:pt>
                <c:pt idx="6">
                  <c:v>110.18983625807293</c:v>
                </c:pt>
                <c:pt idx="7">
                  <c:v>113.10587774805923</c:v>
                </c:pt>
                <c:pt idx="8">
                  <c:v>113.11240133081088</c:v>
                </c:pt>
                <c:pt idx="9">
                  <c:v>125.69639245873834</c:v>
                </c:pt>
                <c:pt idx="10">
                  <c:v>109.94846369626198</c:v>
                </c:pt>
                <c:pt idx="11">
                  <c:v>110.9596190227673</c:v>
                </c:pt>
                <c:pt idx="12">
                  <c:v>119.68817274447126</c:v>
                </c:pt>
                <c:pt idx="13">
                  <c:v>123.71974688498923</c:v>
                </c:pt>
                <c:pt idx="14">
                  <c:v>121.82138430425989</c:v>
                </c:pt>
                <c:pt idx="15">
                  <c:v>126.59012329571401</c:v>
                </c:pt>
                <c:pt idx="16">
                  <c:v>130.14547589536173</c:v>
                </c:pt>
                <c:pt idx="17">
                  <c:v>129.22565072737947</c:v>
                </c:pt>
                <c:pt idx="18">
                  <c:v>132.63748450649098</c:v>
                </c:pt>
                <c:pt idx="19">
                  <c:v>129.98473481636114</c:v>
                </c:pt>
                <c:pt idx="20">
                  <c:v>128.68488746819753</c:v>
                </c:pt>
                <c:pt idx="21">
                  <c:v>128.04146303085656</c:v>
                </c:pt>
                <c:pt idx="22">
                  <c:v>127.40125571570226</c:v>
                </c:pt>
                <c:pt idx="23">
                  <c:v>126.76424943712375</c:v>
                </c:pt>
                <c:pt idx="24">
                  <c:v>126.13042818993812</c:v>
                </c:pt>
              </c:numCache>
            </c:numRef>
          </c:val>
          <c:smooth val="0"/>
          <c:extLst>
            <c:ext xmlns:c16="http://schemas.microsoft.com/office/drawing/2014/chart" uri="{C3380CC4-5D6E-409C-BE32-E72D297353CC}">
              <c16:uniqueId val="{00000002-6067-496E-B05A-3ED19BE30ED6}"/>
            </c:ext>
          </c:extLst>
        </c:ser>
        <c:ser>
          <c:idx val="2"/>
          <c:order val="3"/>
          <c:tx>
            <c:strRef>
              <c:f>'2019Q4'!$E$1</c:f>
              <c:strCache>
                <c:ptCount val="1"/>
                <c:pt idx="0">
                  <c:v>Consommation publique</c:v>
                </c:pt>
              </c:strCache>
            </c:strRef>
          </c:tx>
          <c:spPr>
            <a:ln w="28575" cap="rnd">
              <a:solidFill>
                <a:schemeClr val="accent3"/>
              </a:solidFill>
              <a:round/>
            </a:ln>
            <a:effectLst/>
          </c:spPr>
          <c:marker>
            <c:symbol val="none"/>
          </c:marker>
          <c:cat>
            <c:multiLvlStrRef>
              <c:f>'2019Q4'!$A$2:$B$26</c:f>
              <c:multiLvlStrCache>
                <c:ptCount val="25"/>
                <c:lvl>
                  <c:pt idx="1">
                    <c:v>T1</c:v>
                  </c:pt>
                  <c:pt idx="2">
                    <c:v>T2</c:v>
                  </c:pt>
                  <c:pt idx="3">
                    <c:v>T3</c:v>
                  </c:pt>
                  <c:pt idx="4">
                    <c:v>T4</c:v>
                  </c:pt>
                  <c:pt idx="5">
                    <c:v>T1</c:v>
                  </c:pt>
                  <c:pt idx="6">
                    <c:v>T2</c:v>
                  </c:pt>
                  <c:pt idx="7">
                    <c:v>T3</c:v>
                  </c:pt>
                  <c:pt idx="8">
                    <c:v>T4</c:v>
                  </c:pt>
                  <c:pt idx="9">
                    <c:v>T1</c:v>
                  </c:pt>
                  <c:pt idx="10">
                    <c:v>T2</c:v>
                  </c:pt>
                  <c:pt idx="11">
                    <c:v>T3</c:v>
                  </c:pt>
                  <c:pt idx="12">
                    <c:v>T4</c:v>
                  </c:pt>
                  <c:pt idx="13">
                    <c:v>T1</c:v>
                  </c:pt>
                  <c:pt idx="14">
                    <c:v>T2</c:v>
                  </c:pt>
                  <c:pt idx="15">
                    <c:v>T3</c:v>
                  </c:pt>
                  <c:pt idx="16">
                    <c:v>T4</c:v>
                  </c:pt>
                  <c:pt idx="17">
                    <c:v>T1</c:v>
                  </c:pt>
                  <c:pt idx="18">
                    <c:v>T2</c:v>
                  </c:pt>
                  <c:pt idx="19">
                    <c:v>T3</c:v>
                  </c:pt>
                  <c:pt idx="20">
                    <c:v>T4</c:v>
                  </c:pt>
                  <c:pt idx="21">
                    <c:v>T1</c:v>
                  </c:pt>
                  <c:pt idx="22">
                    <c:v>T2</c:v>
                  </c:pt>
                  <c:pt idx="23">
                    <c:v>T3</c:v>
                  </c:pt>
                  <c:pt idx="24">
                    <c:v>T4</c:v>
                  </c:pt>
                </c:lvl>
                <c:lvl>
                  <c:pt idx="0">
                    <c:v>Q4 2019</c:v>
                  </c:pt>
                  <c:pt idx="1">
                    <c:v>2020</c:v>
                  </c:pt>
                  <c:pt idx="5">
                    <c:v>2021</c:v>
                  </c:pt>
                  <c:pt idx="9">
                    <c:v>2022</c:v>
                  </c:pt>
                  <c:pt idx="13">
                    <c:v>2023</c:v>
                  </c:pt>
                  <c:pt idx="17">
                    <c:v>2024</c:v>
                  </c:pt>
                  <c:pt idx="21">
                    <c:v>2025</c:v>
                  </c:pt>
                </c:lvl>
              </c:multiLvlStrCache>
            </c:multiLvlStrRef>
          </c:cat>
          <c:val>
            <c:numRef>
              <c:f>'2019Q4'!$E$2:$E$26</c:f>
              <c:numCache>
                <c:formatCode>General</c:formatCode>
                <c:ptCount val="25"/>
                <c:pt idx="0">
                  <c:v>100</c:v>
                </c:pt>
                <c:pt idx="1">
                  <c:v>96.493320166203958</c:v>
                </c:pt>
                <c:pt idx="2">
                  <c:v>78.838808250572953</c:v>
                </c:pt>
                <c:pt idx="3">
                  <c:v>93.10216325998249</c:v>
                </c:pt>
                <c:pt idx="4">
                  <c:v>97.668113808716384</c:v>
                </c:pt>
                <c:pt idx="5">
                  <c:v>98.626767780282847</c:v>
                </c:pt>
                <c:pt idx="6">
                  <c:v>106.29599955281448</c:v>
                </c:pt>
                <c:pt idx="7">
                  <c:v>107.27421789114759</c:v>
                </c:pt>
                <c:pt idx="8">
                  <c:v>108.44621662412193</c:v>
                </c:pt>
                <c:pt idx="9">
                  <c:v>109.56045389330899</c:v>
                </c:pt>
                <c:pt idx="10">
                  <c:v>106.71896252957946</c:v>
                </c:pt>
                <c:pt idx="11">
                  <c:v>107.22577279248728</c:v>
                </c:pt>
                <c:pt idx="12">
                  <c:v>106.61648251318266</c:v>
                </c:pt>
                <c:pt idx="13">
                  <c:v>105.72956455309397</c:v>
                </c:pt>
                <c:pt idx="14">
                  <c:v>108.08474165719502</c:v>
                </c:pt>
                <c:pt idx="15">
                  <c:v>109.2390392964281</c:v>
                </c:pt>
                <c:pt idx="16">
                  <c:v>109.32102330954555</c:v>
                </c:pt>
                <c:pt idx="17">
                  <c:v>109.30332221580429</c:v>
                </c:pt>
                <c:pt idx="18">
                  <c:v>110.88337774134044</c:v>
                </c:pt>
                <c:pt idx="19">
                  <c:v>112.15853658536587</c:v>
                </c:pt>
                <c:pt idx="20">
                  <c:v>112.49501219512194</c:v>
                </c:pt>
                <c:pt idx="21">
                  <c:v>112.72000221951218</c:v>
                </c:pt>
                <c:pt idx="22">
                  <c:v>112.94544222395122</c:v>
                </c:pt>
                <c:pt idx="23">
                  <c:v>113.17133310839914</c:v>
                </c:pt>
                <c:pt idx="24">
                  <c:v>113.39767577461592</c:v>
                </c:pt>
              </c:numCache>
            </c:numRef>
          </c:val>
          <c:smooth val="0"/>
          <c:extLst>
            <c:ext xmlns:c16="http://schemas.microsoft.com/office/drawing/2014/chart" uri="{C3380CC4-5D6E-409C-BE32-E72D297353CC}">
              <c16:uniqueId val="{00000003-6067-496E-B05A-3ED19BE30ED6}"/>
            </c:ext>
          </c:extLst>
        </c:ser>
        <c:ser>
          <c:idx val="1"/>
          <c:order val="4"/>
          <c:tx>
            <c:strRef>
              <c:f>'2019Q4'!$D$1</c:f>
              <c:strCache>
                <c:ptCount val="1"/>
                <c:pt idx="0">
                  <c:v>Consommation privée</c:v>
                </c:pt>
              </c:strCache>
            </c:strRef>
          </c:tx>
          <c:spPr>
            <a:ln w="28575" cap="rnd">
              <a:solidFill>
                <a:schemeClr val="accent2"/>
              </a:solidFill>
              <a:prstDash val="dash"/>
              <a:round/>
            </a:ln>
            <a:effectLst/>
          </c:spPr>
          <c:marker>
            <c:symbol val="none"/>
          </c:marker>
          <c:cat>
            <c:multiLvlStrRef>
              <c:f>'2019Q4'!$A$2:$B$26</c:f>
              <c:multiLvlStrCache>
                <c:ptCount val="25"/>
                <c:lvl>
                  <c:pt idx="1">
                    <c:v>T1</c:v>
                  </c:pt>
                  <c:pt idx="2">
                    <c:v>T2</c:v>
                  </c:pt>
                  <c:pt idx="3">
                    <c:v>T3</c:v>
                  </c:pt>
                  <c:pt idx="4">
                    <c:v>T4</c:v>
                  </c:pt>
                  <c:pt idx="5">
                    <c:v>T1</c:v>
                  </c:pt>
                  <c:pt idx="6">
                    <c:v>T2</c:v>
                  </c:pt>
                  <c:pt idx="7">
                    <c:v>T3</c:v>
                  </c:pt>
                  <c:pt idx="8">
                    <c:v>T4</c:v>
                  </c:pt>
                  <c:pt idx="9">
                    <c:v>T1</c:v>
                  </c:pt>
                  <c:pt idx="10">
                    <c:v>T2</c:v>
                  </c:pt>
                  <c:pt idx="11">
                    <c:v>T3</c:v>
                  </c:pt>
                  <c:pt idx="12">
                    <c:v>T4</c:v>
                  </c:pt>
                  <c:pt idx="13">
                    <c:v>T1</c:v>
                  </c:pt>
                  <c:pt idx="14">
                    <c:v>T2</c:v>
                  </c:pt>
                  <c:pt idx="15">
                    <c:v>T3</c:v>
                  </c:pt>
                  <c:pt idx="16">
                    <c:v>T4</c:v>
                  </c:pt>
                  <c:pt idx="17">
                    <c:v>T1</c:v>
                  </c:pt>
                  <c:pt idx="18">
                    <c:v>T2</c:v>
                  </c:pt>
                  <c:pt idx="19">
                    <c:v>T3</c:v>
                  </c:pt>
                  <c:pt idx="20">
                    <c:v>T4</c:v>
                  </c:pt>
                  <c:pt idx="21">
                    <c:v>T1</c:v>
                  </c:pt>
                  <c:pt idx="22">
                    <c:v>T2</c:v>
                  </c:pt>
                  <c:pt idx="23">
                    <c:v>T3</c:v>
                  </c:pt>
                  <c:pt idx="24">
                    <c:v>T4</c:v>
                  </c:pt>
                </c:lvl>
                <c:lvl>
                  <c:pt idx="0">
                    <c:v>Q4 2019</c:v>
                  </c:pt>
                  <c:pt idx="1">
                    <c:v>2020</c:v>
                  </c:pt>
                  <c:pt idx="5">
                    <c:v>2021</c:v>
                  </c:pt>
                  <c:pt idx="9">
                    <c:v>2022</c:v>
                  </c:pt>
                  <c:pt idx="13">
                    <c:v>2023</c:v>
                  </c:pt>
                  <c:pt idx="17">
                    <c:v>2024</c:v>
                  </c:pt>
                  <c:pt idx="21">
                    <c:v>2025</c:v>
                  </c:pt>
                </c:lvl>
              </c:multiLvlStrCache>
            </c:multiLvlStrRef>
          </c:cat>
          <c:val>
            <c:numRef>
              <c:f>'2019Q4'!$D$2:$D$26</c:f>
              <c:numCache>
                <c:formatCode>General</c:formatCode>
                <c:ptCount val="25"/>
                <c:pt idx="0">
                  <c:v>100</c:v>
                </c:pt>
                <c:pt idx="1">
                  <c:v>97.162717876788761</c:v>
                </c:pt>
                <c:pt idx="2">
                  <c:v>74.388567670050008</c:v>
                </c:pt>
                <c:pt idx="3">
                  <c:v>89.060694900818802</c:v>
                </c:pt>
                <c:pt idx="4">
                  <c:v>87.636713205139372</c:v>
                </c:pt>
                <c:pt idx="5">
                  <c:v>84.601265449189484</c:v>
                </c:pt>
                <c:pt idx="6">
                  <c:v>94.571667092980434</c:v>
                </c:pt>
                <c:pt idx="7">
                  <c:v>97.352169843406983</c:v>
                </c:pt>
                <c:pt idx="8">
                  <c:v>97.629882815244983</c:v>
                </c:pt>
                <c:pt idx="9">
                  <c:v>98.379258101601351</c:v>
                </c:pt>
                <c:pt idx="10">
                  <c:v>98.766875700958224</c:v>
                </c:pt>
                <c:pt idx="11">
                  <c:v>97.872741122601283</c:v>
                </c:pt>
                <c:pt idx="12">
                  <c:v>97.79094509547086</c:v>
                </c:pt>
                <c:pt idx="13">
                  <c:v>98.666809083575302</c:v>
                </c:pt>
                <c:pt idx="14">
                  <c:v>99.036718264687451</c:v>
                </c:pt>
                <c:pt idx="15">
                  <c:v>98.173784232761705</c:v>
                </c:pt>
                <c:pt idx="16">
                  <c:v>98.096485581693429</c:v>
                </c:pt>
                <c:pt idx="17">
                  <c:v>98.507714405376618</c:v>
                </c:pt>
                <c:pt idx="18">
                  <c:v>98.660906277493723</c:v>
                </c:pt>
                <c:pt idx="19">
                  <c:v>98.9568889963262</c:v>
                </c:pt>
                <c:pt idx="20">
                  <c:v>99.352716552311492</c:v>
                </c:pt>
                <c:pt idx="21">
                  <c:v>99.750127418520734</c:v>
                </c:pt>
                <c:pt idx="22">
                  <c:v>100.14912792819483</c:v>
                </c:pt>
                <c:pt idx="23">
                  <c:v>100.54972443990761</c:v>
                </c:pt>
                <c:pt idx="24">
                  <c:v>100.95192333766724</c:v>
                </c:pt>
              </c:numCache>
            </c:numRef>
          </c:val>
          <c:smooth val="0"/>
          <c:extLst>
            <c:ext xmlns:c16="http://schemas.microsoft.com/office/drawing/2014/chart" uri="{C3380CC4-5D6E-409C-BE32-E72D297353CC}">
              <c16:uniqueId val="{00000004-6067-496E-B05A-3ED19BE30ED6}"/>
            </c:ext>
          </c:extLst>
        </c:ser>
        <c:ser>
          <c:idx val="0"/>
          <c:order val="5"/>
          <c:tx>
            <c:strRef>
              <c:f>'2019Q4'!$F$1</c:f>
              <c:strCache>
                <c:ptCount val="1"/>
                <c:pt idx="0">
                  <c:v>FBCF productive</c:v>
                </c:pt>
              </c:strCache>
            </c:strRef>
          </c:tx>
          <c:spPr>
            <a:ln w="28575" cap="rnd">
              <a:solidFill>
                <a:schemeClr val="accent1"/>
              </a:solidFill>
              <a:round/>
            </a:ln>
            <a:effectLst/>
          </c:spPr>
          <c:marker>
            <c:symbol val="none"/>
          </c:marker>
          <c:cat>
            <c:multiLvlStrRef>
              <c:f>'2019Q4'!$A$2:$B$26</c:f>
              <c:multiLvlStrCache>
                <c:ptCount val="25"/>
                <c:lvl>
                  <c:pt idx="1">
                    <c:v>T1</c:v>
                  </c:pt>
                  <c:pt idx="2">
                    <c:v>T2</c:v>
                  </c:pt>
                  <c:pt idx="3">
                    <c:v>T3</c:v>
                  </c:pt>
                  <c:pt idx="4">
                    <c:v>T4</c:v>
                  </c:pt>
                  <c:pt idx="5">
                    <c:v>T1</c:v>
                  </c:pt>
                  <c:pt idx="6">
                    <c:v>T2</c:v>
                  </c:pt>
                  <c:pt idx="7">
                    <c:v>T3</c:v>
                  </c:pt>
                  <c:pt idx="8">
                    <c:v>T4</c:v>
                  </c:pt>
                  <c:pt idx="9">
                    <c:v>T1</c:v>
                  </c:pt>
                  <c:pt idx="10">
                    <c:v>T2</c:v>
                  </c:pt>
                  <c:pt idx="11">
                    <c:v>T3</c:v>
                  </c:pt>
                  <c:pt idx="12">
                    <c:v>T4</c:v>
                  </c:pt>
                  <c:pt idx="13">
                    <c:v>T1</c:v>
                  </c:pt>
                  <c:pt idx="14">
                    <c:v>T2</c:v>
                  </c:pt>
                  <c:pt idx="15">
                    <c:v>T3</c:v>
                  </c:pt>
                  <c:pt idx="16">
                    <c:v>T4</c:v>
                  </c:pt>
                  <c:pt idx="17">
                    <c:v>T1</c:v>
                  </c:pt>
                  <c:pt idx="18">
                    <c:v>T2</c:v>
                  </c:pt>
                  <c:pt idx="19">
                    <c:v>T3</c:v>
                  </c:pt>
                  <c:pt idx="20">
                    <c:v>T4</c:v>
                  </c:pt>
                  <c:pt idx="21">
                    <c:v>T1</c:v>
                  </c:pt>
                  <c:pt idx="22">
                    <c:v>T2</c:v>
                  </c:pt>
                  <c:pt idx="23">
                    <c:v>T3</c:v>
                  </c:pt>
                  <c:pt idx="24">
                    <c:v>T4</c:v>
                  </c:pt>
                </c:lvl>
                <c:lvl>
                  <c:pt idx="0">
                    <c:v>Q4 2019</c:v>
                  </c:pt>
                  <c:pt idx="1">
                    <c:v>2020</c:v>
                  </c:pt>
                  <c:pt idx="5">
                    <c:v>2021</c:v>
                  </c:pt>
                  <c:pt idx="9">
                    <c:v>2022</c:v>
                  </c:pt>
                  <c:pt idx="13">
                    <c:v>2023</c:v>
                  </c:pt>
                  <c:pt idx="17">
                    <c:v>2024</c:v>
                  </c:pt>
                  <c:pt idx="21">
                    <c:v>2025</c:v>
                  </c:pt>
                </c:lvl>
              </c:multiLvlStrCache>
            </c:multiLvlStrRef>
          </c:cat>
          <c:val>
            <c:numRef>
              <c:f>'2019Q4'!$F$2:$F$26</c:f>
              <c:numCache>
                <c:formatCode>General</c:formatCode>
                <c:ptCount val="25"/>
                <c:pt idx="0">
                  <c:v>100</c:v>
                </c:pt>
                <c:pt idx="1">
                  <c:v>97.7292164836891</c:v>
                </c:pt>
                <c:pt idx="2">
                  <c:v>79.000925069380202</c:v>
                </c:pt>
                <c:pt idx="3">
                  <c:v>87.515054195102365</c:v>
                </c:pt>
                <c:pt idx="4">
                  <c:v>92.342869111409769</c:v>
                </c:pt>
                <c:pt idx="5">
                  <c:v>83.977100169305146</c:v>
                </c:pt>
                <c:pt idx="6">
                  <c:v>93.737454837414688</c:v>
                </c:pt>
                <c:pt idx="7">
                  <c:v>92.568027507723457</c:v>
                </c:pt>
                <c:pt idx="8">
                  <c:v>93.276665561237849</c:v>
                </c:pt>
                <c:pt idx="9">
                  <c:v>96.168816434817515</c:v>
                </c:pt>
                <c:pt idx="10">
                  <c:v>99.179655455291226</c:v>
                </c:pt>
                <c:pt idx="11">
                  <c:v>101.36665910320633</c:v>
                </c:pt>
                <c:pt idx="12">
                  <c:v>101.79254010088492</c:v>
                </c:pt>
                <c:pt idx="13">
                  <c:v>106.30268968285829</c:v>
                </c:pt>
                <c:pt idx="14">
                  <c:v>106.27301764613478</c:v>
                </c:pt>
                <c:pt idx="15">
                  <c:v>103.25694238388634</c:v>
                </c:pt>
                <c:pt idx="16">
                  <c:v>104.68818180231442</c:v>
                </c:pt>
                <c:pt idx="17">
                  <c:v>105.24671425828635</c:v>
                </c:pt>
                <c:pt idx="18">
                  <c:v>105.15246190634109</c:v>
                </c:pt>
                <c:pt idx="19">
                  <c:v>105.15246190634109</c:v>
                </c:pt>
                <c:pt idx="20">
                  <c:v>105.4679192920601</c:v>
                </c:pt>
                <c:pt idx="21">
                  <c:v>105.88979096922834</c:v>
                </c:pt>
                <c:pt idx="22">
                  <c:v>106.52512971504373</c:v>
                </c:pt>
                <c:pt idx="23">
                  <c:v>107.37733075276407</c:v>
                </c:pt>
                <c:pt idx="24">
                  <c:v>108.23634939878617</c:v>
                </c:pt>
              </c:numCache>
            </c:numRef>
          </c:val>
          <c:smooth val="0"/>
          <c:extLst>
            <c:ext xmlns:c16="http://schemas.microsoft.com/office/drawing/2014/chart" uri="{C3380CC4-5D6E-409C-BE32-E72D297353CC}">
              <c16:uniqueId val="{00000005-6067-496E-B05A-3ED19BE30ED6}"/>
            </c:ext>
          </c:extLst>
        </c:ser>
        <c:ser>
          <c:idx val="6"/>
          <c:order val="6"/>
          <c:tx>
            <c:strRef>
              <c:f>'2019Q4'!$C$1</c:f>
              <c:strCache>
                <c:ptCount val="1"/>
                <c:pt idx="0">
                  <c:v>PIB</c:v>
                </c:pt>
              </c:strCache>
            </c:strRef>
          </c:tx>
          <c:spPr>
            <a:ln w="28575" cap="rnd">
              <a:solidFill>
                <a:schemeClr val="accent1">
                  <a:lumMod val="60000"/>
                </a:schemeClr>
              </a:solidFill>
              <a:round/>
            </a:ln>
            <a:effectLst/>
          </c:spPr>
          <c:marker>
            <c:symbol val="none"/>
          </c:marker>
          <c:val>
            <c:numRef>
              <c:f>'2019Q4'!$C$2:$C$26</c:f>
              <c:numCache>
                <c:formatCode>General</c:formatCode>
                <c:ptCount val="25"/>
                <c:pt idx="0">
                  <c:v>100</c:v>
                </c:pt>
                <c:pt idx="1">
                  <c:v>97.278470066558384</c:v>
                </c:pt>
                <c:pt idx="2">
                  <c:v>77.509044130363847</c:v>
                </c:pt>
                <c:pt idx="3">
                  <c:v>90.51137447602882</c:v>
                </c:pt>
                <c:pt idx="4">
                  <c:v>91.739486254169933</c:v>
                </c:pt>
                <c:pt idx="5">
                  <c:v>90.799859501730381</c:v>
                </c:pt>
                <c:pt idx="6">
                  <c:v>97.453558011699869</c:v>
                </c:pt>
                <c:pt idx="7">
                  <c:v>99.125451760774951</c:v>
                </c:pt>
                <c:pt idx="8">
                  <c:v>100.63224221331132</c:v>
                </c:pt>
                <c:pt idx="9">
                  <c:v>101.16517283248434</c:v>
                </c:pt>
                <c:pt idx="10">
                  <c:v>101.25307339964804</c:v>
                </c:pt>
                <c:pt idx="11">
                  <c:v>101.17390940001177</c:v>
                </c:pt>
                <c:pt idx="12">
                  <c:v>101.27892650763737</c:v>
                </c:pt>
                <c:pt idx="13">
                  <c:v>101.45597572304011</c:v>
                </c:pt>
                <c:pt idx="14">
                  <c:v>101.46471229056753</c:v>
                </c:pt>
                <c:pt idx="15">
                  <c:v>101.34364842625891</c:v>
                </c:pt>
                <c:pt idx="16">
                  <c:v>101.02788391419621</c:v>
                </c:pt>
                <c:pt idx="17">
                  <c:v>101.75319731626909</c:v>
                </c:pt>
                <c:pt idx="18">
                  <c:v>102.33480309738063</c:v>
                </c:pt>
                <c:pt idx="19">
                  <c:v>102.56850914059613</c:v>
                </c:pt>
                <c:pt idx="20">
                  <c:v>102.8355282782845</c:v>
                </c:pt>
                <c:pt idx="21">
                  <c:v>103.14360689825661</c:v>
                </c:pt>
                <c:pt idx="22">
                  <c:v>103.48418730054595</c:v>
                </c:pt>
                <c:pt idx="23">
                  <c:v>103.84901970814589</c:v>
                </c:pt>
                <c:pt idx="24">
                  <c:v>104.2243740258855</c:v>
                </c:pt>
              </c:numCache>
            </c:numRef>
          </c:val>
          <c:smooth val="0"/>
          <c:extLst>
            <c:ext xmlns:c16="http://schemas.microsoft.com/office/drawing/2014/chart" uri="{C3380CC4-5D6E-409C-BE32-E72D297353CC}">
              <c16:uniqueId val="{00000000-D22E-4FDE-AB64-8228472A0D92}"/>
            </c:ext>
          </c:extLst>
        </c:ser>
        <c:dLbls>
          <c:showLegendKey val="0"/>
          <c:showVal val="0"/>
          <c:showCatName val="0"/>
          <c:showSerName val="0"/>
          <c:showPercent val="0"/>
          <c:showBubbleSize val="0"/>
        </c:dLbls>
        <c:smooth val="0"/>
        <c:axId val="830908559"/>
        <c:axId val="830904399"/>
      </c:lineChart>
      <c:catAx>
        <c:axId val="83090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4399"/>
        <c:crosses val="autoZero"/>
        <c:auto val="1"/>
        <c:lblAlgn val="ctr"/>
        <c:lblOffset val="100"/>
        <c:noMultiLvlLbl val="0"/>
      </c:catAx>
      <c:valAx>
        <c:axId val="830904399"/>
        <c:scaling>
          <c:orientation val="minMax"/>
          <c:max val="140"/>
          <c:min val="7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8559"/>
        <c:crosses val="autoZero"/>
        <c:crossBetween val="between"/>
      </c:valAx>
      <c:spPr>
        <a:noFill/>
        <a:ln>
          <a:noFill/>
        </a:ln>
        <a:effectLst/>
      </c:spPr>
    </c:plotArea>
    <c:legend>
      <c:legendPos val="r"/>
      <c:layout>
        <c:manualLayout>
          <c:xMode val="edge"/>
          <c:yMode val="edge"/>
          <c:x val="0.46733151117327532"/>
          <c:y val="0.59922348141685866"/>
          <c:w val="0.24666860726814352"/>
          <c:h val="0.31098712097303011"/>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154309696511826E-2"/>
          <c:y val="1.1481539090809584E-2"/>
          <c:w val="0.96784569030348822"/>
          <c:h val="0.95047688178812773"/>
        </c:manualLayout>
      </c:layout>
      <c:lineChart>
        <c:grouping val="standard"/>
        <c:varyColors val="0"/>
        <c:ser>
          <c:idx val="5"/>
          <c:order val="0"/>
          <c:tx>
            <c:v>Taux de pénétration</c:v>
          </c:tx>
          <c:spPr>
            <a:ln w="28575" cap="rnd">
              <a:solidFill>
                <a:schemeClr val="accent6"/>
              </a:solidFill>
              <a:round/>
            </a:ln>
            <a:effectLst/>
          </c:spPr>
          <c:marker>
            <c:symbol val="none"/>
          </c:marker>
          <c:dPt>
            <c:idx val="106"/>
            <c:marker>
              <c:symbol val="none"/>
            </c:marker>
            <c:bubble3D val="0"/>
            <c:spPr>
              <a:ln w="28575" cap="rnd">
                <a:solidFill>
                  <a:schemeClr val="accent6"/>
                </a:solidFill>
                <a:round/>
              </a:ln>
              <a:effectLst/>
            </c:spPr>
            <c:extLst>
              <c:ext xmlns:c16="http://schemas.microsoft.com/office/drawing/2014/chart" uri="{C3380CC4-5D6E-409C-BE32-E72D297353CC}">
                <c16:uniqueId val="{00000001-B440-41CB-8F69-6ADD5D9CC498}"/>
              </c:ext>
            </c:extLst>
          </c:dPt>
          <c:dPt>
            <c:idx val="107"/>
            <c:marker>
              <c:symbol val="none"/>
            </c:marker>
            <c:bubble3D val="0"/>
            <c:spPr>
              <a:ln w="28575" cap="rnd">
                <a:solidFill>
                  <a:schemeClr val="accent6"/>
                </a:solidFill>
                <a:round/>
              </a:ln>
              <a:effectLst/>
            </c:spPr>
            <c:extLst>
              <c:ext xmlns:c16="http://schemas.microsoft.com/office/drawing/2014/chart" uri="{C3380CC4-5D6E-409C-BE32-E72D297353CC}">
                <c16:uniqueId val="{00000003-B440-41CB-8F69-6ADD5D9CC498}"/>
              </c:ext>
            </c:extLst>
          </c:dPt>
          <c:dPt>
            <c:idx val="108"/>
            <c:marker>
              <c:symbol val="none"/>
            </c:marker>
            <c:bubble3D val="0"/>
            <c:spPr>
              <a:ln w="28575" cap="rnd">
                <a:solidFill>
                  <a:schemeClr val="accent6"/>
                </a:solidFill>
                <a:round/>
              </a:ln>
              <a:effectLst/>
            </c:spPr>
            <c:extLst>
              <c:ext xmlns:c16="http://schemas.microsoft.com/office/drawing/2014/chart" uri="{C3380CC4-5D6E-409C-BE32-E72D297353CC}">
                <c16:uniqueId val="{00000005-B440-41CB-8F69-6ADD5D9CC498}"/>
              </c:ext>
            </c:extLst>
          </c:dPt>
          <c:dPt>
            <c:idx val="109"/>
            <c:marker>
              <c:symbol val="none"/>
            </c:marker>
            <c:bubble3D val="0"/>
            <c:spPr>
              <a:ln w="28575" cap="rnd">
                <a:solidFill>
                  <a:schemeClr val="accent6"/>
                </a:solidFill>
                <a:round/>
              </a:ln>
              <a:effectLst/>
            </c:spPr>
            <c:extLst>
              <c:ext xmlns:c16="http://schemas.microsoft.com/office/drawing/2014/chart" uri="{C3380CC4-5D6E-409C-BE32-E72D297353CC}">
                <c16:uniqueId val="{00000007-B440-41CB-8F69-6ADD5D9CC498}"/>
              </c:ext>
            </c:extLst>
          </c:dPt>
          <c:dPt>
            <c:idx val="110"/>
            <c:marker>
              <c:symbol val="none"/>
            </c:marker>
            <c:bubble3D val="0"/>
            <c:spPr>
              <a:ln w="28575" cap="rnd">
                <a:solidFill>
                  <a:schemeClr val="accent6"/>
                </a:solidFill>
                <a:round/>
              </a:ln>
              <a:effectLst/>
            </c:spPr>
            <c:extLst>
              <c:ext xmlns:c16="http://schemas.microsoft.com/office/drawing/2014/chart" uri="{C3380CC4-5D6E-409C-BE32-E72D297353CC}">
                <c16:uniqueId val="{00000009-B440-41CB-8F69-6ADD5D9CC498}"/>
              </c:ext>
            </c:extLst>
          </c:dPt>
          <c:dPt>
            <c:idx val="111"/>
            <c:marker>
              <c:symbol val="none"/>
            </c:marker>
            <c:bubble3D val="0"/>
            <c:spPr>
              <a:ln w="28575" cap="rnd">
                <a:solidFill>
                  <a:schemeClr val="accent6"/>
                </a:solidFill>
                <a:round/>
              </a:ln>
              <a:effectLst/>
            </c:spPr>
            <c:extLst>
              <c:ext xmlns:c16="http://schemas.microsoft.com/office/drawing/2014/chart" uri="{C3380CC4-5D6E-409C-BE32-E72D297353CC}">
                <c16:uniqueId val="{0000000B-B440-41CB-8F69-6ADD5D9CC498}"/>
              </c:ext>
            </c:extLst>
          </c:dPt>
          <c:cat>
            <c:strRef>
              <c:f>'RESEM trim'!$A$175:$A$290</c:f>
              <c:strCache>
                <c:ptCount val="116"/>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pt idx="112">
                  <c:v>25</c:v>
                </c:pt>
                <c:pt idx="113">
                  <c:v>Q2 25</c:v>
                </c:pt>
                <c:pt idx="114">
                  <c:v>Q3 25</c:v>
                </c:pt>
                <c:pt idx="115">
                  <c:v>Q4 25</c:v>
                </c:pt>
              </c:strCache>
            </c:strRef>
          </c:cat>
          <c:val>
            <c:numRef>
              <c:f>'RESEM trim'!$AQ$175:$AQ$290</c:f>
              <c:numCache>
                <c:formatCode>0.00</c:formatCode>
                <c:ptCount val="116"/>
                <c:pt idx="0">
                  <c:v>21.224185483001953</c:v>
                </c:pt>
                <c:pt idx="1">
                  <c:v>22.222930120761056</c:v>
                </c:pt>
                <c:pt idx="2">
                  <c:v>21.555233424015569</c:v>
                </c:pt>
                <c:pt idx="3">
                  <c:v>21.736882409824428</c:v>
                </c:pt>
                <c:pt idx="4">
                  <c:v>22.12073668337251</c:v>
                </c:pt>
                <c:pt idx="5">
                  <c:v>22.504869722859734</c:v>
                </c:pt>
                <c:pt idx="6">
                  <c:v>22.428907594187724</c:v>
                </c:pt>
                <c:pt idx="7">
                  <c:v>22.354587573538403</c:v>
                </c:pt>
                <c:pt idx="8">
                  <c:v>22.910734451066315</c:v>
                </c:pt>
                <c:pt idx="9">
                  <c:v>22.757664082577687</c:v>
                </c:pt>
                <c:pt idx="10">
                  <c:v>23.299716422839232</c:v>
                </c:pt>
                <c:pt idx="11">
                  <c:v>23.669031671560379</c:v>
                </c:pt>
                <c:pt idx="12">
                  <c:v>23.642735205588441</c:v>
                </c:pt>
                <c:pt idx="13">
                  <c:v>23.845437382001258</c:v>
                </c:pt>
                <c:pt idx="14">
                  <c:v>24.40688071424421</c:v>
                </c:pt>
                <c:pt idx="15">
                  <c:v>24.982510668492221</c:v>
                </c:pt>
                <c:pt idx="16">
                  <c:v>25.348765677091603</c:v>
                </c:pt>
                <c:pt idx="17">
                  <c:v>25.302243548689045</c:v>
                </c:pt>
                <c:pt idx="18">
                  <c:v>24.582882012075171</c:v>
                </c:pt>
                <c:pt idx="19">
                  <c:v>24.385814091464965</c:v>
                </c:pt>
                <c:pt idx="20">
                  <c:v>25.226259689922479</c:v>
                </c:pt>
                <c:pt idx="21">
                  <c:v>26.08823416062895</c:v>
                </c:pt>
                <c:pt idx="22">
                  <c:v>25.259801242882521</c:v>
                </c:pt>
                <c:pt idx="23">
                  <c:v>24.902945105985111</c:v>
                </c:pt>
                <c:pt idx="24">
                  <c:v>24.879256707767645</c:v>
                </c:pt>
                <c:pt idx="25">
                  <c:v>24.782803258125025</c:v>
                </c:pt>
                <c:pt idx="26">
                  <c:v>24.754728593869132</c:v>
                </c:pt>
                <c:pt idx="27">
                  <c:v>25.288118597522761</c:v>
                </c:pt>
                <c:pt idx="28">
                  <c:v>25.183482302143975</c:v>
                </c:pt>
                <c:pt idx="29">
                  <c:v>25.635121548350032</c:v>
                </c:pt>
                <c:pt idx="30">
                  <c:v>26.1310327314524</c:v>
                </c:pt>
                <c:pt idx="31">
                  <c:v>26.321234589188723</c:v>
                </c:pt>
                <c:pt idx="32">
                  <c:v>25.962206277044423</c:v>
                </c:pt>
                <c:pt idx="33">
                  <c:v>26.860171520612948</c:v>
                </c:pt>
                <c:pt idx="34">
                  <c:v>26.994037574530317</c:v>
                </c:pt>
                <c:pt idx="35">
                  <c:v>27.560822703408398</c:v>
                </c:pt>
                <c:pt idx="36">
                  <c:v>30.594012491923326</c:v>
                </c:pt>
                <c:pt idx="37">
                  <c:v>31.30420535462132</c:v>
                </c:pt>
                <c:pt idx="38">
                  <c:v>27.66356652873289</c:v>
                </c:pt>
                <c:pt idx="39">
                  <c:v>27.612877678236877</c:v>
                </c:pt>
                <c:pt idx="40">
                  <c:v>28.059622218381548</c:v>
                </c:pt>
                <c:pt idx="41">
                  <c:v>27.65966321708191</c:v>
                </c:pt>
                <c:pt idx="42">
                  <c:v>28.392291884187674</c:v>
                </c:pt>
                <c:pt idx="43">
                  <c:v>28.009675275117555</c:v>
                </c:pt>
                <c:pt idx="44">
                  <c:v>28.194598107239951</c:v>
                </c:pt>
                <c:pt idx="45">
                  <c:v>28.207920402624261</c:v>
                </c:pt>
                <c:pt idx="46">
                  <c:v>28.149817083304406</c:v>
                </c:pt>
                <c:pt idx="47">
                  <c:v>27.092076373641643</c:v>
                </c:pt>
                <c:pt idx="48">
                  <c:v>26.383177954988327</c:v>
                </c:pt>
                <c:pt idx="49">
                  <c:v>26.654825806085153</c:v>
                </c:pt>
                <c:pt idx="50">
                  <c:v>27.203377872331188</c:v>
                </c:pt>
                <c:pt idx="51">
                  <c:v>27.54383005229759</c:v>
                </c:pt>
                <c:pt idx="52">
                  <c:v>27.983332182439664</c:v>
                </c:pt>
                <c:pt idx="53">
                  <c:v>28.480830762745963</c:v>
                </c:pt>
                <c:pt idx="54">
                  <c:v>29.205057551963829</c:v>
                </c:pt>
                <c:pt idx="55">
                  <c:v>29.329426055396613</c:v>
                </c:pt>
                <c:pt idx="56">
                  <c:v>28.948432459119658</c:v>
                </c:pt>
                <c:pt idx="57">
                  <c:v>30.017205950730556</c:v>
                </c:pt>
                <c:pt idx="58">
                  <c:v>29.799916036764817</c:v>
                </c:pt>
                <c:pt idx="59">
                  <c:v>29.868718954165153</c:v>
                </c:pt>
                <c:pt idx="60">
                  <c:v>29.838132976620141</c:v>
                </c:pt>
                <c:pt idx="61">
                  <c:v>30.587398765398135</c:v>
                </c:pt>
                <c:pt idx="62">
                  <c:v>30.060880722924459</c:v>
                </c:pt>
                <c:pt idx="63">
                  <c:v>29.095934898883787</c:v>
                </c:pt>
                <c:pt idx="64">
                  <c:v>29.488378891974858</c:v>
                </c:pt>
                <c:pt idx="65">
                  <c:v>30.547605615243022</c:v>
                </c:pt>
                <c:pt idx="66">
                  <c:v>30.126804919110718</c:v>
                </c:pt>
                <c:pt idx="67">
                  <c:v>30.629764425354132</c:v>
                </c:pt>
                <c:pt idx="68">
                  <c:v>29.900140878423127</c:v>
                </c:pt>
                <c:pt idx="69">
                  <c:v>29.953799127161354</c:v>
                </c:pt>
                <c:pt idx="70">
                  <c:v>30.630984348210394</c:v>
                </c:pt>
                <c:pt idx="71">
                  <c:v>32.274886713900216</c:v>
                </c:pt>
                <c:pt idx="72">
                  <c:v>31.731573097566226</c:v>
                </c:pt>
                <c:pt idx="73">
                  <c:v>30.84028186120938</c:v>
                </c:pt>
                <c:pt idx="74">
                  <c:v>30.558812110687601</c:v>
                </c:pt>
                <c:pt idx="75">
                  <c:v>31.685195351816269</c:v>
                </c:pt>
                <c:pt idx="76">
                  <c:v>31.08155046328023</c:v>
                </c:pt>
                <c:pt idx="77">
                  <c:v>31.236388317073899</c:v>
                </c:pt>
                <c:pt idx="78">
                  <c:v>31.952864686152019</c:v>
                </c:pt>
                <c:pt idx="79">
                  <c:v>31.27556492473834</c:v>
                </c:pt>
                <c:pt idx="80">
                  <c:v>31.393480215002477</c:v>
                </c:pt>
                <c:pt idx="81">
                  <c:v>32.126577695864668</c:v>
                </c:pt>
                <c:pt idx="82">
                  <c:v>32.180147735577741</c:v>
                </c:pt>
                <c:pt idx="83">
                  <c:v>31.402704112685853</c:v>
                </c:pt>
                <c:pt idx="84">
                  <c:v>31.909003348494622</c:v>
                </c:pt>
                <c:pt idx="85">
                  <c:v>32.212741514928034</c:v>
                </c:pt>
                <c:pt idx="86">
                  <c:v>32.182148286370939</c:v>
                </c:pt>
                <c:pt idx="87">
                  <c:v>33.08369737337744</c:v>
                </c:pt>
                <c:pt idx="88">
                  <c:v>35.153913216052622</c:v>
                </c:pt>
                <c:pt idx="89">
                  <c:v>31.773446852388737</c:v>
                </c:pt>
                <c:pt idx="90">
                  <c:v>32.253916895236848</c:v>
                </c:pt>
                <c:pt idx="91">
                  <c:v>31.364042521505414</c:v>
                </c:pt>
                <c:pt idx="92">
                  <c:v>31.061390762653861</c:v>
                </c:pt>
                <c:pt idx="93">
                  <c:v>29.795434677935834</c:v>
                </c:pt>
                <c:pt idx="94">
                  <c:v>29.627316342715282</c:v>
                </c:pt>
                <c:pt idx="95">
                  <c:v>33.586602725246266</c:v>
                </c:pt>
                <c:pt idx="96">
                  <c:v>31.094380779072392</c:v>
                </c:pt>
                <c:pt idx="97">
                  <c:v>29.417439149355957</c:v>
                </c:pt>
                <c:pt idx="98">
                  <c:v>30.102265053008459</c:v>
                </c:pt>
                <c:pt idx="99">
                  <c:v>30.592439178318415</c:v>
                </c:pt>
                <c:pt idx="100">
                  <c:v>32.985492536268659</c:v>
                </c:pt>
                <c:pt idx="101">
                  <c:v>33.707165655361088</c:v>
                </c:pt>
                <c:pt idx="102">
                  <c:v>32.694972557628979</c:v>
                </c:pt>
                <c:pt idx="103">
                  <c:v>32.882275720388797</c:v>
                </c:pt>
                <c:pt idx="104">
                  <c:v>32.273920912860468</c:v>
                </c:pt>
                <c:pt idx="105">
                  <c:v>32.690401504012613</c:v>
                </c:pt>
                <c:pt idx="106">
                  <c:v>32.286889038261762</c:v>
                </c:pt>
                <c:pt idx="107">
                  <c:v>32.151650206450171</c:v>
                </c:pt>
                <c:pt idx="108">
                  <c:v>31.160925128490067</c:v>
                </c:pt>
                <c:pt idx="109">
                  <c:v>33.419001365388269</c:v>
                </c:pt>
                <c:pt idx="110">
                  <c:v>32.684861308446557</c:v>
                </c:pt>
                <c:pt idx="111">
                  <c:v>32.782115524154015</c:v>
                </c:pt>
                <c:pt idx="112">
                  <c:v>32.876878024891354</c:v>
                </c:pt>
                <c:pt idx="113">
                  <c:v>32.96194470498564</c:v>
                </c:pt>
                <c:pt idx="114">
                  <c:v>33.039941076136451</c:v>
                </c:pt>
                <c:pt idx="115">
                  <c:v>33.115216427392404</c:v>
                </c:pt>
              </c:numCache>
            </c:numRef>
          </c:val>
          <c:smooth val="0"/>
          <c:extLst>
            <c:ext xmlns:c16="http://schemas.microsoft.com/office/drawing/2014/chart" uri="{C3380CC4-5D6E-409C-BE32-E72D297353CC}">
              <c16:uniqueId val="{00000000-4B46-4A7A-8CC6-DC5D571E6B5C}"/>
            </c:ext>
          </c:extLst>
        </c:ser>
        <c:dLbls>
          <c:showLegendKey val="0"/>
          <c:showVal val="0"/>
          <c:showCatName val="0"/>
          <c:showSerName val="0"/>
          <c:showPercent val="0"/>
          <c:showBubbleSize val="0"/>
        </c:dLbls>
        <c:smooth val="0"/>
        <c:axId val="830908559"/>
        <c:axId val="830904399"/>
      </c:lineChart>
      <c:catAx>
        <c:axId val="830908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4399"/>
        <c:crosses val="autoZero"/>
        <c:auto val="1"/>
        <c:lblAlgn val="ctr"/>
        <c:lblOffset val="100"/>
        <c:tickLblSkip val="4"/>
        <c:tickMarkSkip val="4"/>
        <c:noMultiLvlLbl val="0"/>
      </c:catAx>
      <c:valAx>
        <c:axId val="830904399"/>
        <c:scaling>
          <c:orientation val="minMax"/>
          <c:max val="36"/>
          <c:min val="2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154309696511826E-2"/>
          <c:y val="1.1481539090809584E-2"/>
          <c:w val="0.96784569030348822"/>
          <c:h val="0.95047688178812773"/>
        </c:manualLayout>
      </c:layout>
      <c:lineChart>
        <c:grouping val="standard"/>
        <c:varyColors val="0"/>
        <c:ser>
          <c:idx val="5"/>
          <c:order val="0"/>
          <c:tx>
            <c:v>Taux de pénétration</c:v>
          </c:tx>
          <c:spPr>
            <a:ln w="28575" cap="rnd">
              <a:solidFill>
                <a:schemeClr val="accent6"/>
              </a:solidFill>
              <a:round/>
            </a:ln>
            <a:effectLst/>
          </c:spPr>
          <c:marker>
            <c:symbol val="none"/>
          </c:marker>
          <c:cat>
            <c:strRef>
              <c:f>'RESEM trim'!$A$175:$A$290</c:f>
              <c:strCache>
                <c:ptCount val="116"/>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pt idx="112">
                  <c:v>25</c:v>
                </c:pt>
                <c:pt idx="113">
                  <c:v>Q2 25</c:v>
                </c:pt>
                <c:pt idx="114">
                  <c:v>Q3 25</c:v>
                </c:pt>
                <c:pt idx="115">
                  <c:v>Q4 25</c:v>
                </c:pt>
              </c:strCache>
            </c:strRef>
          </c:cat>
          <c:val>
            <c:numRef>
              <c:f>'RESEM trim'!$AQ$175:$AQ$290</c:f>
              <c:numCache>
                <c:formatCode>0.00</c:formatCode>
                <c:ptCount val="116"/>
                <c:pt idx="0">
                  <c:v>21.224185483001953</c:v>
                </c:pt>
                <c:pt idx="1">
                  <c:v>22.222930120761056</c:v>
                </c:pt>
                <c:pt idx="2">
                  <c:v>21.555233424015569</c:v>
                </c:pt>
                <c:pt idx="3">
                  <c:v>21.736882409824428</c:v>
                </c:pt>
                <c:pt idx="4">
                  <c:v>22.12073668337251</c:v>
                </c:pt>
                <c:pt idx="5">
                  <c:v>22.504869722859734</c:v>
                </c:pt>
                <c:pt idx="6">
                  <c:v>22.428907594187724</c:v>
                </c:pt>
                <c:pt idx="7">
                  <c:v>22.354587573538403</c:v>
                </c:pt>
                <c:pt idx="8">
                  <c:v>22.910734451066315</c:v>
                </c:pt>
                <c:pt idx="9">
                  <c:v>22.757664082577687</c:v>
                </c:pt>
                <c:pt idx="10">
                  <c:v>23.299716422839232</c:v>
                </c:pt>
                <c:pt idx="11">
                  <c:v>23.669031671560379</c:v>
                </c:pt>
                <c:pt idx="12">
                  <c:v>23.642735205588441</c:v>
                </c:pt>
                <c:pt idx="13">
                  <c:v>23.845437382001258</c:v>
                </c:pt>
                <c:pt idx="14">
                  <c:v>24.40688071424421</c:v>
                </c:pt>
                <c:pt idx="15">
                  <c:v>24.982510668492221</c:v>
                </c:pt>
                <c:pt idx="16">
                  <c:v>25.348765677091603</c:v>
                </c:pt>
                <c:pt idx="17">
                  <c:v>25.302243548689045</c:v>
                </c:pt>
                <c:pt idx="18">
                  <c:v>24.582882012075171</c:v>
                </c:pt>
                <c:pt idx="19">
                  <c:v>24.385814091464965</c:v>
                </c:pt>
                <c:pt idx="20">
                  <c:v>25.226259689922479</c:v>
                </c:pt>
                <c:pt idx="21">
                  <c:v>26.08823416062895</c:v>
                </c:pt>
                <c:pt idx="22">
                  <c:v>25.259801242882521</c:v>
                </c:pt>
                <c:pt idx="23">
                  <c:v>24.902945105985111</c:v>
                </c:pt>
                <c:pt idx="24">
                  <c:v>24.879256707767645</c:v>
                </c:pt>
                <c:pt idx="25">
                  <c:v>24.782803258125025</c:v>
                </c:pt>
                <c:pt idx="26">
                  <c:v>24.754728593869132</c:v>
                </c:pt>
                <c:pt idx="27">
                  <c:v>25.288118597522761</c:v>
                </c:pt>
                <c:pt idx="28">
                  <c:v>25.183482302143975</c:v>
                </c:pt>
                <c:pt idx="29">
                  <c:v>25.635121548350032</c:v>
                </c:pt>
                <c:pt idx="30">
                  <c:v>26.1310327314524</c:v>
                </c:pt>
                <c:pt idx="31">
                  <c:v>26.321234589188723</c:v>
                </c:pt>
                <c:pt idx="32">
                  <c:v>25.962206277044423</c:v>
                </c:pt>
                <c:pt idx="33">
                  <c:v>26.860171520612948</c:v>
                </c:pt>
                <c:pt idx="34">
                  <c:v>26.994037574530317</c:v>
                </c:pt>
                <c:pt idx="35">
                  <c:v>27.560822703408398</c:v>
                </c:pt>
                <c:pt idx="36">
                  <c:v>30.594012491923326</c:v>
                </c:pt>
                <c:pt idx="37">
                  <c:v>31.30420535462132</c:v>
                </c:pt>
                <c:pt idx="38">
                  <c:v>27.66356652873289</c:v>
                </c:pt>
                <c:pt idx="39">
                  <c:v>27.612877678236877</c:v>
                </c:pt>
                <c:pt idx="40">
                  <c:v>28.059622218381548</c:v>
                </c:pt>
                <c:pt idx="41">
                  <c:v>27.65966321708191</c:v>
                </c:pt>
                <c:pt idx="42">
                  <c:v>28.392291884187674</c:v>
                </c:pt>
                <c:pt idx="43">
                  <c:v>28.009675275117555</c:v>
                </c:pt>
                <c:pt idx="44">
                  <c:v>28.194598107239951</c:v>
                </c:pt>
                <c:pt idx="45">
                  <c:v>28.207920402624261</c:v>
                </c:pt>
                <c:pt idx="46">
                  <c:v>28.149817083304406</c:v>
                </c:pt>
                <c:pt idx="47">
                  <c:v>27.092076373641643</c:v>
                </c:pt>
                <c:pt idx="48">
                  <c:v>26.383177954988327</c:v>
                </c:pt>
                <c:pt idx="49">
                  <c:v>26.654825806085153</c:v>
                </c:pt>
                <c:pt idx="50">
                  <c:v>27.203377872331188</c:v>
                </c:pt>
                <c:pt idx="51">
                  <c:v>27.54383005229759</c:v>
                </c:pt>
                <c:pt idx="52">
                  <c:v>27.983332182439664</c:v>
                </c:pt>
                <c:pt idx="53">
                  <c:v>28.480830762745963</c:v>
                </c:pt>
                <c:pt idx="54">
                  <c:v>29.205057551963829</c:v>
                </c:pt>
                <c:pt idx="55">
                  <c:v>29.329426055396613</c:v>
                </c:pt>
                <c:pt idx="56">
                  <c:v>28.948432459119658</c:v>
                </c:pt>
                <c:pt idx="57">
                  <c:v>30.017205950730556</c:v>
                </c:pt>
                <c:pt idx="58">
                  <c:v>29.799916036764817</c:v>
                </c:pt>
                <c:pt idx="59">
                  <c:v>29.868718954165153</c:v>
                </c:pt>
                <c:pt idx="60">
                  <c:v>29.838132976620141</c:v>
                </c:pt>
                <c:pt idx="61">
                  <c:v>30.587398765398135</c:v>
                </c:pt>
                <c:pt idx="62">
                  <c:v>30.060880722924459</c:v>
                </c:pt>
                <c:pt idx="63">
                  <c:v>29.095934898883787</c:v>
                </c:pt>
                <c:pt idx="64">
                  <c:v>29.488378891974858</c:v>
                </c:pt>
                <c:pt idx="65">
                  <c:v>30.547605615243022</c:v>
                </c:pt>
                <c:pt idx="66">
                  <c:v>30.126804919110718</c:v>
                </c:pt>
                <c:pt idx="67">
                  <c:v>30.629764425354132</c:v>
                </c:pt>
                <c:pt idx="68">
                  <c:v>29.900140878423127</c:v>
                </c:pt>
                <c:pt idx="69">
                  <c:v>29.953799127161354</c:v>
                </c:pt>
                <c:pt idx="70">
                  <c:v>30.630984348210394</c:v>
                </c:pt>
                <c:pt idx="71">
                  <c:v>32.274886713900216</c:v>
                </c:pt>
                <c:pt idx="72">
                  <c:v>31.731573097566226</c:v>
                </c:pt>
                <c:pt idx="73">
                  <c:v>30.84028186120938</c:v>
                </c:pt>
                <c:pt idx="74">
                  <c:v>30.558812110687601</c:v>
                </c:pt>
                <c:pt idx="75">
                  <c:v>31.685195351816269</c:v>
                </c:pt>
                <c:pt idx="76">
                  <c:v>31.08155046328023</c:v>
                </c:pt>
                <c:pt idx="77">
                  <c:v>31.236388317073899</c:v>
                </c:pt>
                <c:pt idx="78">
                  <c:v>31.952864686152019</c:v>
                </c:pt>
                <c:pt idx="79">
                  <c:v>31.27556492473834</c:v>
                </c:pt>
                <c:pt idx="80">
                  <c:v>31.393480215002477</c:v>
                </c:pt>
                <c:pt idx="81">
                  <c:v>32.126577695864668</c:v>
                </c:pt>
                <c:pt idx="82">
                  <c:v>32.180147735577741</c:v>
                </c:pt>
                <c:pt idx="83">
                  <c:v>31.402704112685853</c:v>
                </c:pt>
                <c:pt idx="84">
                  <c:v>31.909003348494622</c:v>
                </c:pt>
                <c:pt idx="85">
                  <c:v>32.212741514928034</c:v>
                </c:pt>
                <c:pt idx="86">
                  <c:v>32.182148286370939</c:v>
                </c:pt>
                <c:pt idx="87">
                  <c:v>33.08369737337744</c:v>
                </c:pt>
                <c:pt idx="88">
                  <c:v>35.153913216052622</c:v>
                </c:pt>
                <c:pt idx="89">
                  <c:v>31.773446852388737</c:v>
                </c:pt>
                <c:pt idx="90">
                  <c:v>32.253916895236848</c:v>
                </c:pt>
                <c:pt idx="91">
                  <c:v>31.364042521505414</c:v>
                </c:pt>
                <c:pt idx="92">
                  <c:v>31.061390762653861</c:v>
                </c:pt>
                <c:pt idx="93">
                  <c:v>29.795434677935834</c:v>
                </c:pt>
                <c:pt idx="94">
                  <c:v>29.627316342715282</c:v>
                </c:pt>
                <c:pt idx="95">
                  <c:v>33.586602725246266</c:v>
                </c:pt>
                <c:pt idx="96">
                  <c:v>31.094380779072392</c:v>
                </c:pt>
                <c:pt idx="97">
                  <c:v>29.417439149355957</c:v>
                </c:pt>
                <c:pt idx="98">
                  <c:v>30.102265053008459</c:v>
                </c:pt>
                <c:pt idx="99">
                  <c:v>30.592439178318415</c:v>
                </c:pt>
                <c:pt idx="100">
                  <c:v>32.985492536268659</c:v>
                </c:pt>
                <c:pt idx="101">
                  <c:v>33.707165655361088</c:v>
                </c:pt>
                <c:pt idx="102">
                  <c:v>32.694972557628979</c:v>
                </c:pt>
                <c:pt idx="103">
                  <c:v>32.882275720388797</c:v>
                </c:pt>
                <c:pt idx="104">
                  <c:v>32.273920912860468</c:v>
                </c:pt>
                <c:pt idx="105">
                  <c:v>32.690401504012613</c:v>
                </c:pt>
                <c:pt idx="106">
                  <c:v>32.286889038261762</c:v>
                </c:pt>
                <c:pt idx="107">
                  <c:v>32.151650206450171</c:v>
                </c:pt>
                <c:pt idx="108">
                  <c:v>31.160925128490067</c:v>
                </c:pt>
                <c:pt idx="109">
                  <c:v>33.419001365388269</c:v>
                </c:pt>
                <c:pt idx="110">
                  <c:v>32.684861308446557</c:v>
                </c:pt>
                <c:pt idx="111">
                  <c:v>32.782115524154015</c:v>
                </c:pt>
                <c:pt idx="112">
                  <c:v>32.876878024891354</c:v>
                </c:pt>
                <c:pt idx="113">
                  <c:v>32.96194470498564</c:v>
                </c:pt>
                <c:pt idx="114">
                  <c:v>33.039941076136451</c:v>
                </c:pt>
                <c:pt idx="115">
                  <c:v>33.115216427392404</c:v>
                </c:pt>
              </c:numCache>
            </c:numRef>
          </c:val>
          <c:smooth val="0"/>
          <c:extLst>
            <c:ext xmlns:c16="http://schemas.microsoft.com/office/drawing/2014/chart" uri="{C3380CC4-5D6E-409C-BE32-E72D297353CC}">
              <c16:uniqueId val="{00000000-32E5-4E74-BA95-7687A7F235C2}"/>
            </c:ext>
          </c:extLst>
        </c:ser>
        <c:ser>
          <c:idx val="1"/>
          <c:order val="1"/>
          <c:spPr>
            <a:ln w="28575" cap="rnd">
              <a:solidFill>
                <a:schemeClr val="accent2"/>
              </a:solidFill>
              <a:prstDash val="solid"/>
              <a:round/>
            </a:ln>
            <a:effectLst/>
          </c:spPr>
          <c:marker>
            <c:symbol val="none"/>
          </c:marker>
          <c:dPt>
            <c:idx val="106"/>
            <c:marker>
              <c:symbol val="none"/>
            </c:marker>
            <c:bubble3D val="0"/>
            <c:spPr>
              <a:ln w="28575" cap="rnd">
                <a:solidFill>
                  <a:schemeClr val="accent2"/>
                </a:solidFill>
                <a:prstDash val="sysDot"/>
                <a:round/>
              </a:ln>
              <a:effectLst/>
            </c:spPr>
            <c:extLst>
              <c:ext xmlns:c16="http://schemas.microsoft.com/office/drawing/2014/chart" uri="{C3380CC4-5D6E-409C-BE32-E72D297353CC}">
                <c16:uniqueId val="{00000005-626A-4FDE-8D5F-CEB164BC9C29}"/>
              </c:ext>
            </c:extLst>
          </c:dPt>
          <c:dPt>
            <c:idx val="107"/>
            <c:marker>
              <c:symbol val="none"/>
            </c:marker>
            <c:bubble3D val="0"/>
            <c:spPr>
              <a:ln w="28575" cap="rnd">
                <a:solidFill>
                  <a:schemeClr val="accent2"/>
                </a:solidFill>
                <a:prstDash val="sysDot"/>
                <a:round/>
              </a:ln>
              <a:effectLst/>
            </c:spPr>
            <c:extLst>
              <c:ext xmlns:c16="http://schemas.microsoft.com/office/drawing/2014/chart" uri="{C3380CC4-5D6E-409C-BE32-E72D297353CC}">
                <c16:uniqueId val="{00000004-626A-4FDE-8D5F-CEB164BC9C29}"/>
              </c:ext>
            </c:extLst>
          </c:dPt>
          <c:dPt>
            <c:idx val="108"/>
            <c:marker>
              <c:symbol val="none"/>
            </c:marker>
            <c:bubble3D val="0"/>
            <c:spPr>
              <a:ln w="28575" cap="rnd">
                <a:solidFill>
                  <a:schemeClr val="accent2"/>
                </a:solidFill>
                <a:prstDash val="sysDot"/>
                <a:round/>
              </a:ln>
              <a:effectLst/>
            </c:spPr>
            <c:extLst>
              <c:ext xmlns:c16="http://schemas.microsoft.com/office/drawing/2014/chart" uri="{C3380CC4-5D6E-409C-BE32-E72D297353CC}">
                <c16:uniqueId val="{00000000-626A-4FDE-8D5F-CEB164BC9C29}"/>
              </c:ext>
            </c:extLst>
          </c:dPt>
          <c:dPt>
            <c:idx val="109"/>
            <c:marker>
              <c:symbol val="none"/>
            </c:marker>
            <c:bubble3D val="0"/>
            <c:spPr>
              <a:ln w="28575" cap="rnd">
                <a:solidFill>
                  <a:schemeClr val="accent2"/>
                </a:solidFill>
                <a:prstDash val="sysDot"/>
                <a:round/>
              </a:ln>
              <a:effectLst/>
            </c:spPr>
            <c:extLst>
              <c:ext xmlns:c16="http://schemas.microsoft.com/office/drawing/2014/chart" uri="{C3380CC4-5D6E-409C-BE32-E72D297353CC}">
                <c16:uniqueId val="{00000001-626A-4FDE-8D5F-CEB164BC9C29}"/>
              </c:ext>
            </c:extLst>
          </c:dPt>
          <c:dPt>
            <c:idx val="110"/>
            <c:marker>
              <c:symbol val="none"/>
            </c:marker>
            <c:bubble3D val="0"/>
            <c:spPr>
              <a:ln w="28575" cap="rnd">
                <a:solidFill>
                  <a:schemeClr val="accent2"/>
                </a:solidFill>
                <a:prstDash val="sysDot"/>
                <a:round/>
              </a:ln>
              <a:effectLst/>
            </c:spPr>
            <c:extLst>
              <c:ext xmlns:c16="http://schemas.microsoft.com/office/drawing/2014/chart" uri="{C3380CC4-5D6E-409C-BE32-E72D297353CC}">
                <c16:uniqueId val="{00000002-626A-4FDE-8D5F-CEB164BC9C29}"/>
              </c:ext>
            </c:extLst>
          </c:dPt>
          <c:dPt>
            <c:idx val="111"/>
            <c:marker>
              <c:symbol val="none"/>
            </c:marker>
            <c:bubble3D val="0"/>
            <c:spPr>
              <a:ln w="28575" cap="rnd">
                <a:solidFill>
                  <a:schemeClr val="accent2"/>
                </a:solidFill>
                <a:prstDash val="sysDot"/>
                <a:round/>
              </a:ln>
              <a:effectLst/>
            </c:spPr>
            <c:extLst>
              <c:ext xmlns:c16="http://schemas.microsoft.com/office/drawing/2014/chart" uri="{C3380CC4-5D6E-409C-BE32-E72D297353CC}">
                <c16:uniqueId val="{00000003-626A-4FDE-8D5F-CEB164BC9C29}"/>
              </c:ext>
            </c:extLst>
          </c:dPt>
          <c:cat>
            <c:strRef>
              <c:f>'RESEM trim'!$A$175:$A$290</c:f>
              <c:strCache>
                <c:ptCount val="116"/>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pt idx="112">
                  <c:v>25</c:v>
                </c:pt>
                <c:pt idx="113">
                  <c:v>Q2 25</c:v>
                </c:pt>
                <c:pt idx="114">
                  <c:v>Q3 25</c:v>
                </c:pt>
                <c:pt idx="115">
                  <c:v>Q4 25</c:v>
                </c:pt>
              </c:strCache>
            </c:strRef>
          </c:cat>
          <c:val>
            <c:numRef>
              <c:f>'[7]RESEM trim'!$AQ$175:$AQ$290</c:f>
              <c:numCache>
                <c:formatCode>General</c:formatCode>
                <c:ptCount val="116"/>
                <c:pt idx="0">
                  <c:v>21.224185483001953</c:v>
                </c:pt>
                <c:pt idx="1">
                  <c:v>22.222930120761056</c:v>
                </c:pt>
                <c:pt idx="2">
                  <c:v>21.555233424015569</c:v>
                </c:pt>
                <c:pt idx="3">
                  <c:v>21.736882409824428</c:v>
                </c:pt>
                <c:pt idx="4">
                  <c:v>22.12073668337251</c:v>
                </c:pt>
                <c:pt idx="5">
                  <c:v>22.504869722859734</c:v>
                </c:pt>
                <c:pt idx="6">
                  <c:v>22.428907594187724</c:v>
                </c:pt>
                <c:pt idx="7">
                  <c:v>22.354587573538403</c:v>
                </c:pt>
                <c:pt idx="8">
                  <c:v>22.910734451066315</c:v>
                </c:pt>
                <c:pt idx="9">
                  <c:v>22.757664082577687</c:v>
                </c:pt>
                <c:pt idx="10">
                  <c:v>23.299716422839232</c:v>
                </c:pt>
                <c:pt idx="11">
                  <c:v>23.669031671560379</c:v>
                </c:pt>
                <c:pt idx="12">
                  <c:v>23.642735205588441</c:v>
                </c:pt>
                <c:pt idx="13">
                  <c:v>23.845437382001258</c:v>
                </c:pt>
                <c:pt idx="14">
                  <c:v>24.40688071424421</c:v>
                </c:pt>
                <c:pt idx="15">
                  <c:v>24.982510668492221</c:v>
                </c:pt>
                <c:pt idx="16">
                  <c:v>25.348765677091603</c:v>
                </c:pt>
                <c:pt idx="17">
                  <c:v>25.302243548689045</c:v>
                </c:pt>
                <c:pt idx="18">
                  <c:v>24.582882012075171</c:v>
                </c:pt>
                <c:pt idx="19">
                  <c:v>24.385814091464965</c:v>
                </c:pt>
                <c:pt idx="20">
                  <c:v>25.226259689922479</c:v>
                </c:pt>
                <c:pt idx="21">
                  <c:v>26.08823416062895</c:v>
                </c:pt>
                <c:pt idx="22">
                  <c:v>25.259801242882521</c:v>
                </c:pt>
                <c:pt idx="23">
                  <c:v>24.902945105985111</c:v>
                </c:pt>
                <c:pt idx="24">
                  <c:v>24.879256707767645</c:v>
                </c:pt>
                <c:pt idx="25">
                  <c:v>24.782803258125025</c:v>
                </c:pt>
                <c:pt idx="26">
                  <c:v>24.754728593869132</c:v>
                </c:pt>
                <c:pt idx="27">
                  <c:v>25.288118597522761</c:v>
                </c:pt>
                <c:pt idx="28">
                  <c:v>25.183482302143975</c:v>
                </c:pt>
                <c:pt idx="29">
                  <c:v>25.635121548350032</c:v>
                </c:pt>
                <c:pt idx="30">
                  <c:v>26.1310327314524</c:v>
                </c:pt>
                <c:pt idx="31">
                  <c:v>26.321234589188723</c:v>
                </c:pt>
                <c:pt idx="32">
                  <c:v>25.962206277044423</c:v>
                </c:pt>
                <c:pt idx="33">
                  <c:v>26.860171520612948</c:v>
                </c:pt>
                <c:pt idx="34">
                  <c:v>26.994037574530317</c:v>
                </c:pt>
                <c:pt idx="35">
                  <c:v>27.560822703408398</c:v>
                </c:pt>
                <c:pt idx="36">
                  <c:v>30.594012491923326</c:v>
                </c:pt>
                <c:pt idx="37">
                  <c:v>31.30420535462132</c:v>
                </c:pt>
                <c:pt idx="38">
                  <c:v>27.66356652873289</c:v>
                </c:pt>
                <c:pt idx="39">
                  <c:v>27.612877678236877</c:v>
                </c:pt>
                <c:pt idx="40">
                  <c:v>28.059622218381548</c:v>
                </c:pt>
                <c:pt idx="41">
                  <c:v>27.65966321708191</c:v>
                </c:pt>
                <c:pt idx="42">
                  <c:v>28.392291884187674</c:v>
                </c:pt>
                <c:pt idx="43">
                  <c:v>28.009675275117555</c:v>
                </c:pt>
                <c:pt idx="44">
                  <c:v>28.194598107239951</c:v>
                </c:pt>
                <c:pt idx="45">
                  <c:v>28.207920402624261</c:v>
                </c:pt>
                <c:pt idx="46">
                  <c:v>28.149817083304406</c:v>
                </c:pt>
                <c:pt idx="47">
                  <c:v>27.092076373641643</c:v>
                </c:pt>
                <c:pt idx="48">
                  <c:v>26.383177954988327</c:v>
                </c:pt>
                <c:pt idx="49">
                  <c:v>26.654825806085153</c:v>
                </c:pt>
                <c:pt idx="50">
                  <c:v>27.203377872331188</c:v>
                </c:pt>
                <c:pt idx="51">
                  <c:v>27.54383005229759</c:v>
                </c:pt>
                <c:pt idx="52">
                  <c:v>27.983332182439664</c:v>
                </c:pt>
                <c:pt idx="53">
                  <c:v>28.480830762745963</c:v>
                </c:pt>
                <c:pt idx="54">
                  <c:v>29.205057551963829</c:v>
                </c:pt>
                <c:pt idx="55">
                  <c:v>29.329426055396613</c:v>
                </c:pt>
                <c:pt idx="56">
                  <c:v>28.948432459119658</c:v>
                </c:pt>
                <c:pt idx="57">
                  <c:v>30.017205950730556</c:v>
                </c:pt>
                <c:pt idx="58">
                  <c:v>29.799916036764817</c:v>
                </c:pt>
                <c:pt idx="59">
                  <c:v>29.868718954165153</c:v>
                </c:pt>
                <c:pt idx="60">
                  <c:v>29.838132976620141</c:v>
                </c:pt>
                <c:pt idx="61">
                  <c:v>30.587398765398135</c:v>
                </c:pt>
                <c:pt idx="62">
                  <c:v>30.060880722924459</c:v>
                </c:pt>
                <c:pt idx="63">
                  <c:v>29.095934898883787</c:v>
                </c:pt>
                <c:pt idx="64">
                  <c:v>29.488378891974858</c:v>
                </c:pt>
                <c:pt idx="65">
                  <c:v>30.547605615243022</c:v>
                </c:pt>
                <c:pt idx="66">
                  <c:v>30.126804919110718</c:v>
                </c:pt>
                <c:pt idx="67">
                  <c:v>30.629764425354132</c:v>
                </c:pt>
                <c:pt idx="68">
                  <c:v>29.900140878423127</c:v>
                </c:pt>
                <c:pt idx="69">
                  <c:v>29.953799127161354</c:v>
                </c:pt>
                <c:pt idx="70">
                  <c:v>30.630984348210394</c:v>
                </c:pt>
                <c:pt idx="71">
                  <c:v>32.274886713900216</c:v>
                </c:pt>
                <c:pt idx="72">
                  <c:v>31.731573097566226</c:v>
                </c:pt>
                <c:pt idx="73">
                  <c:v>30.84028186120938</c:v>
                </c:pt>
                <c:pt idx="74">
                  <c:v>30.558812110687601</c:v>
                </c:pt>
                <c:pt idx="75">
                  <c:v>31.685195351816269</c:v>
                </c:pt>
                <c:pt idx="76">
                  <c:v>31.08155046328023</c:v>
                </c:pt>
                <c:pt idx="77">
                  <c:v>31.236388317073899</c:v>
                </c:pt>
                <c:pt idx="78">
                  <c:v>31.952864686152019</c:v>
                </c:pt>
                <c:pt idx="79">
                  <c:v>31.27556492473834</c:v>
                </c:pt>
                <c:pt idx="80">
                  <c:v>31.393480215002477</c:v>
                </c:pt>
                <c:pt idx="81">
                  <c:v>32.126577695864668</c:v>
                </c:pt>
                <c:pt idx="82">
                  <c:v>32.180147735577741</c:v>
                </c:pt>
                <c:pt idx="83">
                  <c:v>31.402704112685853</c:v>
                </c:pt>
                <c:pt idx="84">
                  <c:v>31.909003348494622</c:v>
                </c:pt>
                <c:pt idx="85">
                  <c:v>32.212741514928034</c:v>
                </c:pt>
                <c:pt idx="86">
                  <c:v>32.182148286370939</c:v>
                </c:pt>
                <c:pt idx="87">
                  <c:v>33.08369737337744</c:v>
                </c:pt>
                <c:pt idx="88">
                  <c:v>35.153913216052622</c:v>
                </c:pt>
                <c:pt idx="89">
                  <c:v>31.773446852388737</c:v>
                </c:pt>
                <c:pt idx="90">
                  <c:v>32.253916895236848</c:v>
                </c:pt>
                <c:pt idx="91">
                  <c:v>31.364042521505414</c:v>
                </c:pt>
                <c:pt idx="92">
                  <c:v>31.061390762653861</c:v>
                </c:pt>
                <c:pt idx="93">
                  <c:v>29.795434677935834</c:v>
                </c:pt>
                <c:pt idx="94">
                  <c:v>29.627316342715282</c:v>
                </c:pt>
                <c:pt idx="95">
                  <c:v>33.586602725246266</c:v>
                </c:pt>
                <c:pt idx="96">
                  <c:v>31.094380779072392</c:v>
                </c:pt>
                <c:pt idx="97">
                  <c:v>29.417439149355957</c:v>
                </c:pt>
                <c:pt idx="98">
                  <c:v>30.102265053008459</c:v>
                </c:pt>
                <c:pt idx="99">
                  <c:v>30.592439178318415</c:v>
                </c:pt>
                <c:pt idx="100">
                  <c:v>32.985492536268659</c:v>
                </c:pt>
                <c:pt idx="101">
                  <c:v>33.707165655361088</c:v>
                </c:pt>
                <c:pt idx="102">
                  <c:v>32.694972557628979</c:v>
                </c:pt>
                <c:pt idx="103">
                  <c:v>32.882275720388797</c:v>
                </c:pt>
                <c:pt idx="104">
                  <c:v>32.273920912860468</c:v>
                </c:pt>
                <c:pt idx="105">
                  <c:v>32.690401504012613</c:v>
                </c:pt>
                <c:pt idx="106">
                  <c:v>32.286889038261762</c:v>
                </c:pt>
                <c:pt idx="107">
                  <c:v>32.151650206450171</c:v>
                </c:pt>
                <c:pt idx="108">
                  <c:v>32.151313821480066</c:v>
                </c:pt>
                <c:pt idx="109">
                  <c:v>32.180765004504543</c:v>
                </c:pt>
                <c:pt idx="110">
                  <c:v>32.197686771445191</c:v>
                </c:pt>
                <c:pt idx="111">
                  <c:v>32.22260770532445</c:v>
                </c:pt>
                <c:pt idx="112">
                  <c:v>32.244893411217767</c:v>
                </c:pt>
                <c:pt idx="113">
                  <c:v>32.26035579668649</c:v>
                </c:pt>
                <c:pt idx="114">
                  <c:v>32.26894909569485</c:v>
                </c:pt>
                <c:pt idx="115">
                  <c:v>32.274822834310818</c:v>
                </c:pt>
              </c:numCache>
            </c:numRef>
          </c:val>
          <c:smooth val="0"/>
          <c:extLst>
            <c:ext xmlns:c16="http://schemas.microsoft.com/office/drawing/2014/chart" uri="{C3380CC4-5D6E-409C-BE32-E72D297353CC}">
              <c16:uniqueId val="{00000000-124A-4207-8170-47ED021041A4}"/>
            </c:ext>
          </c:extLst>
        </c:ser>
        <c:dLbls>
          <c:showLegendKey val="0"/>
          <c:showVal val="0"/>
          <c:showCatName val="0"/>
          <c:showSerName val="0"/>
          <c:showPercent val="0"/>
          <c:showBubbleSize val="0"/>
        </c:dLbls>
        <c:smooth val="0"/>
        <c:axId val="830908559"/>
        <c:axId val="830904399"/>
      </c:lineChart>
      <c:catAx>
        <c:axId val="830908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4399"/>
        <c:crosses val="autoZero"/>
        <c:auto val="1"/>
        <c:lblAlgn val="ctr"/>
        <c:lblOffset val="100"/>
        <c:tickLblSkip val="4"/>
        <c:tickMarkSkip val="4"/>
        <c:noMultiLvlLbl val="0"/>
      </c:catAx>
      <c:valAx>
        <c:axId val="830904399"/>
        <c:scaling>
          <c:orientation val="minMax"/>
          <c:max val="36"/>
          <c:min val="2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154309696511826E-2"/>
          <c:y val="1.1481539090809584E-2"/>
          <c:w val="0.96784569030348822"/>
          <c:h val="0.95047688178812773"/>
        </c:manualLayout>
      </c:layout>
      <c:barChart>
        <c:barDir val="col"/>
        <c:grouping val="clustered"/>
        <c:varyColors val="0"/>
        <c:ser>
          <c:idx val="0"/>
          <c:order val="0"/>
          <c:spPr>
            <a:solidFill>
              <a:schemeClr val="accent1"/>
            </a:solidFill>
            <a:ln>
              <a:noFill/>
            </a:ln>
            <a:effectLst/>
          </c:spPr>
          <c:invertIfNegative val="0"/>
          <c:dPt>
            <c:idx val="103"/>
            <c:invertIfNegative val="0"/>
            <c:bubble3D val="0"/>
            <c:spPr>
              <a:solidFill>
                <a:schemeClr val="bg1">
                  <a:lumMod val="65000"/>
                </a:schemeClr>
              </a:solidFill>
              <a:ln>
                <a:noFill/>
              </a:ln>
              <a:effectLst/>
            </c:spPr>
            <c:extLst>
              <c:ext xmlns:c16="http://schemas.microsoft.com/office/drawing/2014/chart" uri="{C3380CC4-5D6E-409C-BE32-E72D297353CC}">
                <c16:uniqueId val="{00000001-9C4F-426B-A725-8EE78683CA2A}"/>
              </c:ext>
            </c:extLst>
          </c:dPt>
          <c:cat>
            <c:strRef>
              <c:f>'RESEM trim'!$A$175:$A$286</c:f>
              <c:strCache>
                <c:ptCount val="112"/>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strCache>
            </c:strRef>
          </c:cat>
          <c:val>
            <c:numRef>
              <c:f>'RESEM trim'!$AS$175:$AS$286</c:f>
              <c:numCache>
                <c:formatCode>General</c:formatCode>
                <c:ptCount val="112"/>
                <c:pt idx="105">
                  <c:v>36</c:v>
                </c:pt>
                <c:pt idx="107">
                  <c:v>36</c:v>
                </c:pt>
              </c:numCache>
            </c:numRef>
          </c:val>
          <c:extLst>
            <c:ext xmlns:c16="http://schemas.microsoft.com/office/drawing/2014/chart" uri="{C3380CC4-5D6E-409C-BE32-E72D297353CC}">
              <c16:uniqueId val="{00000002-9C4F-426B-A725-8EE78683CA2A}"/>
            </c:ext>
          </c:extLst>
        </c:ser>
        <c:dLbls>
          <c:showLegendKey val="0"/>
          <c:showVal val="0"/>
          <c:showCatName val="0"/>
          <c:showSerName val="0"/>
          <c:showPercent val="0"/>
          <c:showBubbleSize val="0"/>
        </c:dLbls>
        <c:gapWidth val="200"/>
        <c:axId val="830908559"/>
        <c:axId val="830904399"/>
      </c:barChart>
      <c:lineChart>
        <c:grouping val="standard"/>
        <c:varyColors val="0"/>
        <c:ser>
          <c:idx val="5"/>
          <c:order val="1"/>
          <c:tx>
            <c:v>Taux d'exportation</c:v>
          </c:tx>
          <c:spPr>
            <a:ln w="28575" cap="rnd">
              <a:solidFill>
                <a:schemeClr val="accent6"/>
              </a:solidFill>
              <a:round/>
            </a:ln>
            <a:effectLst/>
          </c:spPr>
          <c:marker>
            <c:symbol val="none"/>
          </c:marker>
          <c:cat>
            <c:strRef>
              <c:f>'RESEM trim'!$A$175:$A$286</c:f>
              <c:strCache>
                <c:ptCount val="112"/>
                <c:pt idx="0">
                  <c:v>97</c:v>
                </c:pt>
                <c:pt idx="1">
                  <c:v>Q2 97</c:v>
                </c:pt>
                <c:pt idx="2">
                  <c:v>Q3 97</c:v>
                </c:pt>
                <c:pt idx="3">
                  <c:v>Q4 97</c:v>
                </c:pt>
                <c:pt idx="4">
                  <c:v>98</c:v>
                </c:pt>
                <c:pt idx="5">
                  <c:v>Q2 98</c:v>
                </c:pt>
                <c:pt idx="6">
                  <c:v>Q3 98</c:v>
                </c:pt>
                <c:pt idx="7">
                  <c:v>Q4 98</c:v>
                </c:pt>
                <c:pt idx="8">
                  <c:v>99</c:v>
                </c:pt>
                <c:pt idx="9">
                  <c:v>Q2 99</c:v>
                </c:pt>
                <c:pt idx="10">
                  <c:v>Q3 99</c:v>
                </c:pt>
                <c:pt idx="11">
                  <c:v>Q4 99</c:v>
                </c:pt>
                <c:pt idx="12">
                  <c:v>00</c:v>
                </c:pt>
                <c:pt idx="13">
                  <c:v>Q2 00</c:v>
                </c:pt>
                <c:pt idx="14">
                  <c:v>Q3 00</c:v>
                </c:pt>
                <c:pt idx="15">
                  <c:v>Q4 00</c:v>
                </c:pt>
                <c:pt idx="16">
                  <c:v>01</c:v>
                </c:pt>
                <c:pt idx="17">
                  <c:v>Q2 01</c:v>
                </c:pt>
                <c:pt idx="18">
                  <c:v>Q3 01</c:v>
                </c:pt>
                <c:pt idx="19">
                  <c:v>Q4 01</c:v>
                </c:pt>
                <c:pt idx="20">
                  <c:v>02</c:v>
                </c:pt>
                <c:pt idx="21">
                  <c:v>Q2 02</c:v>
                </c:pt>
                <c:pt idx="22">
                  <c:v>Q3 02</c:v>
                </c:pt>
                <c:pt idx="23">
                  <c:v>Q4 02</c:v>
                </c:pt>
                <c:pt idx="24">
                  <c:v>03</c:v>
                </c:pt>
                <c:pt idx="25">
                  <c:v>Q2 03</c:v>
                </c:pt>
                <c:pt idx="26">
                  <c:v>Q3 03</c:v>
                </c:pt>
                <c:pt idx="27">
                  <c:v>Q4 03</c:v>
                </c:pt>
                <c:pt idx="28">
                  <c:v>04</c:v>
                </c:pt>
                <c:pt idx="29">
                  <c:v>Q2 04</c:v>
                </c:pt>
                <c:pt idx="30">
                  <c:v>Q3 04</c:v>
                </c:pt>
                <c:pt idx="31">
                  <c:v>Q4 04</c:v>
                </c:pt>
                <c:pt idx="32">
                  <c:v>05</c:v>
                </c:pt>
                <c:pt idx="33">
                  <c:v>Q2 05</c:v>
                </c:pt>
                <c:pt idx="34">
                  <c:v>Q3 05</c:v>
                </c:pt>
                <c:pt idx="35">
                  <c:v>Q4 05</c:v>
                </c:pt>
                <c:pt idx="36">
                  <c:v>06</c:v>
                </c:pt>
                <c:pt idx="37">
                  <c:v>Q2 06</c:v>
                </c:pt>
                <c:pt idx="38">
                  <c:v>Q3 06</c:v>
                </c:pt>
                <c:pt idx="39">
                  <c:v>Q4 06</c:v>
                </c:pt>
                <c:pt idx="40">
                  <c:v>07</c:v>
                </c:pt>
                <c:pt idx="41">
                  <c:v>Q2 07</c:v>
                </c:pt>
                <c:pt idx="42">
                  <c:v>Q3 07</c:v>
                </c:pt>
                <c:pt idx="43">
                  <c:v>Q4 07</c:v>
                </c:pt>
                <c:pt idx="44">
                  <c:v>08</c:v>
                </c:pt>
                <c:pt idx="45">
                  <c:v>Q2 08</c:v>
                </c:pt>
                <c:pt idx="46">
                  <c:v>Q3 08</c:v>
                </c:pt>
                <c:pt idx="47">
                  <c:v>Q4 08</c:v>
                </c:pt>
                <c:pt idx="48">
                  <c:v>09</c:v>
                </c:pt>
                <c:pt idx="49">
                  <c:v>Q2 09</c:v>
                </c:pt>
                <c:pt idx="50">
                  <c:v>Q3 09</c:v>
                </c:pt>
                <c:pt idx="51">
                  <c:v>Q4 09</c:v>
                </c:pt>
                <c:pt idx="52">
                  <c:v>10</c:v>
                </c:pt>
                <c:pt idx="53">
                  <c:v>Q2 10</c:v>
                </c:pt>
                <c:pt idx="54">
                  <c:v>Q3 10</c:v>
                </c:pt>
                <c:pt idx="55">
                  <c:v>Q4 10</c:v>
                </c:pt>
                <c:pt idx="56">
                  <c:v>11</c:v>
                </c:pt>
                <c:pt idx="57">
                  <c:v>Q2 11</c:v>
                </c:pt>
                <c:pt idx="58">
                  <c:v>Q3 11</c:v>
                </c:pt>
                <c:pt idx="59">
                  <c:v>Q4 11</c:v>
                </c:pt>
                <c:pt idx="60">
                  <c:v>12</c:v>
                </c:pt>
                <c:pt idx="61">
                  <c:v>Q2 12</c:v>
                </c:pt>
                <c:pt idx="62">
                  <c:v>Q3 12</c:v>
                </c:pt>
                <c:pt idx="63">
                  <c:v>Q4 12</c:v>
                </c:pt>
                <c:pt idx="64">
                  <c:v>13</c:v>
                </c:pt>
                <c:pt idx="65">
                  <c:v>Q2 13</c:v>
                </c:pt>
                <c:pt idx="66">
                  <c:v>Q3 13</c:v>
                </c:pt>
                <c:pt idx="67">
                  <c:v>Q4 13</c:v>
                </c:pt>
                <c:pt idx="68">
                  <c:v>14</c:v>
                </c:pt>
                <c:pt idx="69">
                  <c:v>Q2 14</c:v>
                </c:pt>
                <c:pt idx="70">
                  <c:v>Q3 14</c:v>
                </c:pt>
                <c:pt idx="71">
                  <c:v>Q4 14</c:v>
                </c:pt>
                <c:pt idx="72">
                  <c:v>15</c:v>
                </c:pt>
                <c:pt idx="73">
                  <c:v>Q2 15</c:v>
                </c:pt>
                <c:pt idx="74">
                  <c:v>Q3 15</c:v>
                </c:pt>
                <c:pt idx="75">
                  <c:v>Q4 15</c:v>
                </c:pt>
                <c:pt idx="76">
                  <c:v>16</c:v>
                </c:pt>
                <c:pt idx="77">
                  <c:v>Q2 16</c:v>
                </c:pt>
                <c:pt idx="78">
                  <c:v>Q3 16</c:v>
                </c:pt>
                <c:pt idx="79">
                  <c:v>Q4 16</c:v>
                </c:pt>
                <c:pt idx="80">
                  <c:v>17</c:v>
                </c:pt>
                <c:pt idx="81">
                  <c:v>Q2 17</c:v>
                </c:pt>
                <c:pt idx="82">
                  <c:v>Q3 17</c:v>
                </c:pt>
                <c:pt idx="83">
                  <c:v>Q4 17</c:v>
                </c:pt>
                <c:pt idx="84">
                  <c:v>18</c:v>
                </c:pt>
                <c:pt idx="85">
                  <c:v>Q2 18</c:v>
                </c:pt>
                <c:pt idx="86">
                  <c:v>Q3 18</c:v>
                </c:pt>
                <c:pt idx="87">
                  <c:v>Q4 18</c:v>
                </c:pt>
                <c:pt idx="88">
                  <c:v>19</c:v>
                </c:pt>
                <c:pt idx="89">
                  <c:v>Q2 </c:v>
                </c:pt>
                <c:pt idx="90">
                  <c:v>Q3 </c:v>
                </c:pt>
                <c:pt idx="91">
                  <c:v>Q4 </c:v>
                </c:pt>
                <c:pt idx="92">
                  <c:v>20</c:v>
                </c:pt>
                <c:pt idx="93">
                  <c:v>Q2 </c:v>
                </c:pt>
                <c:pt idx="94">
                  <c:v>Q3 </c:v>
                </c:pt>
                <c:pt idx="95">
                  <c:v>Q4 </c:v>
                </c:pt>
                <c:pt idx="96">
                  <c:v>21</c:v>
                </c:pt>
                <c:pt idx="97">
                  <c:v>Q2 21</c:v>
                </c:pt>
                <c:pt idx="98">
                  <c:v>Q3 21</c:v>
                </c:pt>
                <c:pt idx="99">
                  <c:v>Q4 21</c:v>
                </c:pt>
                <c:pt idx="100">
                  <c:v>22</c:v>
                </c:pt>
                <c:pt idx="101">
                  <c:v>Q2 22</c:v>
                </c:pt>
                <c:pt idx="102">
                  <c:v>Q3 22</c:v>
                </c:pt>
                <c:pt idx="103">
                  <c:v>Q4 22</c:v>
                </c:pt>
                <c:pt idx="104">
                  <c:v>23</c:v>
                </c:pt>
                <c:pt idx="105">
                  <c:v>Q2 23</c:v>
                </c:pt>
                <c:pt idx="106">
                  <c:v>Q3 23</c:v>
                </c:pt>
                <c:pt idx="107">
                  <c:v>Q4 23</c:v>
                </c:pt>
                <c:pt idx="108">
                  <c:v>24</c:v>
                </c:pt>
                <c:pt idx="109">
                  <c:v>Q2 24</c:v>
                </c:pt>
                <c:pt idx="110">
                  <c:v>Q3 24</c:v>
                </c:pt>
                <c:pt idx="111">
                  <c:v>Q4 24</c:v>
                </c:pt>
              </c:strCache>
            </c:strRef>
          </c:cat>
          <c:val>
            <c:numRef>
              <c:f>'RESEM trim'!$AP$175:$AP$286</c:f>
              <c:numCache>
                <c:formatCode>0.00</c:formatCode>
                <c:ptCount val="112"/>
                <c:pt idx="0">
                  <c:v>24.029101170906635</c:v>
                </c:pt>
                <c:pt idx="1">
                  <c:v>24.099698543465731</c:v>
                </c:pt>
                <c:pt idx="2">
                  <c:v>23.685720687977877</c:v>
                </c:pt>
                <c:pt idx="3">
                  <c:v>24.147616341852906</c:v>
                </c:pt>
                <c:pt idx="4">
                  <c:v>24.120073682550121</c:v>
                </c:pt>
                <c:pt idx="5">
                  <c:v>23.997864093661086</c:v>
                </c:pt>
                <c:pt idx="6">
                  <c:v>23.850655368727658</c:v>
                </c:pt>
                <c:pt idx="7">
                  <c:v>23.629572148202708</c:v>
                </c:pt>
                <c:pt idx="8">
                  <c:v>23.504071433609639</c:v>
                </c:pt>
                <c:pt idx="9">
                  <c:v>23.439112856047114</c:v>
                </c:pt>
                <c:pt idx="10">
                  <c:v>24.476530230986953</c:v>
                </c:pt>
                <c:pt idx="11">
                  <c:v>24.546557774935224</c:v>
                </c:pt>
                <c:pt idx="12">
                  <c:v>24.653201808384964</c:v>
                </c:pt>
                <c:pt idx="13">
                  <c:v>25.301586359093115</c:v>
                </c:pt>
                <c:pt idx="14">
                  <c:v>25.283742425546038</c:v>
                </c:pt>
                <c:pt idx="15">
                  <c:v>25.748697519118931</c:v>
                </c:pt>
                <c:pt idx="16">
                  <c:v>26.551734155824661</c:v>
                </c:pt>
                <c:pt idx="17">
                  <c:v>25.326240485154671</c:v>
                </c:pt>
                <c:pt idx="18">
                  <c:v>24.626874617883644</c:v>
                </c:pt>
                <c:pt idx="19">
                  <c:v>24.811862968848953</c:v>
                </c:pt>
                <c:pt idx="20">
                  <c:v>25.101898773400965</c:v>
                </c:pt>
                <c:pt idx="21">
                  <c:v>25.70857260778914</c:v>
                </c:pt>
                <c:pt idx="22">
                  <c:v>25.348176945278908</c:v>
                </c:pt>
                <c:pt idx="23">
                  <c:v>24.287801741773336</c:v>
                </c:pt>
                <c:pt idx="24">
                  <c:v>25.256712593307832</c:v>
                </c:pt>
                <c:pt idx="25">
                  <c:v>24.577485356581892</c:v>
                </c:pt>
                <c:pt idx="26">
                  <c:v>24.371908550067243</c:v>
                </c:pt>
                <c:pt idx="27">
                  <c:v>24.834905873732392</c:v>
                </c:pt>
                <c:pt idx="28">
                  <c:v>24.936859726080481</c:v>
                </c:pt>
                <c:pt idx="29">
                  <c:v>25.162898735112883</c:v>
                </c:pt>
                <c:pt idx="30">
                  <c:v>25.388746706056395</c:v>
                </c:pt>
                <c:pt idx="31">
                  <c:v>26.061794061234639</c:v>
                </c:pt>
                <c:pt idx="32">
                  <c:v>25.367796132080461</c:v>
                </c:pt>
                <c:pt idx="33">
                  <c:v>26.647608931783363</c:v>
                </c:pt>
                <c:pt idx="34">
                  <c:v>26.742060351090245</c:v>
                </c:pt>
                <c:pt idx="35">
                  <c:v>27.535229272254224</c:v>
                </c:pt>
                <c:pt idx="36">
                  <c:v>30.615808823529413</c:v>
                </c:pt>
                <c:pt idx="37">
                  <c:v>31.450319915682787</c:v>
                </c:pt>
                <c:pt idx="38">
                  <c:v>27.655345516629222</c:v>
                </c:pt>
                <c:pt idx="39">
                  <c:v>27.355441386478287</c:v>
                </c:pt>
                <c:pt idx="40">
                  <c:v>27.334598794951269</c:v>
                </c:pt>
                <c:pt idx="41">
                  <c:v>28.116988078468527</c:v>
                </c:pt>
                <c:pt idx="42">
                  <c:v>28.013142253335094</c:v>
                </c:pt>
                <c:pt idx="43">
                  <c:v>28.798370170676613</c:v>
                </c:pt>
                <c:pt idx="44">
                  <c:v>28.642480445421747</c:v>
                </c:pt>
                <c:pt idx="45">
                  <c:v>28.787244606943982</c:v>
                </c:pt>
                <c:pt idx="46">
                  <c:v>29.35074353160843</c:v>
                </c:pt>
                <c:pt idx="47">
                  <c:v>28.832388746715946</c:v>
                </c:pt>
                <c:pt idx="48">
                  <c:v>27.542191456298021</c:v>
                </c:pt>
                <c:pt idx="49">
                  <c:v>27.348511444638998</c:v>
                </c:pt>
                <c:pt idx="50">
                  <c:v>27.20305093979842</c:v>
                </c:pt>
                <c:pt idx="51">
                  <c:v>28.390311099909177</c:v>
                </c:pt>
                <c:pt idx="52">
                  <c:v>28.10977670527809</c:v>
                </c:pt>
                <c:pt idx="53">
                  <c:v>28.724931112464493</c:v>
                </c:pt>
                <c:pt idx="54">
                  <c:v>28.866854864156849</c:v>
                </c:pt>
                <c:pt idx="55">
                  <c:v>29.427098761774985</c:v>
                </c:pt>
                <c:pt idx="56">
                  <c:v>30.559137560967372</c:v>
                </c:pt>
                <c:pt idx="57">
                  <c:v>30.082742192193773</c:v>
                </c:pt>
                <c:pt idx="58">
                  <c:v>30.333975742571138</c:v>
                </c:pt>
                <c:pt idx="59">
                  <c:v>30.747000392462208</c:v>
                </c:pt>
                <c:pt idx="60">
                  <c:v>31.222432131027482</c:v>
                </c:pt>
                <c:pt idx="61">
                  <c:v>29.798595355213457</c:v>
                </c:pt>
                <c:pt idx="62">
                  <c:v>30.257811419809773</c:v>
                </c:pt>
                <c:pt idx="63">
                  <c:v>29.545966337423224</c:v>
                </c:pt>
                <c:pt idx="64">
                  <c:v>30.10183165124668</c:v>
                </c:pt>
                <c:pt idx="65">
                  <c:v>30.17262184770826</c:v>
                </c:pt>
                <c:pt idx="66">
                  <c:v>29.823814102174026</c:v>
                </c:pt>
                <c:pt idx="67">
                  <c:v>28.947601648451254</c:v>
                </c:pt>
                <c:pt idx="68">
                  <c:v>28.897497163131902</c:v>
                </c:pt>
                <c:pt idx="69">
                  <c:v>29.079750227255172</c:v>
                </c:pt>
                <c:pt idx="70">
                  <c:v>28.948915066802165</c:v>
                </c:pt>
                <c:pt idx="71">
                  <c:v>29.571139139701835</c:v>
                </c:pt>
                <c:pt idx="72">
                  <c:v>29.376471732996009</c:v>
                </c:pt>
                <c:pt idx="73">
                  <c:v>30.123472554345724</c:v>
                </c:pt>
                <c:pt idx="74">
                  <c:v>29.056011100083829</c:v>
                </c:pt>
                <c:pt idx="75">
                  <c:v>29.71815603923973</c:v>
                </c:pt>
                <c:pt idx="76">
                  <c:v>29.500031499790957</c:v>
                </c:pt>
                <c:pt idx="77">
                  <c:v>30.219838633127669</c:v>
                </c:pt>
                <c:pt idx="78">
                  <c:v>29.287211184917307</c:v>
                </c:pt>
                <c:pt idx="79">
                  <c:v>30.253607526659426</c:v>
                </c:pt>
                <c:pt idx="80">
                  <c:v>30.495968809056109</c:v>
                </c:pt>
                <c:pt idx="81">
                  <c:v>31.112921743639124</c:v>
                </c:pt>
                <c:pt idx="82">
                  <c:v>31.665906096582585</c:v>
                </c:pt>
                <c:pt idx="83">
                  <c:v>30.761614024703267</c:v>
                </c:pt>
                <c:pt idx="84">
                  <c:v>31.349600502475862</c:v>
                </c:pt>
                <c:pt idx="85">
                  <c:v>31.477943857090775</c:v>
                </c:pt>
                <c:pt idx="86">
                  <c:v>31.790162147431531</c:v>
                </c:pt>
                <c:pt idx="87">
                  <c:v>31.479619979387728</c:v>
                </c:pt>
                <c:pt idx="88">
                  <c:v>30.899176965851918</c:v>
                </c:pt>
                <c:pt idx="89">
                  <c:v>30.41592151285974</c:v>
                </c:pt>
                <c:pt idx="90">
                  <c:v>31.980776738141881</c:v>
                </c:pt>
                <c:pt idx="91">
                  <c:v>33.22712757706455</c:v>
                </c:pt>
                <c:pt idx="92">
                  <c:v>31.216630589977584</c:v>
                </c:pt>
                <c:pt idx="93">
                  <c:v>34.236217501920784</c:v>
                </c:pt>
                <c:pt idx="94">
                  <c:v>29.331833591717015</c:v>
                </c:pt>
                <c:pt idx="95">
                  <c:v>30.628086548721068</c:v>
                </c:pt>
                <c:pt idx="96">
                  <c:v>30.378725250902779</c:v>
                </c:pt>
                <c:pt idx="97">
                  <c:v>30.514710590783768</c:v>
                </c:pt>
                <c:pt idx="98">
                  <c:v>28.688781126563974</c:v>
                </c:pt>
                <c:pt idx="99">
                  <c:v>31.105744613372973</c:v>
                </c:pt>
                <c:pt idx="100">
                  <c:v>28.580568068861957</c:v>
                </c:pt>
                <c:pt idx="101">
                  <c:v>30.214707451632272</c:v>
                </c:pt>
                <c:pt idx="102">
                  <c:v>33.575941280652749</c:v>
                </c:pt>
                <c:pt idx="103">
                  <c:v>33.655203737804428</c:v>
                </c:pt>
                <c:pt idx="104">
                  <c:v>31.411339005003278</c:v>
                </c:pt>
                <c:pt idx="105">
                  <c:v>31.330085963913433</c:v>
                </c:pt>
                <c:pt idx="106">
                  <c:v>31.330390554489203</c:v>
                </c:pt>
                <c:pt idx="107">
                  <c:v>31.179825846325443</c:v>
                </c:pt>
                <c:pt idx="108">
                  <c:v>30.652328568374646</c:v>
                </c:pt>
                <c:pt idx="109">
                  <c:v>30.708625748315203</c:v>
                </c:pt>
                <c:pt idx="110">
                  <c:v>30.791848313428243</c:v>
                </c:pt>
                <c:pt idx="111">
                  <c:v>30.865454752936113</c:v>
                </c:pt>
              </c:numCache>
            </c:numRef>
          </c:val>
          <c:smooth val="0"/>
          <c:extLst>
            <c:ext xmlns:c16="http://schemas.microsoft.com/office/drawing/2014/chart" uri="{C3380CC4-5D6E-409C-BE32-E72D297353CC}">
              <c16:uniqueId val="{00000003-9C4F-426B-A725-8EE78683CA2A}"/>
            </c:ext>
          </c:extLst>
        </c:ser>
        <c:dLbls>
          <c:showLegendKey val="0"/>
          <c:showVal val="0"/>
          <c:showCatName val="0"/>
          <c:showSerName val="0"/>
          <c:showPercent val="0"/>
          <c:showBubbleSize val="0"/>
        </c:dLbls>
        <c:marker val="1"/>
        <c:smooth val="0"/>
        <c:axId val="830908559"/>
        <c:axId val="830904399"/>
      </c:lineChart>
      <c:catAx>
        <c:axId val="83090855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4399"/>
        <c:crosses val="autoZero"/>
        <c:auto val="1"/>
        <c:lblAlgn val="ctr"/>
        <c:lblOffset val="100"/>
        <c:tickLblSkip val="4"/>
        <c:tickMarkSkip val="4"/>
        <c:noMultiLvlLbl val="0"/>
      </c:catAx>
      <c:valAx>
        <c:axId val="830904399"/>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30908559"/>
        <c:crosses val="autoZero"/>
        <c:crossBetween val="between"/>
      </c:valAx>
      <c:spPr>
        <a:noFill/>
        <a:ln>
          <a:noFill/>
        </a:ln>
        <a:effectLst/>
      </c:spPr>
    </c:plotArea>
    <c:legend>
      <c:legendPos val="r"/>
      <c:legendEntry>
        <c:idx val="0"/>
        <c:delete val="1"/>
      </c:legendEntry>
      <c:layout>
        <c:manualLayout>
          <c:xMode val="edge"/>
          <c:yMode val="edge"/>
          <c:x val="4.0958383938727562E-2"/>
          <c:y val="3.8899793511708233E-2"/>
          <c:w val="0.25712859496470097"/>
          <c:h val="4.7909727828844333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99E133A-4E4B-4D1B-967F-D40808BABE99}">
  <sheetPr/>
  <sheetViews>
    <sheetView zoomScale="5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94CC981-0A44-4BEE-844B-9FAF36717DE9}">
  <sheetPr/>
  <sheetViews>
    <sheetView zoomScale="56"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228DD07-F770-4AEB-9550-1D3E56494459}">
  <sheetPr/>
  <sheetViews>
    <sheetView zoomScale="56"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F705251-3A78-4C76-9868-753DA14606C5}">
  <sheetPr/>
  <sheetViews>
    <sheetView zoomScale="109"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956C914-4A71-40A4-AFA1-B7FFE5EEFF62}">
  <sheetPr/>
  <sheetViews>
    <sheetView zoomScale="109"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1EA202B-73D3-4958-9FE6-05803BBBBFB3}">
  <sheetPr/>
  <sheetViews>
    <sheetView zoomScale="56"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B987BC5-4713-4ABD-AC0C-08C73A80B96A}">
  <sheetPr/>
  <sheetViews>
    <sheetView zoomScale="10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absoluteAnchor>
    <xdr:pos x="0" y="0"/>
    <xdr:ext cx="9303884" cy="6072187"/>
    <xdr:graphicFrame macro="">
      <xdr:nvGraphicFramePr>
        <xdr:cNvPr id="2" name="Graphique 1">
          <a:extLst>
            <a:ext uri="{FF2B5EF4-FFF2-40B4-BE49-F238E27FC236}">
              <a16:creationId xmlns:a16="http://schemas.microsoft.com/office/drawing/2014/main" id="{DF5935C1-B215-8974-3679-CB1D86FA3A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16</xdr:col>
      <xdr:colOff>114300</xdr:colOff>
      <xdr:row>77</xdr:row>
      <xdr:rowOff>90487</xdr:rowOff>
    </xdr:from>
    <xdr:to>
      <xdr:col>22</xdr:col>
      <xdr:colOff>114300</xdr:colOff>
      <xdr:row>91</xdr:row>
      <xdr:rowOff>166687</xdr:rowOff>
    </xdr:to>
    <xdr:graphicFrame macro="">
      <xdr:nvGraphicFramePr>
        <xdr:cNvPr id="3" name="Graphique 2">
          <a:extLst>
            <a:ext uri="{FF2B5EF4-FFF2-40B4-BE49-F238E27FC236}">
              <a16:creationId xmlns:a16="http://schemas.microsoft.com/office/drawing/2014/main" id="{2C1C87BC-73A1-83FA-5909-B22C6195E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114300</xdr:colOff>
      <xdr:row>92</xdr:row>
      <xdr:rowOff>76200</xdr:rowOff>
    </xdr:from>
    <xdr:to>
      <xdr:col>22</xdr:col>
      <xdr:colOff>114300</xdr:colOff>
      <xdr:row>106</xdr:row>
      <xdr:rowOff>152400</xdr:rowOff>
    </xdr:to>
    <xdr:graphicFrame macro="">
      <xdr:nvGraphicFramePr>
        <xdr:cNvPr id="7" name="Graphique 6">
          <a:extLst>
            <a:ext uri="{FF2B5EF4-FFF2-40B4-BE49-F238E27FC236}">
              <a16:creationId xmlns:a16="http://schemas.microsoft.com/office/drawing/2014/main" id="{E298A3D2-962D-468C-9ED9-12D1AAF15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552450</xdr:colOff>
      <xdr:row>77</xdr:row>
      <xdr:rowOff>95250</xdr:rowOff>
    </xdr:from>
    <xdr:to>
      <xdr:col>28</xdr:col>
      <xdr:colOff>552450</xdr:colOff>
      <xdr:row>91</xdr:row>
      <xdr:rowOff>171450</xdr:rowOff>
    </xdr:to>
    <xdr:graphicFrame macro="">
      <xdr:nvGraphicFramePr>
        <xdr:cNvPr id="8" name="Graphique 7">
          <a:extLst>
            <a:ext uri="{FF2B5EF4-FFF2-40B4-BE49-F238E27FC236}">
              <a16:creationId xmlns:a16="http://schemas.microsoft.com/office/drawing/2014/main" id="{5B4F9907-D466-41FA-9D7D-B0530A196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552450</xdr:colOff>
      <xdr:row>92</xdr:row>
      <xdr:rowOff>161925</xdr:rowOff>
    </xdr:from>
    <xdr:to>
      <xdr:col>28</xdr:col>
      <xdr:colOff>552450</xdr:colOff>
      <xdr:row>107</xdr:row>
      <xdr:rowOff>47625</xdr:rowOff>
    </xdr:to>
    <xdr:graphicFrame macro="">
      <xdr:nvGraphicFramePr>
        <xdr:cNvPr id="9" name="Graphique 8">
          <a:extLst>
            <a:ext uri="{FF2B5EF4-FFF2-40B4-BE49-F238E27FC236}">
              <a16:creationId xmlns:a16="http://schemas.microsoft.com/office/drawing/2014/main" id="{27CA51D5-2BA3-42BE-B566-A83796BEE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0</xdr:colOff>
      <xdr:row>77</xdr:row>
      <xdr:rowOff>0</xdr:rowOff>
    </xdr:from>
    <xdr:to>
      <xdr:col>35</xdr:col>
      <xdr:colOff>0</xdr:colOff>
      <xdr:row>91</xdr:row>
      <xdr:rowOff>76200</xdr:rowOff>
    </xdr:to>
    <xdr:graphicFrame macro="">
      <xdr:nvGraphicFramePr>
        <xdr:cNvPr id="10" name="Graphique 9">
          <a:extLst>
            <a:ext uri="{FF2B5EF4-FFF2-40B4-BE49-F238E27FC236}">
              <a16:creationId xmlns:a16="http://schemas.microsoft.com/office/drawing/2014/main" id="{D5408824-F49B-42C0-B847-C4379E7FB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0</xdr:colOff>
      <xdr:row>93</xdr:row>
      <xdr:rowOff>0</xdr:rowOff>
    </xdr:from>
    <xdr:to>
      <xdr:col>35</xdr:col>
      <xdr:colOff>0</xdr:colOff>
      <xdr:row>107</xdr:row>
      <xdr:rowOff>76200</xdr:rowOff>
    </xdr:to>
    <xdr:graphicFrame macro="">
      <xdr:nvGraphicFramePr>
        <xdr:cNvPr id="11" name="Graphique 10">
          <a:extLst>
            <a:ext uri="{FF2B5EF4-FFF2-40B4-BE49-F238E27FC236}">
              <a16:creationId xmlns:a16="http://schemas.microsoft.com/office/drawing/2014/main" id="{3D584701-9BCA-43B8-9BCD-8C973723A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266700</xdr:colOff>
      <xdr:row>76</xdr:row>
      <xdr:rowOff>180975</xdr:rowOff>
    </xdr:from>
    <xdr:to>
      <xdr:col>41</xdr:col>
      <xdr:colOff>266700</xdr:colOff>
      <xdr:row>91</xdr:row>
      <xdr:rowOff>66675</xdr:rowOff>
    </xdr:to>
    <xdr:graphicFrame macro="">
      <xdr:nvGraphicFramePr>
        <xdr:cNvPr id="12" name="Graphique 11">
          <a:extLst>
            <a:ext uri="{FF2B5EF4-FFF2-40B4-BE49-F238E27FC236}">
              <a16:creationId xmlns:a16="http://schemas.microsoft.com/office/drawing/2014/main" id="{60DCBCF5-AA28-41FF-BBC4-E3C6C03C3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9303884" cy="6072187"/>
    <xdr:graphicFrame macro="">
      <xdr:nvGraphicFramePr>
        <xdr:cNvPr id="2" name="Graphique 1">
          <a:extLst>
            <a:ext uri="{FF2B5EF4-FFF2-40B4-BE49-F238E27FC236}">
              <a16:creationId xmlns:a16="http://schemas.microsoft.com/office/drawing/2014/main" id="{DB1946CC-8BCB-643D-77C1-C674412E3D1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03884" cy="6072187"/>
    <xdr:graphicFrame macro="">
      <xdr:nvGraphicFramePr>
        <xdr:cNvPr id="2" name="Graphique 1">
          <a:extLst>
            <a:ext uri="{FF2B5EF4-FFF2-40B4-BE49-F238E27FC236}">
              <a16:creationId xmlns:a16="http://schemas.microsoft.com/office/drawing/2014/main" id="{7B8F7D80-05DE-F9BC-80FE-369A8C28260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0.77816</cdr:x>
      <cdr:y>0.40587</cdr:y>
    </cdr:from>
    <cdr:to>
      <cdr:x>0.87657</cdr:x>
      <cdr:y>0.55651</cdr:y>
    </cdr:to>
    <cdr:sp macro="" textlink="">
      <cdr:nvSpPr>
        <cdr:cNvPr id="2" name="ZoneTexte 1">
          <a:extLst xmlns:a="http://schemas.openxmlformats.org/drawingml/2006/main">
            <a:ext uri="{FF2B5EF4-FFF2-40B4-BE49-F238E27FC236}">
              <a16:creationId xmlns:a16="http://schemas.microsoft.com/office/drawing/2014/main" id="{013E7B7D-5A6D-9392-D238-DAF34735BBB8}"/>
            </a:ext>
          </a:extLst>
        </cdr:cNvPr>
        <cdr:cNvSpPr txBox="1"/>
      </cdr:nvSpPr>
      <cdr:spPr>
        <a:xfrm xmlns:a="http://schemas.openxmlformats.org/drawingml/2006/main">
          <a:off x="7233330" y="2464509"/>
          <a:ext cx="914758" cy="91471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fr-FR" sz="1100"/>
            <a:t>septembre 2023 </a:t>
          </a:r>
        </a:p>
      </cdr:txBody>
    </cdr:sp>
  </cdr:relSizeAnchor>
  <cdr:relSizeAnchor xmlns:cdr="http://schemas.openxmlformats.org/drawingml/2006/chartDrawing">
    <cdr:from>
      <cdr:x>0.89597</cdr:x>
      <cdr:y>0.50792</cdr:y>
    </cdr:from>
    <cdr:to>
      <cdr:x>0.99439</cdr:x>
      <cdr:y>0.65857</cdr:y>
    </cdr:to>
    <cdr:sp macro="" textlink="">
      <cdr:nvSpPr>
        <cdr:cNvPr id="3" name="ZoneTexte 2">
          <a:extLst xmlns:a="http://schemas.openxmlformats.org/drawingml/2006/main">
            <a:ext uri="{FF2B5EF4-FFF2-40B4-BE49-F238E27FC236}">
              <a16:creationId xmlns:a16="http://schemas.microsoft.com/office/drawing/2014/main" id="{A1800770-5951-BB1E-F4C3-54331C557CE3}"/>
            </a:ext>
          </a:extLst>
        </cdr:cNvPr>
        <cdr:cNvSpPr txBox="1"/>
      </cdr:nvSpPr>
      <cdr:spPr>
        <a:xfrm xmlns:a="http://schemas.openxmlformats.org/drawingml/2006/main">
          <a:off x="8328381" y="3084176"/>
          <a:ext cx="914851" cy="9147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fr-FR" sz="1100"/>
            <a:t>février 2024 v1</a:t>
          </a: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9306537" cy="6082018"/>
    <xdr:graphicFrame macro="">
      <xdr:nvGraphicFramePr>
        <xdr:cNvPr id="2" name="Graphique 1">
          <a:extLst>
            <a:ext uri="{FF2B5EF4-FFF2-40B4-BE49-F238E27FC236}">
              <a16:creationId xmlns:a16="http://schemas.microsoft.com/office/drawing/2014/main" id="{5748ADC8-6C48-CC5B-D96C-1BFC72B737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306537" cy="6082018"/>
    <xdr:graphicFrame macro="">
      <xdr:nvGraphicFramePr>
        <xdr:cNvPr id="2" name="Graphique 1">
          <a:extLst>
            <a:ext uri="{FF2B5EF4-FFF2-40B4-BE49-F238E27FC236}">
              <a16:creationId xmlns:a16="http://schemas.microsoft.com/office/drawing/2014/main" id="{33D036B7-B8A1-87B6-2217-A07C61A6541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303884" cy="6072187"/>
    <xdr:graphicFrame macro="">
      <xdr:nvGraphicFramePr>
        <xdr:cNvPr id="2" name="Graphique 1">
          <a:extLst>
            <a:ext uri="{FF2B5EF4-FFF2-40B4-BE49-F238E27FC236}">
              <a16:creationId xmlns:a16="http://schemas.microsoft.com/office/drawing/2014/main" id="{42341B7F-3B9E-D780-6F48-F04C90572D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0.28116</cdr:x>
      <cdr:y>0.07415</cdr:y>
    </cdr:from>
    <cdr:to>
      <cdr:x>0.97368</cdr:x>
      <cdr:y>0.60593</cdr:y>
    </cdr:to>
    <cdr:cxnSp macro="">
      <cdr:nvCxnSpPr>
        <cdr:cNvPr id="3" name="Connecteur droit 2">
          <a:extLst xmlns:a="http://schemas.openxmlformats.org/drawingml/2006/main">
            <a:ext uri="{FF2B5EF4-FFF2-40B4-BE49-F238E27FC236}">
              <a16:creationId xmlns:a16="http://schemas.microsoft.com/office/drawing/2014/main" id="{6D0C7224-4E82-E14C-7D4A-0C662EB5307A}"/>
            </a:ext>
          </a:extLst>
        </cdr:cNvPr>
        <cdr:cNvCxnSpPr/>
      </cdr:nvCxnSpPr>
      <cdr:spPr>
        <a:xfrm xmlns:a="http://schemas.openxmlformats.org/drawingml/2006/main" flipV="1">
          <a:off x="2612951" y="450519"/>
          <a:ext cx="6435804" cy="3230778"/>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0.91905</cdr:x>
      <cdr:y>0.26265</cdr:y>
    </cdr:from>
    <cdr:to>
      <cdr:x>0.98174</cdr:x>
      <cdr:y>0.38407</cdr:y>
    </cdr:to>
    <cdr:sp macro="" textlink="">
      <cdr:nvSpPr>
        <cdr:cNvPr id="2" name="ZoneTexte 1">
          <a:extLst xmlns:a="http://schemas.openxmlformats.org/drawingml/2006/main">
            <a:ext uri="{FF2B5EF4-FFF2-40B4-BE49-F238E27FC236}">
              <a16:creationId xmlns:a16="http://schemas.microsoft.com/office/drawing/2014/main" id="{A5DD03E5-ED71-0D2B-5730-32DB81B69CF0}"/>
            </a:ext>
          </a:extLst>
        </cdr:cNvPr>
        <cdr:cNvSpPr txBox="1"/>
      </cdr:nvSpPr>
      <cdr:spPr>
        <a:xfrm xmlns:a="http://schemas.openxmlformats.org/drawingml/2006/main">
          <a:off x="8542918" y="1594850"/>
          <a:ext cx="582727" cy="73728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fr-FR" sz="1600"/>
            <a:t>février</a:t>
          </a:r>
        </a:p>
      </cdr:txBody>
    </cdr:sp>
  </cdr:relSizeAnchor>
  <cdr:relSizeAnchor xmlns:cdr="http://schemas.openxmlformats.org/drawingml/2006/chartDrawing">
    <cdr:from>
      <cdr:x>0.87723</cdr:x>
      <cdr:y>0.13034</cdr:y>
    </cdr:from>
    <cdr:to>
      <cdr:x>0.97554</cdr:x>
      <cdr:y>0.28096</cdr:y>
    </cdr:to>
    <cdr:sp macro="" textlink="">
      <cdr:nvSpPr>
        <cdr:cNvPr id="4" name="ZoneTexte 3">
          <a:extLst xmlns:a="http://schemas.openxmlformats.org/drawingml/2006/main">
            <a:ext uri="{FF2B5EF4-FFF2-40B4-BE49-F238E27FC236}">
              <a16:creationId xmlns:a16="http://schemas.microsoft.com/office/drawing/2014/main" id="{CD55AF2A-B626-148C-E8EC-8B6D0474EBC6}"/>
            </a:ext>
          </a:extLst>
        </cdr:cNvPr>
        <cdr:cNvSpPr txBox="1"/>
      </cdr:nvSpPr>
      <cdr:spPr>
        <a:xfrm xmlns:a="http://schemas.openxmlformats.org/drawingml/2006/main">
          <a:off x="8154228" y="791431"/>
          <a:ext cx="913829" cy="9145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fr-FR" sz="1600"/>
            <a:t>septembre</a:t>
          </a:r>
        </a:p>
      </cdr:txBody>
    </cdr:sp>
  </cdr:relSizeAnchor>
</c:userShapes>
</file>

<file path=xl/drawings/drawing10.xml><?xml version="1.0" encoding="utf-8"?>
<xdr:wsDr xmlns:xdr="http://schemas.openxmlformats.org/drawingml/2006/spreadsheetDrawing" xmlns:a="http://schemas.openxmlformats.org/drawingml/2006/main">
  <xdr:absoluteAnchor>
    <xdr:pos x="0" y="0"/>
    <xdr:ext cx="9306537" cy="6082018"/>
    <xdr:graphicFrame macro="">
      <xdr:nvGraphicFramePr>
        <xdr:cNvPr id="2" name="Graphique 1">
          <a:extLst>
            <a:ext uri="{FF2B5EF4-FFF2-40B4-BE49-F238E27FC236}">
              <a16:creationId xmlns:a16="http://schemas.microsoft.com/office/drawing/2014/main" id="{B33CECB0-E266-4641-4622-C036C2D457D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G:\Drive%20partag&#233;s\DAP\prev\fichiers_travail\Royaume%20Uni\prev%20sept%202024\Inflation\contributions.xlsx" TargetMode="External"/><Relationship Id="rId1" Type="http://schemas.openxmlformats.org/officeDocument/2006/relationships/externalLinkPath" Target="file:///G:\Drive%20partag&#233;s\DAP\prev\fichiers_travail\Royaume%20Uni\prev%20sept%202024\Inflation\contribution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G:\Drive%20partag&#233;s\DAP\prev\fichiers_travail\Royaume%20Uni\prev%20sept%202024\7%20-%20Menag_UK.xlsx" TargetMode="External"/><Relationship Id="rId1" Type="http://schemas.openxmlformats.org/officeDocument/2006/relationships/externalLinkPath" Target="file:///G:\Drive%20partag&#233;s\DAP\prev\fichiers_travail\Royaume%20Uni\prev%20sept%202024\7%20-%20Menag_UK.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81694\Desktop\CathyA\UKprev\UK2402\RU_SoldeBudget_sept24_2.xlsx" TargetMode="External"/><Relationship Id="rId1" Type="http://schemas.openxmlformats.org/officeDocument/2006/relationships/externalLinkPath" Target="/Users/81694/Desktop/CathyA/UKprev/UK2402/RU_SoldeBudget_sept24_2.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81694\Desktop\CathyA\UKprev\UK2401\RU_SoldeBudget_mars2024.xlsx" TargetMode="External"/><Relationship Id="rId1" Type="http://schemas.openxmlformats.org/officeDocument/2006/relationships/externalLinkPath" Target="/Users/81694/Desktop/CathyA/UKprev/UK2401/RU_SoldeBudget_mars2024.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G:\Drive%20partag&#233;s\DAP\prev\fichiers_travail\Royaume%20Uni\juin%202024\3%20-%20RESEMP.xlsx" TargetMode="External"/><Relationship Id="rId1" Type="http://schemas.openxmlformats.org/officeDocument/2006/relationships/externalLinkPath" Target="file:///G:\Drive%20partag&#233;s\DAP\prev\fichiers_travail\Royaume%20Uni\prev%20sept%202024\3%20-%20RESEMP.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G:\Drive%20partag&#233;s\DAP\prev\fichiers_travail\Royaume%20Uni\prev%20fevr%202024\RESEM_a_ma_sauce_202310.xlsx" TargetMode="External"/><Relationship Id="rId1" Type="http://schemas.openxmlformats.org/officeDocument/2006/relationships/externalLinkPath" Target="file:///G:\Drive%20partag&#233;s\DAP\prev\fichiers_travail\Royaume%20Uni\prev%20sept%202024\RESEM_a_ma_sauce_20231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G:\Drive%20partag&#233;s\DAP\prev\fichiers_travail\Royaume%20Uni\prev%20sept%202024\RESEM_a_ma_sauce_202404.xlsx" TargetMode="External"/><Relationship Id="rId1" Type="http://schemas.openxmlformats.org/officeDocument/2006/relationships/externalLinkPath" Target="file:///G:\Drive%20partag&#233;s\DAP\prev\fichiers_travail\Royaume%20Uni\prev%20sept%202024\RESEM_a_ma_sauce_2024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ib agregees"/>
      <sheetName val="Alimener mensuel"/>
      <sheetName val="Contrib produits"/>
      <sheetName val="Graphique1"/>
      <sheetName val="Feuil1"/>
      <sheetName val="Salaires"/>
      <sheetName val="Graphique9"/>
      <sheetName val="Graphique10"/>
      <sheetName val="Graphique11"/>
      <sheetName val="Graphique12"/>
      <sheetName val="Graphique13"/>
      <sheetName val="Epargne"/>
      <sheetName val="Graphique14"/>
    </sheetNames>
    <sheetDataSet>
      <sheetData sheetId="0"/>
      <sheetData sheetId="1"/>
      <sheetData sheetId="2">
        <row r="10">
          <cell r="AJ10">
            <v>10.17483231220837</v>
          </cell>
        </row>
        <row r="11">
          <cell r="AJ11">
            <v>8.4277548139099387</v>
          </cell>
        </row>
        <row r="12">
          <cell r="AJ12">
            <v>6.7118508273086297</v>
          </cell>
        </row>
        <row r="13">
          <cell r="AJ13">
            <v>4.1772681466200945</v>
          </cell>
        </row>
        <row r="14">
          <cell r="AJ14">
            <v>3.5377561591716011</v>
          </cell>
        </row>
        <row r="15">
          <cell r="AJ15">
            <v>2.0988784618906076</v>
          </cell>
        </row>
        <row r="16">
          <cell r="AJ16">
            <v>2.0356081571139439</v>
          </cell>
        </row>
        <row r="17">
          <cell r="AJ17">
            <v>2.134944361042157</v>
          </cell>
        </row>
        <row r="18">
          <cell r="AJ18">
            <v>1.786121424779985</v>
          </cell>
        </row>
        <row r="19">
          <cell r="AJ19">
            <v>2.0333080613025301</v>
          </cell>
        </row>
        <row r="20">
          <cell r="AJ20">
            <v>2.2640935879590929</v>
          </cell>
        </row>
        <row r="21">
          <cell r="AJ21">
            <v>1.9499172184155755</v>
          </cell>
        </row>
        <row r="28">
          <cell r="AJ28">
            <v>9.0667455547039033</v>
          </cell>
        </row>
        <row r="29">
          <cell r="AJ29">
            <v>7.3032807433557112</v>
          </cell>
        </row>
        <row r="30">
          <cell r="AJ30">
            <v>2.444037642299457</v>
          </cell>
        </row>
        <row r="31">
          <cell r="AJ31">
            <v>2.0090331801900341</v>
          </cell>
        </row>
      </sheetData>
      <sheetData sheetId="3" refreshError="1"/>
      <sheetData sheetId="4"/>
      <sheetData sheetId="5"/>
      <sheetData sheetId="6" refreshError="1"/>
      <sheetData sheetId="7" refreshError="1"/>
      <sheetData sheetId="8" refreshError="1"/>
      <sheetData sheetId="9" refreshError="1"/>
      <sheetData sheetId="10" refreshError="1"/>
      <sheetData sheetId="1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aphique1"/>
      <sheetName val="COVID"/>
      <sheetName val="Graphique7"/>
      <sheetName val="Graphique12"/>
      <sheetName val="Graphique13"/>
      <sheetName val="Graphique14"/>
      <sheetName val="Graphique15"/>
      <sheetName val="Graphique16"/>
      <sheetName val="Graphique17"/>
      <sheetName val="ResumeRevenu"/>
      <sheetName val="FEUILLE DE CALCUL MENAG"/>
      <sheetName val="VAdec2023"/>
      <sheetName val="Graphique18"/>
      <sheetName val="Graphique19"/>
      <sheetName val="PRIX"/>
      <sheetName val="REVENU"/>
      <sheetName val="Data_G_RDB"/>
      <sheetName val="Contrib épargne"/>
      <sheetName val="Graphique20"/>
      <sheetName val="Graphique29"/>
      <sheetName val="Graphique30"/>
      <sheetName val="Graphique31"/>
      <sheetName val="Graphique32"/>
      <sheetName val="Graphique33"/>
      <sheetName val="Graphique34"/>
      <sheetName val="Graphique35"/>
      <sheetName val="Graphique36"/>
      <sheetName val="Graphique37"/>
      <sheetName val="feuille annualis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73">
          <cell r="P73">
            <v>74914</v>
          </cell>
        </row>
        <row r="217">
          <cell r="BA217">
            <v>8.2573341622796619</v>
          </cell>
          <cell r="CG217">
            <v>-0.33822303877895088</v>
          </cell>
        </row>
        <row r="218">
          <cell r="BA218">
            <v>9.7887122870467316</v>
          </cell>
          <cell r="CG218">
            <v>2.0824727390659215</v>
          </cell>
        </row>
        <row r="219">
          <cell r="BA219">
            <v>10.337719959508066</v>
          </cell>
        </row>
        <row r="220">
          <cell r="BA220">
            <v>10.505523980093534</v>
          </cell>
          <cell r="CG220">
            <v>0.11804493599543164</v>
          </cell>
        </row>
        <row r="221">
          <cell r="BA221">
            <v>11.263552811464514</v>
          </cell>
          <cell r="CG221">
            <v>1.2777286055860149</v>
          </cell>
        </row>
        <row r="222">
          <cell r="BA222">
            <v>11.761801402138584</v>
          </cell>
          <cell r="CG222">
            <v>0.97212780552629052</v>
          </cell>
        </row>
        <row r="223">
          <cell r="BA223">
            <v>11.782965005016313</v>
          </cell>
          <cell r="CG223">
            <v>0.32406235222883772</v>
          </cell>
        </row>
        <row r="224">
          <cell r="BA224">
            <v>10.334880668434236</v>
          </cell>
          <cell r="CG224">
            <v>-1.2214517805438141</v>
          </cell>
        </row>
        <row r="225">
          <cell r="BA225">
            <v>9.9877326538339446</v>
          </cell>
          <cell r="CG225">
            <v>1.2789881941022152E-2</v>
          </cell>
        </row>
        <row r="226">
          <cell r="BA226">
            <v>10.497463756496728</v>
          </cell>
          <cell r="CG226">
            <v>0.9717938826683481</v>
          </cell>
        </row>
        <row r="227">
          <cell r="BA227">
            <v>10.537346158394287</v>
          </cell>
          <cell r="CG227">
            <v>0.44475826480185887</v>
          </cell>
        </row>
        <row r="228">
          <cell r="BA228">
            <v>9.9406300640343801</v>
          </cell>
          <cell r="CG228">
            <v>-0.26523112382788039</v>
          </cell>
        </row>
        <row r="231">
          <cell r="CG231">
            <v>-0.22024382871589365</v>
          </cell>
        </row>
        <row r="232">
          <cell r="CG232">
            <v>1.6835558112385574</v>
          </cell>
        </row>
        <row r="233">
          <cell r="CG233">
            <v>2.3569114366775556</v>
          </cell>
        </row>
        <row r="234">
          <cell r="CG234">
            <v>0.37604902873920043</v>
          </cell>
        </row>
        <row r="237">
          <cell r="CG237"/>
        </row>
        <row r="301">
          <cell r="BA301">
            <v>8.356023641271257</v>
          </cell>
        </row>
        <row r="302">
          <cell r="BA302">
            <v>9.7369514842151883</v>
          </cell>
        </row>
        <row r="303">
          <cell r="BA303">
            <v>11.286230955331016</v>
          </cell>
        </row>
        <row r="304">
          <cell r="BA304">
            <v>10.241838645181803</v>
          </cell>
        </row>
      </sheetData>
      <sheetData sheetId="11" refreshError="1"/>
      <sheetData sheetId="12" refreshError="1"/>
      <sheetData sheetId="13" refreshError="1"/>
      <sheetData sheetId="14">
        <row r="45">
          <cell r="B45">
            <v>28.9</v>
          </cell>
        </row>
        <row r="222">
          <cell r="B222">
            <v>121</v>
          </cell>
        </row>
        <row r="223">
          <cell r="B223">
            <v>122.05205174775118</v>
          </cell>
        </row>
        <row r="224">
          <cell r="B224">
            <v>122.68193323325058</v>
          </cell>
        </row>
      </sheetData>
      <sheetData sheetId="15">
        <row r="43">
          <cell r="AL43">
            <v>10612800</v>
          </cell>
        </row>
        <row r="135">
          <cell r="E135">
            <v>0.53488372093022374</v>
          </cell>
          <cell r="H135">
            <v>3.9989590562109649</v>
          </cell>
          <cell r="J135">
            <v>0.4052378504248999</v>
          </cell>
          <cell r="AB135">
            <v>2.3925835258530315</v>
          </cell>
          <cell r="AF135">
            <v>-0.2086974132708197</v>
          </cell>
          <cell r="AU135">
            <v>-0.63032873114797772</v>
          </cell>
        </row>
        <row r="136">
          <cell r="E136">
            <v>0.1127689104788443</v>
          </cell>
          <cell r="H136">
            <v>4.2168500707622094</v>
          </cell>
          <cell r="J136">
            <v>-0.11445438390409457</v>
          </cell>
          <cell r="AB136">
            <v>2.03895670229024</v>
          </cell>
          <cell r="AF136">
            <v>0.11458553206886712</v>
          </cell>
          <cell r="AU136">
            <v>0.60057197330789514</v>
          </cell>
        </row>
        <row r="137">
          <cell r="E137">
            <v>-0.3292608959362231</v>
          </cell>
          <cell r="H137">
            <v>4.0771972528905502</v>
          </cell>
          <cell r="J137">
            <v>-0.18393993305793055</v>
          </cell>
          <cell r="AB137">
            <v>1.6558453271039442</v>
          </cell>
          <cell r="AF137">
            <v>8.6442685676102471E-2</v>
          </cell>
          <cell r="AU137">
            <v>0.76688326322116307</v>
          </cell>
        </row>
        <row r="138">
          <cell r="E138">
            <v>-4.3466921672608017E-2</v>
          </cell>
          <cell r="H138">
            <v>3.8267524786919465</v>
          </cell>
          <cell r="J138">
            <v>0.2175095160413365</v>
          </cell>
          <cell r="AB138">
            <v>0.48451671077966996</v>
          </cell>
          <cell r="AF138">
            <v>-0.50965609749500373</v>
          </cell>
          <cell r="AU138">
            <v>-0.92201924063002316</v>
          </cell>
        </row>
        <row r="139">
          <cell r="E139">
            <v>-3.1889603989099236E-2</v>
          </cell>
          <cell r="H139">
            <v>4.3093698344111591</v>
          </cell>
          <cell r="J139">
            <v>-0.5335503707722955</v>
          </cell>
          <cell r="AB139">
            <v>1.7147246512063008</v>
          </cell>
          <cell r="AF139">
            <v>1.2263681725076525</v>
          </cell>
          <cell r="AU139">
            <v>-0.23832727259227582</v>
          </cell>
        </row>
        <row r="140">
          <cell r="E140">
            <v>0.13339906620652986</v>
          </cell>
          <cell r="H140">
            <v>4.155926902024385</v>
          </cell>
          <cell r="J140">
            <v>0.29396611813194973</v>
          </cell>
          <cell r="AB140">
            <v>2.3091576974537453</v>
          </cell>
          <cell r="AF140">
            <v>0.27680494135184919</v>
          </cell>
          <cell r="AU140">
            <v>0.26782915988758926</v>
          </cell>
        </row>
        <row r="141">
          <cell r="E141">
            <v>0.20399820038230487</v>
          </cell>
          <cell r="H141">
            <v>4.3430570173600174</v>
          </cell>
          <cell r="J141">
            <v>8.3555786297706547E-3</v>
          </cell>
          <cell r="AB141">
            <v>2.0000000000000018</v>
          </cell>
          <cell r="AF141">
            <v>0.21999999999999797</v>
          </cell>
          <cell r="AU141">
            <v>0.22</v>
          </cell>
        </row>
        <row r="142">
          <cell r="E142">
            <v>0.20399245297069157</v>
          </cell>
          <cell r="H142">
            <v>4.4993749645019792</v>
          </cell>
          <cell r="J142">
            <v>4.0243937627493231E-2</v>
          </cell>
          <cell r="AB142">
            <v>-0.10000000000001119</v>
          </cell>
          <cell r="AF142">
            <v>0.21999999999999797</v>
          </cell>
          <cell r="AU142">
            <v>0.22</v>
          </cell>
        </row>
        <row r="143">
          <cell r="E143">
            <v>0.20398670831136556</v>
          </cell>
          <cell r="H143">
            <v>4.6181051314330208</v>
          </cell>
          <cell r="J143">
            <v>7.9409135498509364E-2</v>
          </cell>
          <cell r="AB143">
            <v>9.9999999999988987E-2</v>
          </cell>
          <cell r="AF143">
            <v>0.21999999999999797</v>
          </cell>
          <cell r="AU143">
            <v>0.22</v>
          </cell>
        </row>
        <row r="144">
          <cell r="E144">
            <v>0.20398096640232843</v>
          </cell>
          <cell r="H144">
            <v>4.7076031755808421</v>
          </cell>
          <cell r="J144">
            <v>0.10995829758582154</v>
          </cell>
          <cell r="AB144">
            <v>1.8999999999999906</v>
          </cell>
          <cell r="AF144">
            <v>0.21999999999999797</v>
          </cell>
          <cell r="AU144">
            <v>0.22</v>
          </cell>
        </row>
        <row r="145">
          <cell r="E145">
            <v>0.2039752272416262</v>
          </cell>
          <cell r="H145">
            <v>4.8043011678510457</v>
          </cell>
          <cell r="J145">
            <v>0.10229320910726258</v>
          </cell>
          <cell r="AB145">
            <v>1.8000000000000238</v>
          </cell>
          <cell r="AF145">
            <v>0.24999999999997247</v>
          </cell>
          <cell r="AU145">
            <v>0.25</v>
          </cell>
        </row>
        <row r="146">
          <cell r="E146">
            <v>0.20396949082728266</v>
          </cell>
          <cell r="H146">
            <v>4.8924677704838366</v>
          </cell>
          <cell r="J146">
            <v>0.11116442012861771</v>
          </cell>
          <cell r="AB146">
            <v>-0.10000000000002229</v>
          </cell>
          <cell r="AF146">
            <v>0.24999999999999467</v>
          </cell>
          <cell r="AU146">
            <v>0.25</v>
          </cell>
        </row>
        <row r="150">
          <cell r="E150">
            <v>0.53866815399745693</v>
          </cell>
          <cell r="H150">
            <v>3.8541271277993516</v>
          </cell>
          <cell r="J150">
            <v>1.3426071969901088</v>
          </cell>
          <cell r="AB150">
            <v>6.1525309769213887</v>
          </cell>
          <cell r="AF150">
            <v>3.0394499870248559</v>
          </cell>
          <cell r="AU150">
            <v>0.36454812076243126</v>
          </cell>
        </row>
        <row r="151">
          <cell r="E151">
            <v>0.88615726006597839</v>
          </cell>
          <cell r="H151">
            <v>4.0300991245206568</v>
          </cell>
          <cell r="J151">
            <v>0.70150930790489063</v>
          </cell>
          <cell r="AB151">
            <v>7.8825862727572416</v>
          </cell>
          <cell r="AF151">
            <v>-0.3560827615930906</v>
          </cell>
          <cell r="AU151">
            <v>1.0654745863392101E-2</v>
          </cell>
        </row>
        <row r="152">
          <cell r="E152">
            <v>5.170199016641952E-2</v>
          </cell>
          <cell r="H152">
            <v>4.3271220918727531</v>
          </cell>
          <cell r="J152">
            <v>-0.25795398678727377</v>
          </cell>
          <cell r="AB152">
            <v>6.2554961227855532</v>
          </cell>
          <cell r="AF152">
            <v>1.2880474407180209</v>
          </cell>
          <cell r="AU152">
            <v>-3.7100392669109361E-2</v>
          </cell>
        </row>
        <row r="153">
          <cell r="E153">
            <v>0.80073224354328953</v>
          </cell>
          <cell r="H153">
            <v>4.7558535884454374</v>
          </cell>
          <cell r="J153">
            <v>0.34902168841712822</v>
          </cell>
          <cell r="AB153">
            <v>3.9359981452198767</v>
          </cell>
          <cell r="AF153">
            <v>0.9198626692904277</v>
          </cell>
          <cell r="AU153">
            <v>0.91761257901341597</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euil1 (2)"/>
      <sheetName val="M1"/>
      <sheetName val="Table 2"/>
      <sheetName val="bktl"/>
      <sheetName val="S13"/>
      <sheetName val="M1_sep2024"/>
      <sheetName val="OBR_nov2023_Marscorrigé"/>
      <sheetName val="TA.9"/>
      <sheetName val="IB"/>
      <sheetName val="IB_sep2024"/>
      <sheetName val="IB (3)"/>
      <sheetName val="Graphique1 (2)"/>
      <sheetName val="Graphique1"/>
      <sheetName val="FMI_PolBud_avr24"/>
      <sheetName val="FMI_PolBud_oct23"/>
      <sheetName val="FMI_WEOData_oct23"/>
      <sheetName val="ONSData"/>
      <sheetName val="ONStab"/>
      <sheetName val="PIB"/>
      <sheetName val="Feuil1"/>
      <sheetName val="G_Cpot"/>
      <sheetName val="G_OG"/>
      <sheetName val="TA.1"/>
      <sheetName val="Comparaisons_Cpot"/>
      <sheetName val="Feuil3"/>
      <sheetName val="Feuil4"/>
    </sheetNames>
    <sheetDataSet>
      <sheetData sheetId="0"/>
      <sheetData sheetId="1"/>
      <sheetData sheetId="2"/>
      <sheetData sheetId="3"/>
      <sheetData sheetId="4"/>
      <sheetData sheetId="5"/>
      <sheetData sheetId="6"/>
      <sheetData sheetId="7"/>
      <sheetData sheetId="8"/>
      <sheetData sheetId="9">
        <row r="5">
          <cell r="F5">
            <v>-4.7</v>
          </cell>
          <cell r="G5">
            <v>-5.9</v>
          </cell>
          <cell r="H5">
            <v>-5.2</v>
          </cell>
          <cell r="I5">
            <v>-4</v>
          </cell>
        </row>
        <row r="11">
          <cell r="F11">
            <v>0.51387432193180382</v>
          </cell>
          <cell r="G11">
            <v>-0.71946283163402391</v>
          </cell>
          <cell r="H11">
            <v>1.0737781919162872</v>
          </cell>
          <cell r="I11">
            <v>-1.1242805895161472</v>
          </cell>
        </row>
        <row r="12">
          <cell r="F12">
            <v>100.4</v>
          </cell>
          <cell r="G12">
            <v>101.3</v>
          </cell>
        </row>
      </sheetData>
      <sheetData sheetId="10"/>
      <sheetData sheetId="11" refreshError="1"/>
      <sheetData sheetId="12" refreshError="1"/>
      <sheetData sheetId="13"/>
      <sheetData sheetId="14"/>
      <sheetData sheetId="15"/>
      <sheetData sheetId="16"/>
      <sheetData sheetId="17"/>
      <sheetData sheetId="18"/>
      <sheetData sheetId="19"/>
      <sheetData sheetId="20" refreshError="1"/>
      <sheetData sheetId="21" refreshError="1"/>
      <sheetData sheetId="22"/>
      <sheetData sheetId="23"/>
      <sheetData sheetId="24"/>
      <sheetData sheetId="2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euil1 (2)"/>
      <sheetName val="M1"/>
      <sheetName val="Table 2"/>
      <sheetName val="bktl"/>
      <sheetName val="S13"/>
      <sheetName val="OBR_nov2023_Marscorrigé"/>
      <sheetName val="TA.9"/>
      <sheetName val="IB"/>
      <sheetName val="Graphique1 (2)"/>
      <sheetName val="Graphique1"/>
      <sheetName val="FMI_PolBud_avr24"/>
      <sheetName val="FMI_PolBud_oct23"/>
      <sheetName val="FMI_WEOData_oct23"/>
      <sheetName val="ONSData"/>
      <sheetName val="ONStab"/>
      <sheetName val="PIB"/>
      <sheetName val="Feuil1"/>
      <sheetName val="G_Cpot"/>
      <sheetName val="G_OG"/>
      <sheetName val="TA.1"/>
      <sheetName val="Comparaisons_Cpot"/>
      <sheetName val="Feuil3"/>
      <sheetName val="Feuil4"/>
    </sheetNames>
    <sheetDataSet>
      <sheetData sheetId="0"/>
      <sheetData sheetId="1" refreshError="1"/>
      <sheetData sheetId="2" refreshError="1"/>
      <sheetData sheetId="3" refreshError="1"/>
      <sheetData sheetId="4" refreshError="1"/>
      <sheetData sheetId="5" refreshError="1"/>
      <sheetData sheetId="6" refreshError="1"/>
      <sheetData sheetId="7">
        <row r="5">
          <cell r="F5">
            <v>-4.7</v>
          </cell>
        </row>
        <row r="12">
          <cell r="H12">
            <v>103.78573426903097</v>
          </cell>
          <cell r="I12">
            <v>105.5606181927119</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B-"/>
      <sheetName val="BOP-"/>
      <sheetName val="SEC-VA"/>
      <sheetName val="sec"/>
      <sheetName val="PIB"/>
      <sheetName val="FBCF"/>
      <sheetName val="BOP"/>
      <sheetName val="Calculs dépense publique"/>
    </sheetNames>
    <sheetDataSet>
      <sheetData sheetId="0"/>
      <sheetData sheetId="1"/>
      <sheetData sheetId="2"/>
      <sheetData sheetId="3"/>
      <sheetData sheetId="4">
        <row r="75">
          <cell r="B75">
            <v>16599</v>
          </cell>
        </row>
      </sheetData>
      <sheetData sheetId="5"/>
      <sheetData sheetId="6"/>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B valeur"/>
      <sheetName val="RESEM trim"/>
      <sheetName val="Ratios"/>
      <sheetName val="RESEM annuel"/>
      <sheetName val="2019Q4"/>
      <sheetName val="Graphique5"/>
      <sheetName val="Penetration"/>
      <sheetName val="Graphique7"/>
      <sheetName val="Taux invest"/>
      <sheetName val="RDB ménages"/>
    </sheetNames>
    <sheetDataSet>
      <sheetData sheetId="0"/>
      <sheetData sheetId="1">
        <row r="175">
          <cell r="AR175">
            <v>9.1235349724353121</v>
          </cell>
        </row>
        <row r="176">
          <cell r="AR176">
            <v>9.4243090356976396</v>
          </cell>
        </row>
        <row r="177">
          <cell r="AR177">
            <v>9.9075809827786916</v>
          </cell>
        </row>
        <row r="178">
          <cell r="AR178">
            <v>10.017477197508489</v>
          </cell>
        </row>
        <row r="179">
          <cell r="AR179">
            <v>10.103813259116077</v>
          </cell>
        </row>
        <row r="180">
          <cell r="AR180">
            <v>9.9954572141299245</v>
          </cell>
        </row>
        <row r="181">
          <cell r="AR181">
            <v>9.8705150271415327</v>
          </cell>
        </row>
        <row r="182">
          <cell r="AR182">
            <v>10.051689442464259</v>
          </cell>
        </row>
        <row r="183">
          <cell r="AR183">
            <v>9.9091144207383177</v>
          </cell>
        </row>
        <row r="184">
          <cell r="AR184">
            <v>9.8696064793749425</v>
          </cell>
        </row>
        <row r="185">
          <cell r="AR185">
            <v>9.9941651866372538</v>
          </cell>
        </row>
        <row r="186">
          <cell r="AR186">
            <v>9.7503008651291641</v>
          </cell>
        </row>
        <row r="187">
          <cell r="AR187">
            <v>10.016648307006744</v>
          </cell>
        </row>
        <row r="188">
          <cell r="AR188">
            <v>10.521380716286158</v>
          </cell>
        </row>
        <row r="189">
          <cell r="AR189">
            <v>9.7508573114222159</v>
          </cell>
        </row>
        <row r="190">
          <cell r="AR190">
            <v>10.035148054155849</v>
          </cell>
        </row>
        <row r="191">
          <cell r="AR191">
            <v>9.8907164680647082</v>
          </cell>
        </row>
        <row r="192">
          <cell r="AR192">
            <v>9.9388253896326155</v>
          </cell>
        </row>
        <row r="193">
          <cell r="AR193">
            <v>9.8850354244338678</v>
          </cell>
        </row>
        <row r="194">
          <cell r="AR194">
            <v>9.4363655916548179</v>
          </cell>
        </row>
        <row r="195">
          <cell r="AR195">
            <v>9.2400139202067049</v>
          </cell>
        </row>
        <row r="196">
          <cell r="AR196">
            <v>9.1053566642235175</v>
          </cell>
        </row>
        <row r="197">
          <cell r="AR197">
            <v>9.5418507392354357</v>
          </cell>
        </row>
        <row r="198">
          <cell r="AR198">
            <v>9.8516570226196745</v>
          </cell>
        </row>
        <row r="199">
          <cell r="AR199">
            <v>9.7666839974746544</v>
          </cell>
        </row>
        <row r="200">
          <cell r="AR200">
            <v>8.7600641159790911</v>
          </cell>
        </row>
        <row r="201">
          <cell r="AR201">
            <v>8.8985890451551146</v>
          </cell>
        </row>
        <row r="202">
          <cell r="AR202">
            <v>8.7769012963281252</v>
          </cell>
        </row>
        <row r="203">
          <cell r="AR203">
            <v>8.8168830671415979</v>
          </cell>
        </row>
        <row r="204">
          <cell r="AR204">
            <v>8.0659793075487798</v>
          </cell>
        </row>
        <row r="205">
          <cell r="AR205">
            <v>8.5119295983006484</v>
          </cell>
        </row>
        <row r="206">
          <cell r="AR206">
            <v>8.6528557220998792</v>
          </cell>
        </row>
        <row r="207">
          <cell r="AR207">
            <v>8.5439327962202274</v>
          </cell>
        </row>
        <row r="208">
          <cell r="AR208">
            <v>13.183275526327867</v>
          </cell>
        </row>
        <row r="209">
          <cell r="AR209">
            <v>8.8648660370607306</v>
          </cell>
        </row>
        <row r="210">
          <cell r="AR210">
            <v>8.7358282611918341</v>
          </cell>
        </row>
        <row r="211">
          <cell r="AR211">
            <v>9.1319681942544459</v>
          </cell>
        </row>
        <row r="212">
          <cell r="AR212">
            <v>8.7453556333904672</v>
          </cell>
        </row>
        <row r="213">
          <cell r="AR213">
            <v>9.3899574872907809</v>
          </cell>
        </row>
        <row r="214">
          <cell r="AR214">
            <v>9.3564891882071599</v>
          </cell>
        </row>
        <row r="215">
          <cell r="AR215">
            <v>9.7148944274344267</v>
          </cell>
        </row>
        <row r="216">
          <cell r="AR216">
            <v>9.7794786771213804</v>
          </cell>
        </row>
        <row r="217">
          <cell r="AR217">
            <v>9.2858440100383035</v>
          </cell>
        </row>
        <row r="218">
          <cell r="AR218">
            <v>10.00588823030982</v>
          </cell>
        </row>
        <row r="219">
          <cell r="AR219">
            <v>9.230414285510113</v>
          </cell>
        </row>
        <row r="220">
          <cell r="AR220">
            <v>9.627892471265076</v>
          </cell>
        </row>
        <row r="221">
          <cell r="AR221">
            <v>9.4083422245932251</v>
          </cell>
        </row>
        <row r="222">
          <cell r="AR222">
            <v>9.2862587131196062</v>
          </cell>
        </row>
        <row r="223">
          <cell r="AR223">
            <v>8.6278132165483967</v>
          </cell>
        </row>
        <row r="224">
          <cell r="AR224">
            <v>8.201936768287764</v>
          </cell>
        </row>
        <row r="225">
          <cell r="AR225">
            <v>8.0198311086897309</v>
          </cell>
        </row>
        <row r="226">
          <cell r="AR226">
            <v>7.926768324214863</v>
          </cell>
        </row>
        <row r="227">
          <cell r="AR227">
            <v>8.2239964868698916</v>
          </cell>
        </row>
        <row r="228">
          <cell r="AR228">
            <v>8.013100343692372</v>
          </cell>
        </row>
        <row r="229">
          <cell r="AR229">
            <v>8.3255153018113131</v>
          </cell>
        </row>
        <row r="230">
          <cell r="AR230">
            <v>8.8685856474232558</v>
          </cell>
        </row>
        <row r="231">
          <cell r="AR231">
            <v>8.2309911590712908</v>
          </cell>
        </row>
        <row r="232">
          <cell r="AR232">
            <v>8.6893004332107129</v>
          </cell>
        </row>
        <row r="233">
          <cell r="AR233">
            <v>8.9524666202899041</v>
          </cell>
        </row>
        <row r="234">
          <cell r="AR234">
            <v>9.1607395079321439</v>
          </cell>
        </row>
        <row r="235">
          <cell r="AR235">
            <v>9.4196807536743297</v>
          </cell>
        </row>
        <row r="236">
          <cell r="AR236">
            <v>9.0264365732667464</v>
          </cell>
        </row>
        <row r="237">
          <cell r="AR237">
            <v>8.9811981121757238</v>
          </cell>
        </row>
        <row r="238">
          <cell r="AR238">
            <v>9.5155555647375518</v>
          </cell>
        </row>
        <row r="239">
          <cell r="AR239">
            <v>9.2151155005366601</v>
          </cell>
        </row>
        <row r="240">
          <cell r="AR240">
            <v>9.3320107172805926</v>
          </cell>
        </row>
        <row r="241">
          <cell r="AR241">
            <v>9.5808941951553948</v>
          </cell>
        </row>
        <row r="242">
          <cell r="AR242">
            <v>9.4787961310542919</v>
          </cell>
        </row>
        <row r="243">
          <cell r="AR243">
            <v>9.5888139493998619</v>
          </cell>
        </row>
        <row r="244">
          <cell r="AR244">
            <v>9.5377857523384009</v>
          </cell>
        </row>
        <row r="245">
          <cell r="AR245">
            <v>9.5333381819039555</v>
          </cell>
        </row>
        <row r="246">
          <cell r="AR246">
            <v>9.8033704575530809</v>
          </cell>
        </row>
        <row r="247">
          <cell r="AR247">
            <v>10.403814342707015</v>
          </cell>
        </row>
        <row r="248">
          <cell r="AR248">
            <v>10.067791888189817</v>
          </cell>
        </row>
        <row r="249">
          <cell r="AR249">
            <v>10.052320707630344</v>
          </cell>
        </row>
        <row r="250">
          <cell r="AR250">
            <v>10.656805640711219</v>
          </cell>
        </row>
        <row r="251">
          <cell r="AR251">
            <v>10.871627851924256</v>
          </cell>
        </row>
        <row r="252">
          <cell r="AR252">
            <v>10.78234456573327</v>
          </cell>
        </row>
        <row r="253">
          <cell r="AR253">
            <v>11.003533114436593</v>
          </cell>
        </row>
        <row r="254">
          <cell r="AR254">
            <v>10.533150905311587</v>
          </cell>
        </row>
        <row r="255">
          <cell r="AR255">
            <v>10.687408445559353</v>
          </cell>
        </row>
        <row r="256">
          <cell r="AR256">
            <v>10.56071997333432</v>
          </cell>
        </row>
        <row r="257">
          <cell r="AR257">
            <v>10.313330340122034</v>
          </cell>
        </row>
        <row r="258">
          <cell r="AR258">
            <v>10.417317497812293</v>
          </cell>
        </row>
        <row r="259">
          <cell r="AR259">
            <v>10.350601072143265</v>
          </cell>
        </row>
        <row r="260">
          <cell r="AR260">
            <v>10.120123951877506</v>
          </cell>
        </row>
        <row r="261">
          <cell r="AR261">
            <v>10.09728845891811</v>
          </cell>
        </row>
        <row r="262">
          <cell r="AR262">
            <v>10.158075800902875</v>
          </cell>
        </row>
        <row r="263">
          <cell r="AR263">
            <v>10.191825139919407</v>
          </cell>
        </row>
        <row r="264">
          <cell r="AR264">
            <v>10.318854007311485</v>
          </cell>
        </row>
        <row r="265">
          <cell r="AR265">
            <v>10.203444999616748</v>
          </cell>
        </row>
        <row r="266">
          <cell r="AR266">
            <v>10.215187007119411</v>
          </cell>
        </row>
        <row r="267">
          <cell r="AR267">
            <v>10.262519771919568</v>
          </cell>
        </row>
        <row r="268">
          <cell r="AR268">
            <v>10.411807194549111</v>
          </cell>
        </row>
        <row r="269">
          <cell r="AR269">
            <v>9.8770198742029347</v>
          </cell>
        </row>
        <row r="270">
          <cell r="AR270">
            <v>10.282373656786472</v>
          </cell>
        </row>
        <row r="271">
          <cell r="AR271">
            <v>9.447611342710319</v>
          </cell>
        </row>
        <row r="272">
          <cell r="AR272">
            <v>9.825661066378327</v>
          </cell>
        </row>
        <row r="273">
          <cell r="AR273">
            <v>9.5394239831929148</v>
          </cell>
        </row>
        <row r="274">
          <cell r="AR274">
            <v>9.4685218291055921</v>
          </cell>
        </row>
        <row r="275">
          <cell r="AR275">
            <v>9.8480362090480327</v>
          </cell>
        </row>
        <row r="276">
          <cell r="AR276">
            <v>10.030323414536221</v>
          </cell>
        </row>
        <row r="277">
          <cell r="AR277">
            <v>10.216217359426992</v>
          </cell>
        </row>
        <row r="278">
          <cell r="AR278">
            <v>10.113332547157357</v>
          </cell>
        </row>
        <row r="279">
          <cell r="AR279">
            <v>10.48733887394666</v>
          </cell>
        </row>
        <row r="280">
          <cell r="AR280">
            <v>10.893750558189138</v>
          </cell>
        </row>
        <row r="281">
          <cell r="AR281">
            <v>10.327547257386435</v>
          </cell>
        </row>
        <row r="282">
          <cell r="AR282">
            <v>10.307028887530404</v>
          </cell>
        </row>
        <row r="283">
          <cell r="AR283">
            <v>10.384986202251088</v>
          </cell>
        </row>
        <row r="284">
          <cell r="AR284">
            <v>10.464564646434429</v>
          </cell>
        </row>
        <row r="285">
          <cell r="AR285">
            <v>10.54540022225771</v>
          </cell>
        </row>
        <row r="286">
          <cell r="AR286">
            <v>10.62749328815222</v>
          </cell>
        </row>
      </sheetData>
      <sheetData sheetId="2"/>
      <sheetData sheetId="3"/>
      <sheetData sheetId="4"/>
      <sheetData sheetId="5" refreshError="1"/>
      <sheetData sheetId="6" refreshError="1"/>
      <sheetData sheetId="7" refreshError="1"/>
      <sheetData sheetId="8" refreshError="1"/>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au"/>
      <sheetName val="POP"/>
      <sheetName val="PIB valeur_LT"/>
      <sheetName val="PIB valeur"/>
      <sheetName val="RESEM trim"/>
      <sheetName val="Ratios"/>
      <sheetName val="Graphique4"/>
      <sheetName val="RESEM annuel"/>
      <sheetName val="2019Q4"/>
      <sheetName val="Graphique1"/>
      <sheetName val="Tx pen"/>
      <sheetName val="Graphique3"/>
      <sheetName val="RDB ménages"/>
      <sheetName val="Feuil1"/>
      <sheetName val="Feuil2"/>
    </sheetNames>
    <sheetDataSet>
      <sheetData sheetId="0"/>
      <sheetData sheetId="1"/>
      <sheetData sheetId="2"/>
      <sheetData sheetId="3"/>
      <sheetData sheetId="4">
        <row r="175">
          <cell r="AQ175">
            <v>21.224185483001953</v>
          </cell>
        </row>
        <row r="176">
          <cell r="AQ176">
            <v>22.222930120761056</v>
          </cell>
        </row>
        <row r="177">
          <cell r="AQ177">
            <v>21.555233424015569</v>
          </cell>
        </row>
        <row r="178">
          <cell r="AQ178">
            <v>21.736882409824428</v>
          </cell>
        </row>
        <row r="179">
          <cell r="AQ179">
            <v>22.12073668337251</v>
          </cell>
        </row>
        <row r="180">
          <cell r="AQ180">
            <v>22.504869722859734</v>
          </cell>
        </row>
        <row r="181">
          <cell r="AQ181">
            <v>22.428907594187724</v>
          </cell>
        </row>
        <row r="182">
          <cell r="AQ182">
            <v>22.354587573538403</v>
          </cell>
        </row>
        <row r="183">
          <cell r="AQ183">
            <v>22.910734451066315</v>
          </cell>
        </row>
        <row r="184">
          <cell r="AQ184">
            <v>22.757664082577687</v>
          </cell>
        </row>
        <row r="185">
          <cell r="AQ185">
            <v>23.299716422839232</v>
          </cell>
        </row>
        <row r="186">
          <cell r="AQ186">
            <v>23.669031671560379</v>
          </cell>
        </row>
        <row r="187">
          <cell r="AQ187">
            <v>23.642735205588441</v>
          </cell>
        </row>
        <row r="188">
          <cell r="AQ188">
            <v>23.845437382001258</v>
          </cell>
        </row>
        <row r="189">
          <cell r="AQ189">
            <v>24.40688071424421</v>
          </cell>
        </row>
        <row r="190">
          <cell r="AQ190">
            <v>24.982510668492221</v>
          </cell>
        </row>
        <row r="191">
          <cell r="AQ191">
            <v>25.348765677091603</v>
          </cell>
        </row>
        <row r="192">
          <cell r="AQ192">
            <v>25.302243548689045</v>
          </cell>
        </row>
        <row r="193">
          <cell r="AQ193">
            <v>24.582882012075171</v>
          </cell>
        </row>
        <row r="194">
          <cell r="AQ194">
            <v>24.385814091464965</v>
          </cell>
        </row>
        <row r="195">
          <cell r="AQ195">
            <v>25.226259689922479</v>
          </cell>
        </row>
        <row r="196">
          <cell r="AQ196">
            <v>26.08823416062895</v>
          </cell>
        </row>
        <row r="197">
          <cell r="AQ197">
            <v>25.259801242882521</v>
          </cell>
        </row>
        <row r="198">
          <cell r="AQ198">
            <v>24.902945105985111</v>
          </cell>
        </row>
        <row r="199">
          <cell r="AQ199">
            <v>24.879256707767645</v>
          </cell>
        </row>
        <row r="200">
          <cell r="AQ200">
            <v>24.782803258125025</v>
          </cell>
        </row>
        <row r="201">
          <cell r="AQ201">
            <v>24.754728593869132</v>
          </cell>
        </row>
        <row r="202">
          <cell r="AQ202">
            <v>25.288118597522761</v>
          </cell>
        </row>
        <row r="203">
          <cell r="AQ203">
            <v>25.183482302143975</v>
          </cell>
        </row>
        <row r="204">
          <cell r="AQ204">
            <v>25.635121548350032</v>
          </cell>
        </row>
        <row r="205">
          <cell r="AQ205">
            <v>26.1310327314524</v>
          </cell>
        </row>
        <row r="206">
          <cell r="AQ206">
            <v>26.321234589188723</v>
          </cell>
        </row>
        <row r="207">
          <cell r="AQ207">
            <v>25.962206277044423</v>
          </cell>
        </row>
        <row r="208">
          <cell r="AQ208">
            <v>26.860171520612948</v>
          </cell>
        </row>
        <row r="209">
          <cell r="AQ209">
            <v>26.994037574530317</v>
          </cell>
        </row>
        <row r="210">
          <cell r="AQ210">
            <v>27.560822703408398</v>
          </cell>
        </row>
        <row r="211">
          <cell r="AQ211">
            <v>30.594012491923326</v>
          </cell>
        </row>
        <row r="212">
          <cell r="AQ212">
            <v>31.30420535462132</v>
          </cell>
        </row>
        <row r="213">
          <cell r="AQ213">
            <v>27.66356652873289</v>
          </cell>
        </row>
        <row r="214">
          <cell r="AQ214">
            <v>27.612877678236877</v>
          </cell>
        </row>
        <row r="215">
          <cell r="AQ215">
            <v>28.059622218381548</v>
          </cell>
        </row>
        <row r="216">
          <cell r="AQ216">
            <v>27.65966321708191</v>
          </cell>
        </row>
        <row r="217">
          <cell r="AQ217">
            <v>28.392291884187674</v>
          </cell>
        </row>
        <row r="218">
          <cell r="AQ218">
            <v>28.009675275117555</v>
          </cell>
        </row>
        <row r="219">
          <cell r="AQ219">
            <v>28.194598107239951</v>
          </cell>
        </row>
        <row r="220">
          <cell r="AQ220">
            <v>28.207920402624261</v>
          </cell>
        </row>
        <row r="221">
          <cell r="AQ221">
            <v>28.149817083304406</v>
          </cell>
        </row>
        <row r="222">
          <cell r="AQ222">
            <v>27.092076373641643</v>
          </cell>
        </row>
        <row r="223">
          <cell r="AQ223">
            <v>26.383177954988327</v>
          </cell>
        </row>
        <row r="224">
          <cell r="AQ224">
            <v>26.654825806085153</v>
          </cell>
        </row>
        <row r="225">
          <cell r="AQ225">
            <v>27.203377872331188</v>
          </cell>
        </row>
        <row r="226">
          <cell r="AQ226">
            <v>27.54383005229759</v>
          </cell>
        </row>
        <row r="227">
          <cell r="AQ227">
            <v>27.983332182439664</v>
          </cell>
        </row>
        <row r="228">
          <cell r="AQ228">
            <v>28.480830762745963</v>
          </cell>
        </row>
        <row r="229">
          <cell r="AQ229">
            <v>29.205057551963829</v>
          </cell>
        </row>
        <row r="230">
          <cell r="AQ230">
            <v>29.329426055396613</v>
          </cell>
        </row>
        <row r="231">
          <cell r="AQ231">
            <v>28.948432459119658</v>
          </cell>
        </row>
        <row r="232">
          <cell r="AQ232">
            <v>30.017205950730556</v>
          </cell>
        </row>
        <row r="233">
          <cell r="AQ233">
            <v>29.799916036764817</v>
          </cell>
        </row>
        <row r="234">
          <cell r="AQ234">
            <v>29.868718954165153</v>
          </cell>
        </row>
        <row r="235">
          <cell r="AQ235">
            <v>29.838132976620141</v>
          </cell>
        </row>
        <row r="236">
          <cell r="AQ236">
            <v>30.587398765398135</v>
          </cell>
        </row>
        <row r="237">
          <cell r="AQ237">
            <v>30.060880722924459</v>
          </cell>
        </row>
        <row r="238">
          <cell r="AQ238">
            <v>29.095934898883787</v>
          </cell>
        </row>
        <row r="239">
          <cell r="AQ239">
            <v>29.488378891974858</v>
          </cell>
        </row>
        <row r="240">
          <cell r="AQ240">
            <v>30.547605615243022</v>
          </cell>
        </row>
        <row r="241">
          <cell r="AQ241">
            <v>30.126804919110718</v>
          </cell>
        </row>
        <row r="242">
          <cell r="AQ242">
            <v>30.629764425354132</v>
          </cell>
        </row>
        <row r="243">
          <cell r="AQ243">
            <v>29.900140878423127</v>
          </cell>
        </row>
        <row r="244">
          <cell r="AQ244">
            <v>29.953799127161354</v>
          </cell>
        </row>
        <row r="245">
          <cell r="AQ245">
            <v>30.630984348210394</v>
          </cell>
        </row>
        <row r="246">
          <cell r="AQ246">
            <v>32.274886713900216</v>
          </cell>
        </row>
        <row r="247">
          <cell r="AQ247">
            <v>31.731573097566226</v>
          </cell>
        </row>
        <row r="248">
          <cell r="AQ248">
            <v>30.84028186120938</v>
          </cell>
        </row>
        <row r="249">
          <cell r="AQ249">
            <v>30.558812110687601</v>
          </cell>
        </row>
        <row r="250">
          <cell r="AQ250">
            <v>31.685195351816269</v>
          </cell>
        </row>
        <row r="251">
          <cell r="AQ251">
            <v>31.08155046328023</v>
          </cell>
        </row>
        <row r="252">
          <cell r="AQ252">
            <v>31.236388317073899</v>
          </cell>
        </row>
        <row r="253">
          <cell r="AQ253">
            <v>31.952864686152019</v>
          </cell>
        </row>
        <row r="254">
          <cell r="AQ254">
            <v>31.27556492473834</v>
          </cell>
        </row>
        <row r="255">
          <cell r="AQ255">
            <v>31.393480215002477</v>
          </cell>
        </row>
        <row r="256">
          <cell r="AQ256">
            <v>32.126577695864668</v>
          </cell>
        </row>
        <row r="257">
          <cell r="AQ257">
            <v>32.180147735577741</v>
          </cell>
        </row>
        <row r="258">
          <cell r="AQ258">
            <v>31.402704112685853</v>
          </cell>
        </row>
        <row r="259">
          <cell r="AQ259">
            <v>31.909003348494622</v>
          </cell>
        </row>
        <row r="260">
          <cell r="AQ260">
            <v>32.212741514928034</v>
          </cell>
        </row>
        <row r="261">
          <cell r="AQ261">
            <v>32.182148286370939</v>
          </cell>
        </row>
        <row r="262">
          <cell r="AQ262">
            <v>33.08369737337744</v>
          </cell>
        </row>
        <row r="263">
          <cell r="AQ263">
            <v>35.153913216052622</v>
          </cell>
        </row>
        <row r="264">
          <cell r="AQ264">
            <v>31.773446852388737</v>
          </cell>
        </row>
        <row r="265">
          <cell r="AQ265">
            <v>32.253916895236848</v>
          </cell>
        </row>
        <row r="266">
          <cell r="AQ266">
            <v>31.364042521505414</v>
          </cell>
        </row>
        <row r="267">
          <cell r="AQ267">
            <v>31.061390762653861</v>
          </cell>
        </row>
        <row r="268">
          <cell r="AQ268">
            <v>29.795434677935834</v>
          </cell>
        </row>
        <row r="269">
          <cell r="AQ269">
            <v>29.627316342715282</v>
          </cell>
        </row>
        <row r="270">
          <cell r="AQ270">
            <v>33.586602725246266</v>
          </cell>
        </row>
        <row r="271">
          <cell r="AQ271">
            <v>31.094380779072392</v>
          </cell>
        </row>
        <row r="272">
          <cell r="AQ272">
            <v>29.417439149355957</v>
          </cell>
        </row>
        <row r="273">
          <cell r="AQ273">
            <v>30.102265053008459</v>
          </cell>
        </row>
        <row r="274">
          <cell r="AQ274">
            <v>30.592439178318415</v>
          </cell>
        </row>
        <row r="275">
          <cell r="AQ275">
            <v>32.985492536268659</v>
          </cell>
        </row>
        <row r="276">
          <cell r="AQ276">
            <v>33.707165655361088</v>
          </cell>
        </row>
        <row r="277">
          <cell r="AQ277">
            <v>32.694972557628979</v>
          </cell>
        </row>
        <row r="278">
          <cell r="AQ278">
            <v>32.882275720388797</v>
          </cell>
        </row>
        <row r="279">
          <cell r="AQ279">
            <v>32.273920912860468</v>
          </cell>
        </row>
        <row r="280">
          <cell r="AQ280">
            <v>32.690401504012613</v>
          </cell>
        </row>
        <row r="281">
          <cell r="AQ281">
            <v>32.286889038261762</v>
          </cell>
        </row>
        <row r="282">
          <cell r="AQ282">
            <v>32.151650206450171</v>
          </cell>
        </row>
        <row r="283">
          <cell r="AQ283">
            <v>32.151313821480066</v>
          </cell>
        </row>
        <row r="284">
          <cell r="AQ284">
            <v>32.180765004504543</v>
          </cell>
        </row>
        <row r="285">
          <cell r="AQ285">
            <v>32.197686771445191</v>
          </cell>
        </row>
        <row r="286">
          <cell r="AQ286">
            <v>32.22260770532445</v>
          </cell>
        </row>
        <row r="287">
          <cell r="AQ287">
            <v>32.244893411217767</v>
          </cell>
        </row>
        <row r="288">
          <cell r="AQ288">
            <v>32.26035579668649</v>
          </cell>
        </row>
        <row r="289">
          <cell r="AQ289">
            <v>32.26894909569485</v>
          </cell>
        </row>
        <row r="290">
          <cell r="AQ290">
            <v>32.274822834310818</v>
          </cell>
        </row>
      </sheetData>
      <sheetData sheetId="5"/>
      <sheetData sheetId="6" refreshError="1"/>
      <sheetData sheetId="7"/>
      <sheetData sheetId="8"/>
      <sheetData sheetId="9" refreshError="1"/>
      <sheetData sheetId="10" refreshError="1"/>
      <sheetData sheetId="11" refreshError="1"/>
      <sheetData sheetId="12"/>
      <sheetData sheetId="13"/>
      <sheetData sheetId="14"/>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4138B-1B66-4886-AEB6-818511E9947D}">
  <dimension ref="A1:A340"/>
  <sheetViews>
    <sheetView workbookViewId="0"/>
  </sheetViews>
  <sheetFormatPr defaultRowHeight="14.5" x14ac:dyDescent="0.35"/>
  <sheetData>
    <row r="1" spans="1:1" ht="159.5" x14ac:dyDescent="0.35">
      <c r="A1" s="7" t="s">
        <v>474</v>
      </c>
    </row>
    <row r="2" spans="1:1" x14ac:dyDescent="0.35">
      <c r="A2" t="s">
        <v>478</v>
      </c>
    </row>
    <row r="3" spans="1:1" x14ac:dyDescent="0.35">
      <c r="A3" t="s">
        <v>16</v>
      </c>
    </row>
    <row r="4" spans="1:1" x14ac:dyDescent="0.35">
      <c r="A4">
        <v>66584</v>
      </c>
    </row>
    <row r="5" spans="1:1" x14ac:dyDescent="0.35">
      <c r="A5">
        <v>67017</v>
      </c>
    </row>
    <row r="6" spans="1:1" x14ac:dyDescent="0.35">
      <c r="A6">
        <v>67966</v>
      </c>
    </row>
    <row r="7" spans="1:1" x14ac:dyDescent="0.35">
      <c r="A7">
        <v>67538</v>
      </c>
    </row>
    <row r="8" spans="1:1" x14ac:dyDescent="0.35">
      <c r="A8">
        <v>67735</v>
      </c>
    </row>
    <row r="9" spans="1:1" x14ac:dyDescent="0.35">
      <c r="A9">
        <v>67635</v>
      </c>
    </row>
    <row r="10" spans="1:1" x14ac:dyDescent="0.35">
      <c r="A10">
        <v>67737</v>
      </c>
    </row>
    <row r="11" spans="1:1" x14ac:dyDescent="0.35">
      <c r="A11">
        <v>67925</v>
      </c>
    </row>
    <row r="12" spans="1:1" x14ac:dyDescent="0.35">
      <c r="A12">
        <v>68372</v>
      </c>
    </row>
    <row r="13" spans="1:1" x14ac:dyDescent="0.35">
      <c r="A13">
        <v>68985</v>
      </c>
    </row>
    <row r="14" spans="1:1" x14ac:dyDescent="0.35">
      <c r="A14">
        <v>69735</v>
      </c>
    </row>
    <row r="15" spans="1:1" x14ac:dyDescent="0.35">
      <c r="A15">
        <v>70130</v>
      </c>
    </row>
    <row r="16" spans="1:1" x14ac:dyDescent="0.35">
      <c r="A16">
        <v>70624</v>
      </c>
    </row>
    <row r="17" spans="1:1" x14ac:dyDescent="0.35">
      <c r="A17">
        <v>70587</v>
      </c>
    </row>
    <row r="18" spans="1:1" x14ac:dyDescent="0.35">
      <c r="A18">
        <v>71427</v>
      </c>
    </row>
    <row r="19" spans="1:1" x14ac:dyDescent="0.35">
      <c r="A19">
        <v>72783</v>
      </c>
    </row>
    <row r="20" spans="1:1" x14ac:dyDescent="0.35">
      <c r="A20">
        <v>72823</v>
      </c>
    </row>
    <row r="21" spans="1:1" x14ac:dyDescent="0.35">
      <c r="A21">
        <v>74213</v>
      </c>
    </row>
    <row r="22" spans="1:1" x14ac:dyDescent="0.35">
      <c r="A22">
        <v>74583</v>
      </c>
    </row>
    <row r="23" spans="1:1" x14ac:dyDescent="0.35">
      <c r="A23">
        <v>76515</v>
      </c>
    </row>
    <row r="24" spans="1:1" x14ac:dyDescent="0.35">
      <c r="A24">
        <v>77403</v>
      </c>
    </row>
    <row r="25" spans="1:1" x14ac:dyDescent="0.35">
      <c r="A25">
        <v>77148</v>
      </c>
    </row>
    <row r="26" spans="1:1" x14ac:dyDescent="0.35">
      <c r="A26">
        <v>77662</v>
      </c>
    </row>
    <row r="27" spans="1:1" x14ac:dyDescent="0.35">
      <c r="A27">
        <v>77681</v>
      </c>
    </row>
    <row r="28" spans="1:1" x14ac:dyDescent="0.35">
      <c r="A28">
        <v>79061</v>
      </c>
    </row>
    <row r="29" spans="1:1" x14ac:dyDescent="0.35">
      <c r="A29">
        <v>79097</v>
      </c>
    </row>
    <row r="30" spans="1:1" x14ac:dyDescent="0.35">
      <c r="A30">
        <v>79462</v>
      </c>
    </row>
    <row r="31" spans="1:1" x14ac:dyDescent="0.35">
      <c r="A31">
        <v>79501</v>
      </c>
    </row>
    <row r="32" spans="1:1" x14ac:dyDescent="0.35">
      <c r="A32">
        <v>80147</v>
      </c>
    </row>
    <row r="33" spans="1:1" x14ac:dyDescent="0.35">
      <c r="A33">
        <v>81487</v>
      </c>
    </row>
    <row r="34" spans="1:1" x14ac:dyDescent="0.35">
      <c r="A34">
        <v>80958</v>
      </c>
    </row>
    <row r="35" spans="1:1" x14ac:dyDescent="0.35">
      <c r="A35">
        <v>81894</v>
      </c>
    </row>
    <row r="36" spans="1:1" x14ac:dyDescent="0.35">
      <c r="A36">
        <v>82350</v>
      </c>
    </row>
    <row r="37" spans="1:1" x14ac:dyDescent="0.35">
      <c r="A37">
        <v>84888</v>
      </c>
    </row>
    <row r="38" spans="1:1" x14ac:dyDescent="0.35">
      <c r="A38">
        <v>85841</v>
      </c>
    </row>
    <row r="39" spans="1:1" x14ac:dyDescent="0.35">
      <c r="A39">
        <v>85623</v>
      </c>
    </row>
    <row r="40" spans="1:1" x14ac:dyDescent="0.35">
      <c r="A40">
        <v>86905</v>
      </c>
    </row>
    <row r="41" spans="1:1" x14ac:dyDescent="0.35">
      <c r="A41">
        <v>87193</v>
      </c>
    </row>
    <row r="42" spans="1:1" x14ac:dyDescent="0.35">
      <c r="A42">
        <v>87681</v>
      </c>
    </row>
    <row r="43" spans="1:1" x14ac:dyDescent="0.35">
      <c r="A43">
        <v>88572</v>
      </c>
    </row>
    <row r="44" spans="1:1" x14ac:dyDescent="0.35">
      <c r="A44">
        <v>88419</v>
      </c>
    </row>
    <row r="45" spans="1:1" x14ac:dyDescent="0.35">
      <c r="A45">
        <v>88101</v>
      </c>
    </row>
    <row r="46" spans="1:1" x14ac:dyDescent="0.35">
      <c r="A46">
        <v>89072</v>
      </c>
    </row>
    <row r="47" spans="1:1" x14ac:dyDescent="0.35">
      <c r="A47">
        <v>89350</v>
      </c>
    </row>
    <row r="48" spans="1:1" x14ac:dyDescent="0.35">
      <c r="A48">
        <v>90587</v>
      </c>
    </row>
    <row r="49" spans="1:1" x14ac:dyDescent="0.35">
      <c r="A49">
        <v>91432</v>
      </c>
    </row>
    <row r="50" spans="1:1" x14ac:dyDescent="0.35">
      <c r="A50">
        <v>89886</v>
      </c>
    </row>
    <row r="51" spans="1:1" x14ac:dyDescent="0.35">
      <c r="A51">
        <v>89872</v>
      </c>
    </row>
    <row r="52" spans="1:1" x14ac:dyDescent="0.35">
      <c r="A52">
        <v>90788</v>
      </c>
    </row>
    <row r="53" spans="1:1" x14ac:dyDescent="0.35">
      <c r="A53">
        <v>91996</v>
      </c>
    </row>
    <row r="54" spans="1:1" x14ac:dyDescent="0.35">
      <c r="A54">
        <v>93922</v>
      </c>
    </row>
    <row r="55" spans="1:1" x14ac:dyDescent="0.35">
      <c r="A55">
        <v>94647</v>
      </c>
    </row>
    <row r="56" spans="1:1" x14ac:dyDescent="0.35">
      <c r="A56">
        <v>97609</v>
      </c>
    </row>
    <row r="57" spans="1:1" x14ac:dyDescent="0.35">
      <c r="A57">
        <v>93873</v>
      </c>
    </row>
    <row r="58" spans="1:1" x14ac:dyDescent="0.35">
      <c r="A58">
        <v>95532</v>
      </c>
    </row>
    <row r="59" spans="1:1" x14ac:dyDescent="0.35">
      <c r="A59">
        <v>95651</v>
      </c>
    </row>
    <row r="60" spans="1:1" x14ac:dyDescent="0.35">
      <c r="A60">
        <v>95506</v>
      </c>
    </row>
    <row r="61" spans="1:1" x14ac:dyDescent="0.35">
      <c r="A61">
        <v>96359</v>
      </c>
    </row>
    <row r="62" spans="1:1" x14ac:dyDescent="0.35">
      <c r="A62">
        <v>96496</v>
      </c>
    </row>
    <row r="63" spans="1:1" x14ac:dyDescent="0.35">
      <c r="A63">
        <v>97124</v>
      </c>
    </row>
    <row r="64" spans="1:1" x14ac:dyDescent="0.35">
      <c r="A64">
        <v>97317</v>
      </c>
    </row>
    <row r="65" spans="1:1" x14ac:dyDescent="0.35">
      <c r="A65">
        <v>98917</v>
      </c>
    </row>
    <row r="66" spans="1:1" x14ac:dyDescent="0.35">
      <c r="A66">
        <v>100404</v>
      </c>
    </row>
    <row r="67" spans="1:1" x14ac:dyDescent="0.35">
      <c r="A67">
        <v>100028</v>
      </c>
    </row>
    <row r="68" spans="1:1" x14ac:dyDescent="0.35">
      <c r="A68">
        <v>99730</v>
      </c>
    </row>
    <row r="69" spans="1:1" x14ac:dyDescent="0.35">
      <c r="A69">
        <v>102001</v>
      </c>
    </row>
    <row r="70" spans="1:1" x14ac:dyDescent="0.35">
      <c r="A70">
        <v>103806</v>
      </c>
    </row>
    <row r="71" spans="1:1" x14ac:dyDescent="0.35">
      <c r="A71">
        <v>104644</v>
      </c>
    </row>
    <row r="72" spans="1:1" x14ac:dyDescent="0.35">
      <c r="A72">
        <v>106490</v>
      </c>
    </row>
    <row r="73" spans="1:1" x14ac:dyDescent="0.35">
      <c r="A73">
        <v>108933</v>
      </c>
    </row>
    <row r="74" spans="1:1" x14ac:dyDescent="0.35">
      <c r="A74">
        <v>110596</v>
      </c>
    </row>
    <row r="75" spans="1:1" x14ac:dyDescent="0.35">
      <c r="A75">
        <v>111504</v>
      </c>
    </row>
    <row r="76" spans="1:1" x14ac:dyDescent="0.35">
      <c r="A76">
        <v>115848</v>
      </c>
    </row>
    <row r="77" spans="1:1" x14ac:dyDescent="0.35">
      <c r="A77">
        <v>115094</v>
      </c>
    </row>
    <row r="78" spans="1:1" x14ac:dyDescent="0.35">
      <c r="A78">
        <v>115937</v>
      </c>
    </row>
    <row r="79" spans="1:1" x14ac:dyDescent="0.35">
      <c r="A79">
        <v>115026</v>
      </c>
    </row>
    <row r="80" spans="1:1" x14ac:dyDescent="0.35">
      <c r="A80">
        <v>112943</v>
      </c>
    </row>
    <row r="81" spans="1:1" x14ac:dyDescent="0.35">
      <c r="A81">
        <v>113533</v>
      </c>
    </row>
    <row r="82" spans="1:1" x14ac:dyDescent="0.35">
      <c r="A82">
        <v>114621</v>
      </c>
    </row>
    <row r="83" spans="1:1" x14ac:dyDescent="0.35">
      <c r="A83">
        <v>114910</v>
      </c>
    </row>
    <row r="84" spans="1:1" x14ac:dyDescent="0.35">
      <c r="A84">
        <v>114521</v>
      </c>
    </row>
    <row r="85" spans="1:1" x14ac:dyDescent="0.35">
      <c r="A85">
        <v>114760</v>
      </c>
    </row>
    <row r="86" spans="1:1" x14ac:dyDescent="0.35">
      <c r="A86">
        <v>113546</v>
      </c>
    </row>
    <row r="87" spans="1:1" x14ac:dyDescent="0.35">
      <c r="A87">
        <v>112570</v>
      </c>
    </row>
    <row r="88" spans="1:1" x14ac:dyDescent="0.35">
      <c r="A88">
        <v>113322</v>
      </c>
    </row>
    <row r="89" spans="1:1" x14ac:dyDescent="0.35">
      <c r="A89">
        <v>114067</v>
      </c>
    </row>
    <row r="90" spans="1:1" x14ac:dyDescent="0.35">
      <c r="A90">
        <v>115146</v>
      </c>
    </row>
    <row r="91" spans="1:1" x14ac:dyDescent="0.35">
      <c r="A91">
        <v>115391</v>
      </c>
    </row>
    <row r="92" spans="1:1" x14ac:dyDescent="0.35">
      <c r="A92">
        <v>113050</v>
      </c>
    </row>
    <row r="93" spans="1:1" x14ac:dyDescent="0.35">
      <c r="A93">
        <v>112900</v>
      </c>
    </row>
    <row r="94" spans="1:1" x14ac:dyDescent="0.35">
      <c r="A94">
        <v>114293</v>
      </c>
    </row>
    <row r="95" spans="1:1" x14ac:dyDescent="0.35">
      <c r="A95">
        <v>116663</v>
      </c>
    </row>
    <row r="96" spans="1:1" x14ac:dyDescent="0.35">
      <c r="A96">
        <v>119499</v>
      </c>
    </row>
    <row r="97" spans="1:1" x14ac:dyDescent="0.35">
      <c r="A97">
        <v>119157</v>
      </c>
    </row>
    <row r="98" spans="1:1" x14ac:dyDescent="0.35">
      <c r="A98">
        <v>121858</v>
      </c>
    </row>
    <row r="99" spans="1:1" x14ac:dyDescent="0.35">
      <c r="A99">
        <v>121044</v>
      </c>
    </row>
    <row r="100" spans="1:1" x14ac:dyDescent="0.35">
      <c r="A100">
        <v>123178</v>
      </c>
    </row>
    <row r="101" spans="1:1" x14ac:dyDescent="0.35">
      <c r="A101">
        <v>130122</v>
      </c>
    </row>
    <row r="102" spans="1:1" x14ac:dyDescent="0.35">
      <c r="A102">
        <v>124691</v>
      </c>
    </row>
    <row r="103" spans="1:1" x14ac:dyDescent="0.35">
      <c r="A103">
        <v>126389</v>
      </c>
    </row>
    <row r="104" spans="1:1" x14ac:dyDescent="0.35">
      <c r="A104">
        <v>128541</v>
      </c>
    </row>
    <row r="105" spans="1:1" x14ac:dyDescent="0.35">
      <c r="A105">
        <v>125194</v>
      </c>
    </row>
    <row r="106" spans="1:1" x14ac:dyDescent="0.35">
      <c r="A106">
        <v>126835</v>
      </c>
    </row>
    <row r="107" spans="1:1" x14ac:dyDescent="0.35">
      <c r="A107">
        <v>124422</v>
      </c>
    </row>
    <row r="108" spans="1:1" x14ac:dyDescent="0.35">
      <c r="A108">
        <v>126694</v>
      </c>
    </row>
    <row r="109" spans="1:1" x14ac:dyDescent="0.35">
      <c r="A109">
        <v>126635</v>
      </c>
    </row>
    <row r="110" spans="1:1" x14ac:dyDescent="0.35">
      <c r="A110">
        <v>126723</v>
      </c>
    </row>
    <row r="111" spans="1:1" x14ac:dyDescent="0.35">
      <c r="A111">
        <v>126374</v>
      </c>
    </row>
    <row r="112" spans="1:1" x14ac:dyDescent="0.35">
      <c r="A112">
        <v>126800</v>
      </c>
    </row>
    <row r="113" spans="1:1" x14ac:dyDescent="0.35">
      <c r="A113">
        <v>126707</v>
      </c>
    </row>
    <row r="114" spans="1:1" x14ac:dyDescent="0.35">
      <c r="A114">
        <v>128840</v>
      </c>
    </row>
    <row r="115" spans="1:1" x14ac:dyDescent="0.35">
      <c r="A115">
        <v>129938</v>
      </c>
    </row>
    <row r="116" spans="1:1" x14ac:dyDescent="0.35">
      <c r="A116">
        <v>131895</v>
      </c>
    </row>
    <row r="117" spans="1:1" x14ac:dyDescent="0.35">
      <c r="A117">
        <v>132737</v>
      </c>
    </row>
    <row r="118" spans="1:1" x14ac:dyDescent="0.35">
      <c r="A118">
        <v>134897</v>
      </c>
    </row>
    <row r="119" spans="1:1" x14ac:dyDescent="0.35">
      <c r="A119">
        <v>134949</v>
      </c>
    </row>
    <row r="120" spans="1:1" x14ac:dyDescent="0.35">
      <c r="A120">
        <v>135773</v>
      </c>
    </row>
    <row r="121" spans="1:1" x14ac:dyDescent="0.35">
      <c r="A121">
        <v>136860</v>
      </c>
    </row>
    <row r="122" spans="1:1" x14ac:dyDescent="0.35">
      <c r="A122">
        <v>136138</v>
      </c>
    </row>
    <row r="123" spans="1:1" x14ac:dyDescent="0.35">
      <c r="A123">
        <v>138708</v>
      </c>
    </row>
    <row r="124" spans="1:1" x14ac:dyDescent="0.35">
      <c r="A124">
        <v>141904</v>
      </c>
    </row>
    <row r="125" spans="1:1" x14ac:dyDescent="0.35">
      <c r="A125">
        <v>142653</v>
      </c>
    </row>
    <row r="126" spans="1:1" x14ac:dyDescent="0.35">
      <c r="A126">
        <v>144683</v>
      </c>
    </row>
    <row r="127" spans="1:1" x14ac:dyDescent="0.35">
      <c r="A127">
        <v>145821</v>
      </c>
    </row>
    <row r="128" spans="1:1" x14ac:dyDescent="0.35">
      <c r="A128">
        <v>149830</v>
      </c>
    </row>
    <row r="129" spans="1:1" x14ac:dyDescent="0.35">
      <c r="A129">
        <v>152193</v>
      </c>
    </row>
    <row r="130" spans="1:1" x14ac:dyDescent="0.35">
      <c r="A130">
        <v>153185</v>
      </c>
    </row>
    <row r="131" spans="1:1" x14ac:dyDescent="0.35">
      <c r="A131">
        <v>153935</v>
      </c>
    </row>
    <row r="132" spans="1:1" x14ac:dyDescent="0.35">
      <c r="A132">
        <v>155770</v>
      </c>
    </row>
    <row r="133" spans="1:1" x14ac:dyDescent="0.35">
      <c r="A133">
        <v>158407</v>
      </c>
    </row>
    <row r="134" spans="1:1" x14ac:dyDescent="0.35">
      <c r="A134">
        <v>161697</v>
      </c>
    </row>
    <row r="135" spans="1:1" x14ac:dyDescent="0.35">
      <c r="A135">
        <v>165212</v>
      </c>
    </row>
    <row r="136" spans="1:1" x14ac:dyDescent="0.35">
      <c r="A136">
        <v>167485</v>
      </c>
    </row>
    <row r="137" spans="1:1" x14ac:dyDescent="0.35">
      <c r="A137">
        <v>169883</v>
      </c>
    </row>
    <row r="138" spans="1:1" x14ac:dyDescent="0.35">
      <c r="A138">
        <v>173832</v>
      </c>
    </row>
    <row r="139" spans="1:1" x14ac:dyDescent="0.35">
      <c r="A139">
        <v>175394</v>
      </c>
    </row>
    <row r="140" spans="1:1" x14ac:dyDescent="0.35">
      <c r="A140">
        <v>176901</v>
      </c>
    </row>
    <row r="141" spans="1:1" x14ac:dyDescent="0.35">
      <c r="A141">
        <v>178428</v>
      </c>
    </row>
    <row r="142" spans="1:1" x14ac:dyDescent="0.35">
      <c r="A142">
        <v>178277</v>
      </c>
    </row>
    <row r="143" spans="1:1" x14ac:dyDescent="0.35">
      <c r="A143">
        <v>179012</v>
      </c>
    </row>
    <row r="144" spans="1:1" x14ac:dyDescent="0.35">
      <c r="A144">
        <v>180832</v>
      </c>
    </row>
    <row r="145" spans="1:1" x14ac:dyDescent="0.35">
      <c r="A145">
        <v>181430</v>
      </c>
    </row>
    <row r="146" spans="1:1" x14ac:dyDescent="0.35">
      <c r="A146">
        <v>180289</v>
      </c>
    </row>
    <row r="147" spans="1:1" x14ac:dyDescent="0.35">
      <c r="A147">
        <v>180119</v>
      </c>
    </row>
    <row r="148" spans="1:1" x14ac:dyDescent="0.35">
      <c r="A148">
        <v>179890</v>
      </c>
    </row>
    <row r="149" spans="1:1" x14ac:dyDescent="0.35">
      <c r="A149">
        <v>178700</v>
      </c>
    </row>
    <row r="150" spans="1:1" x14ac:dyDescent="0.35">
      <c r="A150">
        <v>178893</v>
      </c>
    </row>
    <row r="151" spans="1:1" x14ac:dyDescent="0.35">
      <c r="A151">
        <v>178921</v>
      </c>
    </row>
    <row r="152" spans="1:1" x14ac:dyDescent="0.35">
      <c r="A152">
        <v>178429</v>
      </c>
    </row>
    <row r="153" spans="1:1" x14ac:dyDescent="0.35">
      <c r="A153">
        <v>180788</v>
      </c>
    </row>
    <row r="154" spans="1:1" x14ac:dyDescent="0.35">
      <c r="A154">
        <v>181852</v>
      </c>
    </row>
    <row r="155" spans="1:1" x14ac:dyDescent="0.35">
      <c r="A155">
        <v>182192</v>
      </c>
    </row>
    <row r="156" spans="1:1" x14ac:dyDescent="0.35">
      <c r="A156">
        <v>183675</v>
      </c>
    </row>
    <row r="157" spans="1:1" x14ac:dyDescent="0.35">
      <c r="A157">
        <v>184042</v>
      </c>
    </row>
    <row r="158" spans="1:1" x14ac:dyDescent="0.35">
      <c r="A158">
        <v>187247</v>
      </c>
    </row>
    <row r="159" spans="1:1" x14ac:dyDescent="0.35">
      <c r="A159">
        <v>188701</v>
      </c>
    </row>
    <row r="160" spans="1:1" x14ac:dyDescent="0.35">
      <c r="A160">
        <v>190541</v>
      </c>
    </row>
    <row r="161" spans="1:1" x14ac:dyDescent="0.35">
      <c r="A161">
        <v>190875</v>
      </c>
    </row>
    <row r="162" spans="1:1" x14ac:dyDescent="0.35">
      <c r="A162">
        <v>192532</v>
      </c>
    </row>
    <row r="163" spans="1:1" x14ac:dyDescent="0.35">
      <c r="A163">
        <v>193881</v>
      </c>
    </row>
    <row r="164" spans="1:1" x14ac:dyDescent="0.35">
      <c r="A164">
        <v>193944</v>
      </c>
    </row>
    <row r="165" spans="1:1" x14ac:dyDescent="0.35">
      <c r="A165">
        <v>195340</v>
      </c>
    </row>
    <row r="166" spans="1:1" x14ac:dyDescent="0.35">
      <c r="A166">
        <v>196170</v>
      </c>
    </row>
    <row r="167" spans="1:1" x14ac:dyDescent="0.35">
      <c r="A167">
        <v>198500</v>
      </c>
    </row>
    <row r="168" spans="1:1" x14ac:dyDescent="0.35">
      <c r="A168">
        <v>200470</v>
      </c>
    </row>
    <row r="169" spans="1:1" x14ac:dyDescent="0.35">
      <c r="A169">
        <v>202153</v>
      </c>
    </row>
    <row r="170" spans="1:1" x14ac:dyDescent="0.35">
      <c r="A170">
        <v>203928</v>
      </c>
    </row>
    <row r="171" spans="1:1" x14ac:dyDescent="0.35">
      <c r="A171">
        <v>206622</v>
      </c>
    </row>
    <row r="172" spans="1:1" x14ac:dyDescent="0.35">
      <c r="A172">
        <v>209529</v>
      </c>
    </row>
    <row r="173" spans="1:1" x14ac:dyDescent="0.35">
      <c r="A173">
        <v>212013</v>
      </c>
    </row>
    <row r="174" spans="1:1" x14ac:dyDescent="0.35">
      <c r="A174">
        <v>214715</v>
      </c>
    </row>
    <row r="175" spans="1:1" x14ac:dyDescent="0.35">
      <c r="A175">
        <v>217084</v>
      </c>
    </row>
    <row r="176" spans="1:1" x14ac:dyDescent="0.35">
      <c r="A176">
        <v>218798</v>
      </c>
    </row>
    <row r="177" spans="1:1" x14ac:dyDescent="0.35">
      <c r="A177">
        <v>220955</v>
      </c>
    </row>
    <row r="178" spans="1:1" x14ac:dyDescent="0.35">
      <c r="A178">
        <v>224753</v>
      </c>
    </row>
    <row r="179" spans="1:1" x14ac:dyDescent="0.35">
      <c r="A179">
        <v>224748</v>
      </c>
    </row>
    <row r="180" spans="1:1" x14ac:dyDescent="0.35">
      <c r="A180">
        <v>227015</v>
      </c>
    </row>
    <row r="181" spans="1:1" x14ac:dyDescent="0.35">
      <c r="A181">
        <v>231313</v>
      </c>
    </row>
    <row r="182" spans="1:1" x14ac:dyDescent="0.35">
      <c r="A182">
        <v>233739</v>
      </c>
    </row>
    <row r="183" spans="1:1" x14ac:dyDescent="0.35">
      <c r="A183">
        <v>235387</v>
      </c>
    </row>
    <row r="184" spans="1:1" x14ac:dyDescent="0.35">
      <c r="A184">
        <v>238774</v>
      </c>
    </row>
    <row r="185" spans="1:1" x14ac:dyDescent="0.35">
      <c r="A185">
        <v>241351</v>
      </c>
    </row>
    <row r="186" spans="1:1" x14ac:dyDescent="0.35">
      <c r="A186">
        <v>244248</v>
      </c>
    </row>
    <row r="187" spans="1:1" x14ac:dyDescent="0.35">
      <c r="A187">
        <v>246677</v>
      </c>
    </row>
    <row r="188" spans="1:1" x14ac:dyDescent="0.35">
      <c r="A188">
        <v>247061</v>
      </c>
    </row>
    <row r="189" spans="1:1" x14ac:dyDescent="0.35">
      <c r="A189">
        <v>248659</v>
      </c>
    </row>
    <row r="190" spans="1:1" x14ac:dyDescent="0.35">
      <c r="A190">
        <v>252380</v>
      </c>
    </row>
    <row r="191" spans="1:1" x14ac:dyDescent="0.35">
      <c r="A191">
        <v>254436</v>
      </c>
    </row>
    <row r="192" spans="1:1" x14ac:dyDescent="0.35">
      <c r="A192">
        <v>254651</v>
      </c>
    </row>
    <row r="193" spans="1:1" x14ac:dyDescent="0.35">
      <c r="A193">
        <v>255669</v>
      </c>
    </row>
    <row r="194" spans="1:1" x14ac:dyDescent="0.35">
      <c r="A194">
        <v>258164</v>
      </c>
    </row>
    <row r="195" spans="1:1" x14ac:dyDescent="0.35">
      <c r="A195">
        <v>260499</v>
      </c>
    </row>
    <row r="196" spans="1:1" x14ac:dyDescent="0.35">
      <c r="A196">
        <v>262204</v>
      </c>
    </row>
    <row r="197" spans="1:1" x14ac:dyDescent="0.35">
      <c r="A197">
        <v>265387</v>
      </c>
    </row>
    <row r="198" spans="1:1" x14ac:dyDescent="0.35">
      <c r="A198">
        <v>267161</v>
      </c>
    </row>
    <row r="199" spans="1:1" x14ac:dyDescent="0.35">
      <c r="A199">
        <v>268672</v>
      </c>
    </row>
    <row r="200" spans="1:1" x14ac:dyDescent="0.35">
      <c r="A200">
        <v>270161</v>
      </c>
    </row>
    <row r="201" spans="1:1" x14ac:dyDescent="0.35">
      <c r="A201">
        <v>272609</v>
      </c>
    </row>
    <row r="202" spans="1:1" x14ac:dyDescent="0.35">
      <c r="A202">
        <v>273932</v>
      </c>
    </row>
    <row r="203" spans="1:1" x14ac:dyDescent="0.35">
      <c r="A203">
        <v>276132</v>
      </c>
    </row>
    <row r="204" spans="1:1" x14ac:dyDescent="0.35">
      <c r="A204">
        <v>279030</v>
      </c>
    </row>
    <row r="205" spans="1:1" x14ac:dyDescent="0.35">
      <c r="A205">
        <v>278914</v>
      </c>
    </row>
    <row r="206" spans="1:1" x14ac:dyDescent="0.35">
      <c r="A206">
        <v>282162</v>
      </c>
    </row>
    <row r="207" spans="1:1" x14ac:dyDescent="0.35">
      <c r="A207">
        <v>283724</v>
      </c>
    </row>
    <row r="208" spans="1:1" x14ac:dyDescent="0.35">
      <c r="A208">
        <v>282222</v>
      </c>
    </row>
    <row r="209" spans="1:1" x14ac:dyDescent="0.35">
      <c r="A209">
        <v>282292</v>
      </c>
    </row>
    <row r="210" spans="1:1" x14ac:dyDescent="0.35">
      <c r="A210">
        <v>284098</v>
      </c>
    </row>
    <row r="211" spans="1:1" x14ac:dyDescent="0.35">
      <c r="A211">
        <v>284633</v>
      </c>
    </row>
    <row r="212" spans="1:1" x14ac:dyDescent="0.35">
      <c r="A212">
        <v>287775</v>
      </c>
    </row>
    <row r="213" spans="1:1" x14ac:dyDescent="0.35">
      <c r="A213">
        <v>290946</v>
      </c>
    </row>
    <row r="214" spans="1:1" x14ac:dyDescent="0.35">
      <c r="A214">
        <v>296705</v>
      </c>
    </row>
    <row r="215" spans="1:1" x14ac:dyDescent="0.35">
      <c r="A215">
        <v>296380</v>
      </c>
    </row>
    <row r="216" spans="1:1" x14ac:dyDescent="0.35">
      <c r="A216">
        <v>297826</v>
      </c>
    </row>
    <row r="217" spans="1:1" x14ac:dyDescent="0.35">
      <c r="A217">
        <v>293976</v>
      </c>
    </row>
    <row r="218" spans="1:1" x14ac:dyDescent="0.35">
      <c r="A218">
        <v>288865</v>
      </c>
    </row>
    <row r="219" spans="1:1" x14ac:dyDescent="0.35">
      <c r="A219">
        <v>281423</v>
      </c>
    </row>
    <row r="220" spans="1:1" x14ac:dyDescent="0.35">
      <c r="A220">
        <v>280177</v>
      </c>
    </row>
    <row r="221" spans="1:1" x14ac:dyDescent="0.35">
      <c r="A221">
        <v>279808</v>
      </c>
    </row>
    <row r="222" spans="1:1" x14ac:dyDescent="0.35">
      <c r="A222">
        <v>281090</v>
      </c>
    </row>
    <row r="223" spans="1:1" x14ac:dyDescent="0.35">
      <c r="A223">
        <v>283264</v>
      </c>
    </row>
    <row r="224" spans="1:1" x14ac:dyDescent="0.35">
      <c r="A224">
        <v>281913</v>
      </c>
    </row>
    <row r="225" spans="1:1" x14ac:dyDescent="0.35">
      <c r="A225">
        <v>288944</v>
      </c>
    </row>
    <row r="226" spans="1:1" x14ac:dyDescent="0.35">
      <c r="A226">
        <v>289154</v>
      </c>
    </row>
    <row r="227" spans="1:1" x14ac:dyDescent="0.35">
      <c r="A227">
        <v>288797</v>
      </c>
    </row>
    <row r="228" spans="1:1" x14ac:dyDescent="0.35">
      <c r="A228">
        <v>286374</v>
      </c>
    </row>
    <row r="229" spans="1:1" x14ac:dyDescent="0.35">
      <c r="A229">
        <v>285213</v>
      </c>
    </row>
    <row r="230" spans="1:1" x14ac:dyDescent="0.35">
      <c r="A230">
        <v>286175</v>
      </c>
    </row>
    <row r="231" spans="1:1" x14ac:dyDescent="0.35">
      <c r="A231">
        <v>286843</v>
      </c>
    </row>
    <row r="232" spans="1:1" x14ac:dyDescent="0.35">
      <c r="A232">
        <v>286941</v>
      </c>
    </row>
    <row r="233" spans="1:1" x14ac:dyDescent="0.35">
      <c r="A233">
        <v>289044</v>
      </c>
    </row>
    <row r="234" spans="1:1" x14ac:dyDescent="0.35">
      <c r="A234">
        <v>292268</v>
      </c>
    </row>
    <row r="235" spans="1:1" x14ac:dyDescent="0.35">
      <c r="A235">
        <v>296561</v>
      </c>
    </row>
    <row r="236" spans="1:1" x14ac:dyDescent="0.35">
      <c r="A236">
        <v>294987</v>
      </c>
    </row>
    <row r="237" spans="1:1" x14ac:dyDescent="0.35">
      <c r="A237">
        <v>298001</v>
      </c>
    </row>
    <row r="238" spans="1:1" x14ac:dyDescent="0.35">
      <c r="A238">
        <v>301680</v>
      </c>
    </row>
    <row r="239" spans="1:1" x14ac:dyDescent="0.35">
      <c r="A239">
        <v>303093</v>
      </c>
    </row>
    <row r="240" spans="1:1" x14ac:dyDescent="0.35">
      <c r="A240">
        <v>304099</v>
      </c>
    </row>
    <row r="241" spans="1:1" x14ac:dyDescent="0.35">
      <c r="A241">
        <v>305922</v>
      </c>
    </row>
    <row r="242" spans="1:1" x14ac:dyDescent="0.35">
      <c r="A242">
        <v>310968</v>
      </c>
    </row>
    <row r="243" spans="1:1" x14ac:dyDescent="0.35">
      <c r="A243">
        <v>312961</v>
      </c>
    </row>
    <row r="244" spans="1:1" x14ac:dyDescent="0.35">
      <c r="A244">
        <v>314551</v>
      </c>
    </row>
    <row r="245" spans="1:1" x14ac:dyDescent="0.35">
      <c r="A245">
        <v>315885</v>
      </c>
    </row>
    <row r="246" spans="1:1" x14ac:dyDescent="0.35">
      <c r="A246">
        <v>319953</v>
      </c>
    </row>
    <row r="247" spans="1:1" x14ac:dyDescent="0.35">
      <c r="A247">
        <v>319170</v>
      </c>
    </row>
    <row r="248" spans="1:1" x14ac:dyDescent="0.35">
      <c r="A248">
        <v>326059</v>
      </c>
    </row>
    <row r="249" spans="1:1" x14ac:dyDescent="0.35">
      <c r="A249">
        <v>328832</v>
      </c>
    </row>
    <row r="250" spans="1:1" x14ac:dyDescent="0.35">
      <c r="A250">
        <v>331735</v>
      </c>
    </row>
    <row r="251" spans="1:1" x14ac:dyDescent="0.35">
      <c r="A251">
        <v>331732</v>
      </c>
    </row>
    <row r="252" spans="1:1" x14ac:dyDescent="0.35">
      <c r="A252">
        <v>333975</v>
      </c>
    </row>
    <row r="253" spans="1:1" x14ac:dyDescent="0.35">
      <c r="A253">
        <v>333794</v>
      </c>
    </row>
    <row r="254" spans="1:1" x14ac:dyDescent="0.35">
      <c r="A254">
        <v>335915</v>
      </c>
    </row>
    <row r="255" spans="1:1" x14ac:dyDescent="0.35">
      <c r="A255">
        <v>337535</v>
      </c>
    </row>
    <row r="256" spans="1:1" x14ac:dyDescent="0.35">
      <c r="A256">
        <v>339497</v>
      </c>
    </row>
    <row r="257" spans="1:1" x14ac:dyDescent="0.35">
      <c r="A257">
        <v>338566</v>
      </c>
    </row>
    <row r="258" spans="1:1" x14ac:dyDescent="0.35">
      <c r="A258">
        <v>340965</v>
      </c>
    </row>
    <row r="259" spans="1:1" x14ac:dyDescent="0.35">
      <c r="A259">
        <v>344408</v>
      </c>
    </row>
    <row r="260" spans="1:1" x14ac:dyDescent="0.35">
      <c r="A260">
        <v>344046</v>
      </c>
    </row>
    <row r="261" spans="1:1" x14ac:dyDescent="0.35">
      <c r="A261">
        <v>345335</v>
      </c>
    </row>
    <row r="262" spans="1:1" x14ac:dyDescent="0.35">
      <c r="A262">
        <v>345013</v>
      </c>
    </row>
    <row r="263" spans="1:1" x14ac:dyDescent="0.35">
      <c r="A263">
        <v>344255</v>
      </c>
    </row>
    <row r="264" spans="1:1" x14ac:dyDescent="0.35">
      <c r="A264">
        <v>334308</v>
      </c>
    </row>
    <row r="265" spans="1:1" x14ac:dyDescent="0.35">
      <c r="A265">
        <v>256744</v>
      </c>
    </row>
    <row r="266" spans="1:1" x14ac:dyDescent="0.35">
      <c r="A266">
        <v>307192</v>
      </c>
    </row>
    <row r="267" spans="1:1" x14ac:dyDescent="0.35">
      <c r="A267">
        <v>301652</v>
      </c>
    </row>
    <row r="268" spans="1:1" x14ac:dyDescent="0.35">
      <c r="A268">
        <v>291628</v>
      </c>
    </row>
    <row r="269" spans="1:1" x14ac:dyDescent="0.35">
      <c r="A269">
        <v>325915</v>
      </c>
    </row>
    <row r="270" spans="1:1" x14ac:dyDescent="0.35">
      <c r="A270">
        <v>335438</v>
      </c>
    </row>
    <row r="271" spans="1:1" x14ac:dyDescent="0.35">
      <c r="A271">
        <v>336309</v>
      </c>
    </row>
    <row r="272" spans="1:1" x14ac:dyDescent="0.35">
      <c r="A272">
        <v>338499</v>
      </c>
    </row>
    <row r="273" spans="1:1" x14ac:dyDescent="0.35">
      <c r="A273">
        <v>339607</v>
      </c>
    </row>
    <row r="274" spans="1:1" x14ac:dyDescent="0.35">
      <c r="A274">
        <v>336390</v>
      </c>
    </row>
    <row r="275" spans="1:1" x14ac:dyDescent="0.35">
      <c r="A275">
        <v>336043</v>
      </c>
    </row>
    <row r="276" spans="1:1" x14ac:dyDescent="0.35">
      <c r="A276">
        <v>338991</v>
      </c>
    </row>
    <row r="277" spans="1:1" x14ac:dyDescent="0.35">
      <c r="A277">
        <v>340193</v>
      </c>
    </row>
    <row r="278" spans="1:1" x14ac:dyDescent="0.35">
      <c r="A278">
        <v>337146</v>
      </c>
    </row>
    <row r="279" spans="1:1" x14ac:dyDescent="0.35">
      <c r="A279">
        <v>336957</v>
      </c>
    </row>
    <row r="280" spans="1:1" x14ac:dyDescent="0.35">
      <c r="A280">
        <v>338388</v>
      </c>
    </row>
    <row r="281" spans="1:1" x14ac:dyDescent="0.35">
      <c r="A281" s="6">
        <v>339057</v>
      </c>
    </row>
    <row r="282" spans="1:1" x14ac:dyDescent="0.35">
      <c r="A282" s="10">
        <f>A281*(1+pibvol_id_qna_ukea!W282%)</f>
        <v>339057</v>
      </c>
    </row>
    <row r="283" spans="1:1" x14ac:dyDescent="0.35">
      <c r="A283" s="10">
        <f>A282*(1+pibvol_id_qna_ukea!W283%)</f>
        <v>339057</v>
      </c>
    </row>
    <row r="284" spans="1:1" x14ac:dyDescent="0.35">
      <c r="A284" s="10">
        <f>A283*(1+pibvol_id_qna_ukea!W284%)</f>
        <v>339057</v>
      </c>
    </row>
    <row r="285" spans="1:1" x14ac:dyDescent="0.35">
      <c r="A285" s="10">
        <f>A284*(1+pibvol_id_qna_ukea!W285%)</f>
        <v>339057</v>
      </c>
    </row>
    <row r="286" spans="1:1" x14ac:dyDescent="0.35">
      <c r="A286" s="10">
        <f>A285*(1+pibvol_id_qna_ukea!W286%)</f>
        <v>339057</v>
      </c>
    </row>
    <row r="287" spans="1:1" x14ac:dyDescent="0.35">
      <c r="A287" s="10">
        <f>A286*(1+pibvol_id_qna_ukea!W287%)</f>
        <v>339057</v>
      </c>
    </row>
    <row r="289" spans="1:1" x14ac:dyDescent="0.35">
      <c r="A289" s="6"/>
    </row>
    <row r="290" spans="1:1" x14ac:dyDescent="0.35">
      <c r="A290" s="2">
        <f>((pibvol_id_qna_ukea!A290/pibvol_id_qna_ukea!A289)-1)*100</f>
        <v>-0.84270510493941186</v>
      </c>
    </row>
    <row r="291" spans="1:1" x14ac:dyDescent="0.35">
      <c r="A291" s="2">
        <f>((pibvol_id_qna_ukea!A291/pibvol_id_qna_ukea!A290)-1)*100</f>
        <v>-0.5012258950772952</v>
      </c>
    </row>
    <row r="292" spans="1:1" x14ac:dyDescent="0.35">
      <c r="A292" s="2">
        <f>((pibvol_id_qna_ukea!A292/pibvol_id_qna_ukea!A291)-1)*100</f>
        <v>1.034589724881263</v>
      </c>
    </row>
    <row r="293" spans="1:1" x14ac:dyDescent="0.35">
      <c r="A293" s="2">
        <f>((pibvol_id_qna_ukea!A293/pibvol_id_qna_ukea!A292)-1)*100</f>
        <v>-0.68410514981557258</v>
      </c>
    </row>
    <row r="294" spans="1:1" x14ac:dyDescent="0.35">
      <c r="A294" s="2">
        <f>((pibvol_id_qna_ukea!A294/pibvol_id_qna_ukea!A293)-1)*100</f>
        <v>1.1481741114386379</v>
      </c>
    </row>
    <row r="295" spans="1:1" x14ac:dyDescent="0.35">
      <c r="A295" s="2">
        <f>((pibvol_id_qna_ukea!A295/pibvol_id_qna_ukea!A294)-1)*100</f>
        <v>1.1162001842397462</v>
      </c>
    </row>
    <row r="296" spans="1:1" x14ac:dyDescent="0.35">
      <c r="A296" s="2">
        <f>((pibvol_id_qna_ukea!A296/pibvol_id_qna_ukea!A295)-1)*100</f>
        <v>-2.1272972639304499</v>
      </c>
    </row>
    <row r="297" spans="1:1" x14ac:dyDescent="0.35">
      <c r="A297" s="2">
        <f>((pibvol_id_qna_ukea!A297/pibvol_id_qna_ukea!A296)-1)*100</f>
        <v>0</v>
      </c>
    </row>
    <row r="309" spans="1:1" x14ac:dyDescent="0.35">
      <c r="A309" s="6">
        <f>SUM(A268:A271)</f>
        <v>1289290</v>
      </c>
    </row>
    <row r="310" spans="1:1" x14ac:dyDescent="0.35">
      <c r="A310" s="6">
        <f>SUM(A272:A275)</f>
        <v>1350539</v>
      </c>
    </row>
    <row r="311" spans="1:1" x14ac:dyDescent="0.35">
      <c r="A311" s="6">
        <f>SUM(A276:A279)</f>
        <v>1353287</v>
      </c>
    </row>
    <row r="312" spans="1:1" x14ac:dyDescent="0.35">
      <c r="A312" s="6">
        <f>SUM(A280:A283)</f>
        <v>1355559</v>
      </c>
    </row>
    <row r="313" spans="1:1" x14ac:dyDescent="0.35">
      <c r="A313" s="6">
        <f>SUM(A284:A287)</f>
        <v>1356228</v>
      </c>
    </row>
    <row r="328" spans="1:1" x14ac:dyDescent="0.35">
      <c r="A328">
        <f>SUM(A276:A277)</f>
        <v>679184</v>
      </c>
    </row>
    <row r="329" spans="1:1" x14ac:dyDescent="0.35">
      <c r="A329">
        <f>SUM(A278:A279)</f>
        <v>674103</v>
      </c>
    </row>
    <row r="330" spans="1:1" x14ac:dyDescent="0.35">
      <c r="A330">
        <f>A329+pibvol_id_qna_ukea!B329</f>
        <v>698257</v>
      </c>
    </row>
    <row r="331" spans="1:1" x14ac:dyDescent="0.35">
      <c r="A331" t="str">
        <f>A1</f>
        <v>UK FINAL CONSMPTN.EXPENDITURE: HOUSEHOLD - NATIONAL CONCEPT CONA</v>
      </c>
    </row>
    <row r="334" spans="1:1" x14ac:dyDescent="0.35">
      <c r="A334" s="109">
        <f>100*(SUM(A329)-SUM(A328))/pibvol_id_qna_ukea!$A328</f>
        <v>-0.44644465395487054</v>
      </c>
    </row>
    <row r="335" spans="1:1" x14ac:dyDescent="0.35">
      <c r="A335" s="23">
        <f>A334+pibvol_id_qna_ukea!B334</f>
        <v>-0.44802623312652723</v>
      </c>
    </row>
    <row r="336" spans="1:1" x14ac:dyDescent="0.35">
      <c r="A336" s="107">
        <f>A335+pibvol_id_qna_ukea!C335+pibvol_id_qna_ukea!E335+pibvol_id_qna_ukea!D335</f>
        <v>-0.29417372592814534</v>
      </c>
    </row>
    <row r="337" spans="1:1" x14ac:dyDescent="0.35">
      <c r="A337" s="5">
        <f>A336+pibvol_id_qna_ukea!J336+pibvol_id_qna_ukea!M336</f>
        <v>-0.21254666756875254</v>
      </c>
    </row>
    <row r="338" spans="1:1" x14ac:dyDescent="0.35">
      <c r="A338" t="s">
        <v>913</v>
      </c>
    </row>
    <row r="339" spans="1:1" x14ac:dyDescent="0.35">
      <c r="A339" s="23">
        <f>A335+pibvol_id_qna_ukea!E334+pibvol_id_qna_ukea!F334+pibvol_id_qna_ukea!B334</f>
        <v>-0.86090626243846113</v>
      </c>
    </row>
    <row r="340" spans="1:1" x14ac:dyDescent="0.35">
      <c r="A340" s="23">
        <f>A339+pibvol_id_qna_ukea!C339</f>
        <v>-0.2625421424950114</v>
      </c>
    </row>
  </sheetData>
  <hyperlinks>
    <hyperlink ref="A2" location="RESEM trim!$D$5" display="UKABJR..D" xr:uid="{F5D9DCFB-9A9D-452B-8DB9-E41FB6D45D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E19D-CF44-4852-8AEB-444CBA649BBE}">
  <dimension ref="A1:BL340"/>
  <sheetViews>
    <sheetView tabSelected="1" workbookViewId="0">
      <pane xSplit="1" ySplit="3" topLeftCell="B4" activePane="bottomRight" state="frozen"/>
      <selection pane="topRight" activeCell="B1" sqref="B1"/>
      <selection pane="bottomLeft" activeCell="A7" sqref="A7"/>
      <selection pane="bottomRight" activeCell="E4" sqref="E4"/>
    </sheetView>
  </sheetViews>
  <sheetFormatPr defaultColWidth="10.90625" defaultRowHeight="14.5" x14ac:dyDescent="0.35"/>
  <cols>
    <col min="5" max="5" width="13.1796875" customWidth="1"/>
    <col min="6" max="6" width="12.453125" customWidth="1"/>
    <col min="7" max="7" width="12.54296875" customWidth="1"/>
    <col min="19" max="21" width="10.90625" style="12"/>
    <col min="29" max="29" width="12.26953125" customWidth="1"/>
    <col min="30" max="30" width="12.1796875" customWidth="1"/>
    <col min="33" max="34" width="10.90625" style="12"/>
    <col min="36" max="38" width="12.26953125" customWidth="1"/>
    <col min="39" max="39" width="12.1796875" customWidth="1"/>
  </cols>
  <sheetData>
    <row r="1" spans="1:62" s="1" customFormat="1" ht="96" customHeight="1" x14ac:dyDescent="0.35">
      <c r="A1" s="7" t="s">
        <v>473</v>
      </c>
      <c r="B1" s="7" t="s">
        <v>481</v>
      </c>
      <c r="C1" s="7" t="s">
        <v>475</v>
      </c>
      <c r="D1" s="7" t="s">
        <v>476</v>
      </c>
      <c r="E1" s="7" t="s">
        <v>288</v>
      </c>
      <c r="F1" s="7" t="s">
        <v>289</v>
      </c>
      <c r="G1" s="7" t="s">
        <v>293</v>
      </c>
      <c r="H1" s="7" t="s">
        <v>308</v>
      </c>
      <c r="I1" s="7" t="s">
        <v>308</v>
      </c>
      <c r="J1" s="7" t="s">
        <v>483</v>
      </c>
      <c r="K1" s="7" t="s">
        <v>6</v>
      </c>
      <c r="L1" s="7" t="s">
        <v>7</v>
      </c>
      <c r="M1" s="7" t="s">
        <v>484</v>
      </c>
      <c r="N1" s="7" t="s">
        <v>485</v>
      </c>
      <c r="O1" s="7" t="s">
        <v>8</v>
      </c>
      <c r="P1" s="7" t="s">
        <v>9</v>
      </c>
      <c r="Q1" s="7"/>
      <c r="R1" s="7"/>
      <c r="S1" s="13"/>
      <c r="T1" s="12"/>
      <c r="U1" s="12"/>
      <c r="AG1" s="13"/>
      <c r="AH1" s="13"/>
      <c r="BD1"/>
      <c r="BE1"/>
      <c r="BF1"/>
      <c r="BG1"/>
      <c r="BH1"/>
      <c r="BI1"/>
      <c r="BJ1"/>
    </row>
    <row r="2" spans="1:62" x14ac:dyDescent="0.35">
      <c r="A2" t="s">
        <v>477</v>
      </c>
      <c r="B2" t="s">
        <v>482</v>
      </c>
      <c r="C2" t="s">
        <v>479</v>
      </c>
      <c r="D2" t="s">
        <v>480</v>
      </c>
      <c r="E2" t="s">
        <v>290</v>
      </c>
      <c r="F2" t="s">
        <v>309</v>
      </c>
      <c r="G2" t="s">
        <v>294</v>
      </c>
      <c r="H2" t="s">
        <v>310</v>
      </c>
      <c r="I2" t="s">
        <v>311</v>
      </c>
      <c r="J2" t="s">
        <v>486</v>
      </c>
      <c r="K2" t="s">
        <v>11</v>
      </c>
      <c r="L2" t="s">
        <v>12</v>
      </c>
      <c r="M2" t="s">
        <v>487</v>
      </c>
      <c r="N2" t="s">
        <v>488</v>
      </c>
      <c r="O2" t="s">
        <v>13</v>
      </c>
      <c r="P2" t="s">
        <v>14</v>
      </c>
      <c r="Q2" s="18"/>
      <c r="R2" s="18"/>
      <c r="S2" s="14"/>
    </row>
    <row r="3" spans="1:62" x14ac:dyDescent="0.35">
      <c r="A3" t="s">
        <v>16</v>
      </c>
      <c r="B3" t="s">
        <v>16</v>
      </c>
      <c r="C3" t="s">
        <v>16</v>
      </c>
      <c r="D3" t="s">
        <v>16</v>
      </c>
      <c r="E3" t="s">
        <v>16</v>
      </c>
      <c r="F3" t="s">
        <v>16</v>
      </c>
      <c r="G3" t="s">
        <v>16</v>
      </c>
      <c r="H3" t="s">
        <v>16</v>
      </c>
      <c r="I3" t="s">
        <v>16</v>
      </c>
      <c r="J3" t="s">
        <v>16</v>
      </c>
      <c r="K3" t="s">
        <v>16</v>
      </c>
      <c r="L3" t="s">
        <v>16</v>
      </c>
      <c r="M3" t="s">
        <v>16</v>
      </c>
      <c r="N3" t="s">
        <v>16</v>
      </c>
      <c r="O3" t="s">
        <v>16</v>
      </c>
      <c r="P3" t="s">
        <v>16</v>
      </c>
    </row>
    <row r="4" spans="1:62" x14ac:dyDescent="0.35">
      <c r="A4">
        <v>121747</v>
      </c>
      <c r="B4">
        <v>4636</v>
      </c>
      <c r="C4">
        <v>36375</v>
      </c>
      <c r="D4">
        <v>14587</v>
      </c>
      <c r="E4" t="e">
        <v>#N/A</v>
      </c>
      <c r="F4" t="e">
        <v>#N/A</v>
      </c>
      <c r="G4" t="e">
        <v>#N/A</v>
      </c>
      <c r="H4" t="e">
        <v>#N/A</v>
      </c>
      <c r="I4" t="e">
        <v>#N/A</v>
      </c>
      <c r="J4">
        <v>1868</v>
      </c>
      <c r="K4">
        <v>0</v>
      </c>
      <c r="L4">
        <v>117166</v>
      </c>
      <c r="M4">
        <v>15230</v>
      </c>
      <c r="N4">
        <v>13126</v>
      </c>
      <c r="O4">
        <v>26</v>
      </c>
      <c r="P4">
        <v>129743</v>
      </c>
      <c r="Q4" s="6"/>
      <c r="R4" s="6"/>
    </row>
    <row r="5" spans="1:62" x14ac:dyDescent="0.35">
      <c r="A5">
        <v>121765</v>
      </c>
      <c r="B5">
        <v>4532</v>
      </c>
      <c r="C5">
        <v>36154</v>
      </c>
      <c r="D5">
        <v>14931</v>
      </c>
      <c r="E5" t="e">
        <v>#N/A</v>
      </c>
      <c r="F5" t="e">
        <v>#N/A</v>
      </c>
      <c r="G5" t="e">
        <v>#N/A</v>
      </c>
      <c r="H5" t="e">
        <v>#N/A</v>
      </c>
      <c r="I5" t="e">
        <v>#N/A</v>
      </c>
      <c r="J5">
        <v>-839</v>
      </c>
      <c r="K5">
        <v>0</v>
      </c>
      <c r="L5">
        <v>115746</v>
      </c>
      <c r="M5">
        <v>13805</v>
      </c>
      <c r="N5">
        <v>12190</v>
      </c>
      <c r="O5">
        <v>2104</v>
      </c>
      <c r="P5">
        <v>126212</v>
      </c>
      <c r="Q5" s="6"/>
      <c r="R5" s="6"/>
    </row>
    <row r="6" spans="1:62" x14ac:dyDescent="0.35">
      <c r="A6">
        <v>124204</v>
      </c>
      <c r="B6">
        <v>4199</v>
      </c>
      <c r="C6">
        <v>35977</v>
      </c>
      <c r="D6">
        <v>15453</v>
      </c>
      <c r="E6" t="e">
        <v>#N/A</v>
      </c>
      <c r="F6" t="e">
        <v>#N/A</v>
      </c>
      <c r="G6" t="e">
        <v>#N/A</v>
      </c>
      <c r="H6" t="e">
        <v>#N/A</v>
      </c>
      <c r="I6" t="e">
        <v>#N/A</v>
      </c>
      <c r="J6">
        <v>2086</v>
      </c>
      <c r="K6">
        <v>0</v>
      </c>
      <c r="L6">
        <v>120951</v>
      </c>
      <c r="M6">
        <v>15107</v>
      </c>
      <c r="N6">
        <v>13532</v>
      </c>
      <c r="O6">
        <v>-332</v>
      </c>
      <c r="P6">
        <v>132974</v>
      </c>
      <c r="Q6" s="6"/>
      <c r="R6" s="6"/>
    </row>
    <row r="7" spans="1:62" x14ac:dyDescent="0.35">
      <c r="A7">
        <v>123527</v>
      </c>
      <c r="B7">
        <v>4058</v>
      </c>
      <c r="C7">
        <v>35578</v>
      </c>
      <c r="D7">
        <v>15766</v>
      </c>
      <c r="E7" t="e">
        <v>#N/A</v>
      </c>
      <c r="F7" t="e">
        <v>#N/A</v>
      </c>
      <c r="G7" t="e">
        <v>#N/A</v>
      </c>
      <c r="H7" t="e">
        <v>#N/A</v>
      </c>
      <c r="I7" t="e">
        <v>#N/A</v>
      </c>
      <c r="J7">
        <v>1689</v>
      </c>
      <c r="K7">
        <v>0</v>
      </c>
      <c r="L7">
        <v>119897</v>
      </c>
      <c r="M7">
        <v>15095</v>
      </c>
      <c r="N7">
        <v>13233</v>
      </c>
      <c r="O7">
        <v>-549</v>
      </c>
      <c r="P7">
        <v>132005</v>
      </c>
      <c r="Q7" s="6"/>
      <c r="R7" s="6"/>
    </row>
    <row r="8" spans="1:62" x14ac:dyDescent="0.35">
      <c r="A8">
        <v>124881</v>
      </c>
      <c r="B8">
        <v>3748</v>
      </c>
      <c r="C8">
        <v>35447</v>
      </c>
      <c r="D8">
        <v>16034</v>
      </c>
      <c r="E8" t="e">
        <v>#N/A</v>
      </c>
      <c r="F8" t="e">
        <v>#N/A</v>
      </c>
      <c r="G8" t="e">
        <v>#N/A</v>
      </c>
      <c r="H8" t="e">
        <v>#N/A</v>
      </c>
      <c r="I8" t="e">
        <v>#N/A</v>
      </c>
      <c r="J8">
        <v>1920</v>
      </c>
      <c r="K8">
        <v>0</v>
      </c>
      <c r="L8">
        <v>120357</v>
      </c>
      <c r="M8">
        <v>15200</v>
      </c>
      <c r="N8">
        <v>13195</v>
      </c>
      <c r="O8">
        <v>49</v>
      </c>
      <c r="P8">
        <v>132584</v>
      </c>
      <c r="Q8" s="6"/>
      <c r="R8" s="6"/>
    </row>
    <row r="9" spans="1:62" x14ac:dyDescent="0.35">
      <c r="A9">
        <v>124751</v>
      </c>
      <c r="B9">
        <v>3624</v>
      </c>
      <c r="C9">
        <v>35578</v>
      </c>
      <c r="D9">
        <v>16324</v>
      </c>
      <c r="E9" t="e">
        <v>#N/A</v>
      </c>
      <c r="F9" t="e">
        <v>#N/A</v>
      </c>
      <c r="G9" t="e">
        <v>#N/A</v>
      </c>
      <c r="H9" t="e">
        <v>#N/A</v>
      </c>
      <c r="I9" t="e">
        <v>#N/A</v>
      </c>
      <c r="J9">
        <v>850</v>
      </c>
      <c r="K9">
        <v>0</v>
      </c>
      <c r="L9">
        <v>119355</v>
      </c>
      <c r="M9">
        <v>15572</v>
      </c>
      <c r="N9">
        <v>12997</v>
      </c>
      <c r="O9">
        <v>-169</v>
      </c>
      <c r="P9">
        <v>132268</v>
      </c>
      <c r="Q9" s="6"/>
      <c r="R9" s="6"/>
    </row>
    <row r="10" spans="1:62" x14ac:dyDescent="0.35">
      <c r="A10">
        <v>124594</v>
      </c>
      <c r="B10">
        <v>3532</v>
      </c>
      <c r="C10">
        <v>35932</v>
      </c>
      <c r="D10">
        <v>16537</v>
      </c>
      <c r="E10" t="e">
        <v>#N/A</v>
      </c>
      <c r="F10" t="e">
        <v>#N/A</v>
      </c>
      <c r="G10" t="e">
        <v>#N/A</v>
      </c>
      <c r="H10" t="e">
        <v>#N/A</v>
      </c>
      <c r="I10" t="e">
        <v>#N/A</v>
      </c>
      <c r="J10">
        <v>338</v>
      </c>
      <c r="K10">
        <v>0</v>
      </c>
      <c r="L10">
        <v>119265</v>
      </c>
      <c r="M10">
        <v>15304</v>
      </c>
      <c r="N10">
        <v>13054</v>
      </c>
      <c r="O10">
        <v>381</v>
      </c>
      <c r="P10">
        <v>131761</v>
      </c>
      <c r="Q10" s="6"/>
      <c r="R10" s="6"/>
    </row>
    <row r="11" spans="1:62" x14ac:dyDescent="0.35">
      <c r="A11">
        <v>125329</v>
      </c>
      <c r="B11">
        <v>3395</v>
      </c>
      <c r="C11">
        <v>35755</v>
      </c>
      <c r="D11">
        <v>16826</v>
      </c>
      <c r="E11" t="e">
        <v>#N/A</v>
      </c>
      <c r="F11" t="e">
        <v>#N/A</v>
      </c>
      <c r="G11" t="e">
        <v>#N/A</v>
      </c>
      <c r="H11" t="e">
        <v>#N/A</v>
      </c>
      <c r="I11" t="e">
        <v>#N/A</v>
      </c>
      <c r="J11">
        <v>329</v>
      </c>
      <c r="K11">
        <v>0</v>
      </c>
      <c r="L11">
        <v>119819</v>
      </c>
      <c r="M11">
        <v>15606</v>
      </c>
      <c r="N11">
        <v>12824</v>
      </c>
      <c r="O11">
        <v>-514</v>
      </c>
      <c r="P11">
        <v>132738</v>
      </c>
      <c r="Q11" s="6"/>
      <c r="R11" s="6"/>
    </row>
    <row r="12" spans="1:62" x14ac:dyDescent="0.35">
      <c r="A12">
        <v>127685</v>
      </c>
      <c r="B12">
        <v>3255</v>
      </c>
      <c r="C12">
        <v>36205</v>
      </c>
      <c r="D12">
        <v>17201</v>
      </c>
      <c r="E12" t="e">
        <v>#N/A</v>
      </c>
      <c r="F12" t="e">
        <v>#N/A</v>
      </c>
      <c r="G12" t="e">
        <v>#N/A</v>
      </c>
      <c r="H12" t="e">
        <v>#N/A</v>
      </c>
      <c r="I12" t="e">
        <v>#N/A</v>
      </c>
      <c r="J12">
        <v>2367</v>
      </c>
      <c r="K12">
        <v>0</v>
      </c>
      <c r="L12">
        <v>123172</v>
      </c>
      <c r="M12">
        <v>16005</v>
      </c>
      <c r="N12">
        <v>13515</v>
      </c>
      <c r="O12">
        <v>-902</v>
      </c>
      <c r="P12">
        <v>136393</v>
      </c>
      <c r="Q12" s="6"/>
      <c r="R12" s="6"/>
    </row>
    <row r="13" spans="1:62" x14ac:dyDescent="0.35">
      <c r="A13">
        <v>127644</v>
      </c>
      <c r="B13">
        <v>3159</v>
      </c>
      <c r="C13">
        <v>35069</v>
      </c>
      <c r="D13">
        <v>17263</v>
      </c>
      <c r="E13" t="e">
        <v>#N/A</v>
      </c>
      <c r="F13" t="e">
        <v>#N/A</v>
      </c>
      <c r="G13" t="e">
        <v>#N/A</v>
      </c>
      <c r="H13" t="e">
        <v>#N/A</v>
      </c>
      <c r="I13" t="e">
        <v>#N/A</v>
      </c>
      <c r="J13">
        <v>1249</v>
      </c>
      <c r="K13">
        <v>0</v>
      </c>
      <c r="L13">
        <v>122037</v>
      </c>
      <c r="M13">
        <v>15776</v>
      </c>
      <c r="N13">
        <v>13087</v>
      </c>
      <c r="O13">
        <v>-234</v>
      </c>
      <c r="P13">
        <v>135009</v>
      </c>
      <c r="Q13" s="6"/>
      <c r="R13" s="6"/>
    </row>
    <row r="14" spans="1:62" x14ac:dyDescent="0.35">
      <c r="A14">
        <v>126847</v>
      </c>
      <c r="B14">
        <v>3040</v>
      </c>
      <c r="C14">
        <v>34988</v>
      </c>
      <c r="D14">
        <v>17226</v>
      </c>
      <c r="E14" t="e">
        <v>#N/A</v>
      </c>
      <c r="F14" t="e">
        <v>#N/A</v>
      </c>
      <c r="G14" t="e">
        <v>#N/A</v>
      </c>
      <c r="H14" t="e">
        <v>#N/A</v>
      </c>
      <c r="I14" t="e">
        <v>#N/A</v>
      </c>
      <c r="J14">
        <v>437</v>
      </c>
      <c r="K14">
        <v>0</v>
      </c>
      <c r="L14">
        <v>121909</v>
      </c>
      <c r="M14">
        <v>15747</v>
      </c>
      <c r="N14">
        <v>13564</v>
      </c>
      <c r="O14">
        <v>159</v>
      </c>
      <c r="P14">
        <v>134847</v>
      </c>
      <c r="Q14" s="6"/>
      <c r="R14" s="6"/>
    </row>
    <row r="15" spans="1:62" x14ac:dyDescent="0.35">
      <c r="A15">
        <v>127203</v>
      </c>
      <c r="B15">
        <v>3072</v>
      </c>
      <c r="C15">
        <v>34623</v>
      </c>
      <c r="D15">
        <v>17605</v>
      </c>
      <c r="E15" t="e">
        <v>#N/A</v>
      </c>
      <c r="F15" t="e">
        <v>#N/A</v>
      </c>
      <c r="G15" t="e">
        <v>#N/A</v>
      </c>
      <c r="H15" t="e">
        <v>#N/A</v>
      </c>
      <c r="I15" t="e">
        <v>#N/A</v>
      </c>
      <c r="J15">
        <v>-488</v>
      </c>
      <c r="K15">
        <v>0</v>
      </c>
      <c r="L15">
        <v>121779</v>
      </c>
      <c r="M15">
        <v>15520</v>
      </c>
      <c r="N15">
        <v>13035</v>
      </c>
      <c r="O15">
        <v>-45</v>
      </c>
      <c r="P15">
        <v>134372</v>
      </c>
      <c r="Q15" s="6"/>
      <c r="R15" s="6"/>
    </row>
    <row r="16" spans="1:62" x14ac:dyDescent="0.35">
      <c r="A16">
        <v>130017</v>
      </c>
      <c r="B16">
        <v>2896</v>
      </c>
      <c r="C16">
        <v>34212</v>
      </c>
      <c r="D16">
        <v>18238</v>
      </c>
      <c r="E16" t="e">
        <v>#N/A</v>
      </c>
      <c r="F16" t="e">
        <v>#N/A</v>
      </c>
      <c r="G16" t="e">
        <v>#N/A</v>
      </c>
      <c r="H16" t="e">
        <v>#N/A</v>
      </c>
      <c r="I16" t="e">
        <v>#N/A</v>
      </c>
      <c r="J16">
        <v>968</v>
      </c>
      <c r="K16">
        <v>0</v>
      </c>
      <c r="L16">
        <v>124341</v>
      </c>
      <c r="M16">
        <v>15657</v>
      </c>
      <c r="N16">
        <v>13018</v>
      </c>
      <c r="O16">
        <v>-179</v>
      </c>
      <c r="P16">
        <v>136902</v>
      </c>
      <c r="Q16" s="6"/>
      <c r="R16" s="6"/>
    </row>
    <row r="17" spans="1:18" x14ac:dyDescent="0.35">
      <c r="A17">
        <v>126750</v>
      </c>
      <c r="B17">
        <v>2831</v>
      </c>
      <c r="C17">
        <v>34251</v>
      </c>
      <c r="D17">
        <v>18290</v>
      </c>
      <c r="E17" t="e">
        <v>#N/A</v>
      </c>
      <c r="F17" t="e">
        <v>#N/A</v>
      </c>
      <c r="G17" t="e">
        <v>#N/A</v>
      </c>
      <c r="H17" t="e">
        <v>#N/A</v>
      </c>
      <c r="I17" t="e">
        <v>#N/A</v>
      </c>
      <c r="J17">
        <v>-559</v>
      </c>
      <c r="K17">
        <v>0</v>
      </c>
      <c r="L17">
        <v>122637</v>
      </c>
      <c r="M17">
        <v>14800</v>
      </c>
      <c r="N17">
        <v>13067</v>
      </c>
      <c r="O17">
        <v>-22</v>
      </c>
      <c r="P17">
        <v>134018</v>
      </c>
      <c r="Q17" s="6"/>
      <c r="R17" s="6"/>
    </row>
    <row r="18" spans="1:18" x14ac:dyDescent="0.35">
      <c r="A18">
        <v>129561</v>
      </c>
      <c r="B18">
        <v>2647</v>
      </c>
      <c r="C18">
        <v>34327</v>
      </c>
      <c r="D18">
        <v>18498</v>
      </c>
      <c r="E18" t="e">
        <v>#N/A</v>
      </c>
      <c r="F18" t="e">
        <v>#N/A</v>
      </c>
      <c r="G18" t="e">
        <v>#N/A</v>
      </c>
      <c r="H18" t="e">
        <v>#N/A</v>
      </c>
      <c r="I18" t="e">
        <v>#N/A</v>
      </c>
      <c r="J18">
        <v>1095</v>
      </c>
      <c r="K18">
        <v>0</v>
      </c>
      <c r="L18">
        <v>125542</v>
      </c>
      <c r="M18">
        <v>15924</v>
      </c>
      <c r="N18">
        <v>13787</v>
      </c>
      <c r="O18">
        <v>-756</v>
      </c>
      <c r="P18">
        <v>138408</v>
      </c>
      <c r="Q18" s="6"/>
      <c r="R18" s="6"/>
    </row>
    <row r="19" spans="1:18" x14ac:dyDescent="0.35">
      <c r="A19">
        <v>129911</v>
      </c>
      <c r="B19">
        <v>2597</v>
      </c>
      <c r="C19">
        <v>34558</v>
      </c>
      <c r="D19">
        <v>18614</v>
      </c>
      <c r="E19" t="e">
        <v>#N/A</v>
      </c>
      <c r="F19" t="e">
        <v>#N/A</v>
      </c>
      <c r="G19" t="e">
        <v>#N/A</v>
      </c>
      <c r="H19" t="e">
        <v>#N/A</v>
      </c>
      <c r="I19" t="e">
        <v>#N/A</v>
      </c>
      <c r="J19">
        <v>-815</v>
      </c>
      <c r="K19">
        <v>0</v>
      </c>
      <c r="L19">
        <v>125582</v>
      </c>
      <c r="M19">
        <v>15556</v>
      </c>
      <c r="N19">
        <v>13747</v>
      </c>
      <c r="O19">
        <v>111</v>
      </c>
      <c r="P19">
        <v>137866</v>
      </c>
      <c r="Q19" s="6"/>
      <c r="R19" s="6"/>
    </row>
    <row r="20" spans="1:18" x14ac:dyDescent="0.35">
      <c r="A20">
        <v>130713</v>
      </c>
      <c r="B20">
        <v>2592</v>
      </c>
      <c r="C20">
        <v>34585</v>
      </c>
      <c r="D20">
        <v>18474</v>
      </c>
      <c r="E20" t="e">
        <v>#N/A</v>
      </c>
      <c r="F20" t="e">
        <v>#N/A</v>
      </c>
      <c r="G20" t="e">
        <v>#N/A</v>
      </c>
      <c r="H20" t="e">
        <v>#N/A</v>
      </c>
      <c r="I20" t="e">
        <v>#N/A</v>
      </c>
      <c r="J20">
        <v>180</v>
      </c>
      <c r="K20">
        <v>0</v>
      </c>
      <c r="L20">
        <v>126561</v>
      </c>
      <c r="M20">
        <v>15185</v>
      </c>
      <c r="N20">
        <v>13582</v>
      </c>
      <c r="O20">
        <v>222</v>
      </c>
      <c r="P20">
        <v>138195</v>
      </c>
      <c r="Q20" s="6"/>
      <c r="R20" s="6"/>
    </row>
    <row r="21" spans="1:18" x14ac:dyDescent="0.35">
      <c r="A21">
        <v>132823</v>
      </c>
      <c r="B21">
        <v>2506</v>
      </c>
      <c r="C21">
        <v>34955</v>
      </c>
      <c r="D21">
        <v>19674</v>
      </c>
      <c r="E21" t="e">
        <v>#N/A</v>
      </c>
      <c r="F21" t="e">
        <v>#N/A</v>
      </c>
      <c r="G21" t="e">
        <v>#N/A</v>
      </c>
      <c r="H21" t="e">
        <v>#N/A</v>
      </c>
      <c r="I21" t="e">
        <v>#N/A</v>
      </c>
      <c r="J21">
        <v>-105</v>
      </c>
      <c r="K21">
        <v>0</v>
      </c>
      <c r="L21">
        <v>129360</v>
      </c>
      <c r="M21">
        <v>15614</v>
      </c>
      <c r="N21">
        <v>14303</v>
      </c>
      <c r="O21">
        <v>66</v>
      </c>
      <c r="P21">
        <v>141392</v>
      </c>
      <c r="Q21" s="6"/>
      <c r="R21" s="6"/>
    </row>
    <row r="22" spans="1:18" x14ac:dyDescent="0.35">
      <c r="A22">
        <v>135648</v>
      </c>
      <c r="B22">
        <v>2371</v>
      </c>
      <c r="C22">
        <v>35176</v>
      </c>
      <c r="D22">
        <v>19859</v>
      </c>
      <c r="E22" t="e">
        <v>#N/A</v>
      </c>
      <c r="F22" t="e">
        <v>#N/A</v>
      </c>
      <c r="G22" t="e">
        <v>#N/A</v>
      </c>
      <c r="H22" t="e">
        <v>#N/A</v>
      </c>
      <c r="I22" t="e">
        <v>#N/A</v>
      </c>
      <c r="J22">
        <v>1047</v>
      </c>
      <c r="K22">
        <v>0</v>
      </c>
      <c r="L22">
        <v>131171</v>
      </c>
      <c r="M22">
        <v>16092</v>
      </c>
      <c r="N22">
        <v>14144</v>
      </c>
      <c r="O22">
        <v>-111</v>
      </c>
      <c r="P22">
        <v>143767</v>
      </c>
      <c r="Q22" s="6"/>
      <c r="R22" s="6"/>
    </row>
    <row r="23" spans="1:18" x14ac:dyDescent="0.35">
      <c r="A23">
        <v>139094</v>
      </c>
      <c r="B23">
        <v>2632</v>
      </c>
      <c r="C23">
        <v>35250</v>
      </c>
      <c r="D23">
        <v>21501</v>
      </c>
      <c r="E23" t="e">
        <v>#N/A</v>
      </c>
      <c r="F23" t="e">
        <v>#N/A</v>
      </c>
      <c r="G23" t="e">
        <v>#N/A</v>
      </c>
      <c r="H23" t="e">
        <v>#N/A</v>
      </c>
      <c r="I23" t="e">
        <v>#N/A</v>
      </c>
      <c r="J23">
        <v>1569</v>
      </c>
      <c r="K23">
        <v>0</v>
      </c>
      <c r="L23">
        <v>135705</v>
      </c>
      <c r="M23">
        <v>16517</v>
      </c>
      <c r="N23">
        <v>14921</v>
      </c>
      <c r="O23">
        <v>-572</v>
      </c>
      <c r="P23">
        <v>148537</v>
      </c>
      <c r="Q23" s="6"/>
      <c r="R23" s="6"/>
    </row>
    <row r="24" spans="1:18" x14ac:dyDescent="0.35">
      <c r="A24">
        <v>142565</v>
      </c>
      <c r="B24">
        <v>2412</v>
      </c>
      <c r="C24">
        <v>35397</v>
      </c>
      <c r="D24">
        <v>22190</v>
      </c>
      <c r="E24" t="e">
        <v>#N/A</v>
      </c>
      <c r="F24" t="e">
        <v>#N/A</v>
      </c>
      <c r="G24" t="e">
        <v>#N/A</v>
      </c>
      <c r="H24" t="e">
        <v>#N/A</v>
      </c>
      <c r="I24" t="e">
        <v>#N/A</v>
      </c>
      <c r="J24">
        <v>2773</v>
      </c>
      <c r="K24">
        <v>0</v>
      </c>
      <c r="L24">
        <v>138607</v>
      </c>
      <c r="M24">
        <v>16794</v>
      </c>
      <c r="N24">
        <v>15403</v>
      </c>
      <c r="O24">
        <v>355</v>
      </c>
      <c r="P24">
        <v>151597</v>
      </c>
      <c r="Q24" s="6"/>
      <c r="R24" s="6"/>
    </row>
    <row r="25" spans="1:18" x14ac:dyDescent="0.35">
      <c r="A25">
        <v>141565</v>
      </c>
      <c r="B25">
        <v>2413</v>
      </c>
      <c r="C25">
        <v>35610</v>
      </c>
      <c r="D25">
        <v>22836</v>
      </c>
      <c r="E25" t="e">
        <v>#N/A</v>
      </c>
      <c r="F25" t="e">
        <v>#N/A</v>
      </c>
      <c r="G25" t="e">
        <v>#N/A</v>
      </c>
      <c r="H25" t="e">
        <v>#N/A</v>
      </c>
      <c r="I25" t="e">
        <v>#N/A</v>
      </c>
      <c r="J25">
        <v>1985</v>
      </c>
      <c r="K25">
        <v>0</v>
      </c>
      <c r="L25">
        <v>138441</v>
      </c>
      <c r="M25">
        <v>16459</v>
      </c>
      <c r="N25">
        <v>16004</v>
      </c>
      <c r="O25">
        <v>1266</v>
      </c>
      <c r="P25">
        <v>150936</v>
      </c>
      <c r="Q25" s="6"/>
      <c r="R25" s="6"/>
    </row>
    <row r="26" spans="1:18" x14ac:dyDescent="0.35">
      <c r="A26">
        <v>143674</v>
      </c>
      <c r="B26">
        <v>2308</v>
      </c>
      <c r="C26">
        <v>35716</v>
      </c>
      <c r="D26">
        <v>23259</v>
      </c>
      <c r="E26" t="e">
        <v>#N/A</v>
      </c>
      <c r="F26" t="e">
        <v>#N/A</v>
      </c>
      <c r="G26" t="e">
        <v>#N/A</v>
      </c>
      <c r="H26" t="e">
        <v>#N/A</v>
      </c>
      <c r="I26" t="e">
        <v>#N/A</v>
      </c>
      <c r="J26">
        <v>3132</v>
      </c>
      <c r="K26">
        <v>0</v>
      </c>
      <c r="L26">
        <v>140458</v>
      </c>
      <c r="M26">
        <v>16677</v>
      </c>
      <c r="N26">
        <v>16005</v>
      </c>
      <c r="O26">
        <v>917</v>
      </c>
      <c r="P26">
        <v>153103</v>
      </c>
      <c r="Q26" s="6"/>
      <c r="R26" s="6"/>
    </row>
    <row r="27" spans="1:18" x14ac:dyDescent="0.35">
      <c r="A27">
        <v>144509</v>
      </c>
      <c r="B27">
        <v>2211</v>
      </c>
      <c r="C27">
        <v>36104</v>
      </c>
      <c r="D27">
        <v>24016</v>
      </c>
      <c r="E27" t="e">
        <v>#N/A</v>
      </c>
      <c r="F27" t="e">
        <v>#N/A</v>
      </c>
      <c r="G27" t="e">
        <v>#N/A</v>
      </c>
      <c r="H27" t="e">
        <v>#N/A</v>
      </c>
      <c r="I27" t="e">
        <v>#N/A</v>
      </c>
      <c r="J27">
        <v>3938</v>
      </c>
      <c r="K27">
        <v>0</v>
      </c>
      <c r="L27">
        <v>142194</v>
      </c>
      <c r="M27">
        <v>16885</v>
      </c>
      <c r="N27">
        <v>16133</v>
      </c>
      <c r="O27">
        <v>-151</v>
      </c>
      <c r="P27">
        <v>154998</v>
      </c>
      <c r="Q27" s="6"/>
      <c r="R27" s="6"/>
    </row>
    <row r="28" spans="1:18" x14ac:dyDescent="0.35">
      <c r="A28">
        <v>146876</v>
      </c>
      <c r="B28">
        <v>2243</v>
      </c>
      <c r="C28">
        <v>36473</v>
      </c>
      <c r="D28">
        <v>24600</v>
      </c>
      <c r="E28" t="e">
        <v>#N/A</v>
      </c>
      <c r="F28" t="e">
        <v>#N/A</v>
      </c>
      <c r="G28" t="e">
        <v>#N/A</v>
      </c>
      <c r="H28" t="e">
        <v>#N/A</v>
      </c>
      <c r="I28" t="e">
        <v>#N/A</v>
      </c>
      <c r="J28">
        <v>2964</v>
      </c>
      <c r="K28">
        <v>0</v>
      </c>
      <c r="L28">
        <v>143778</v>
      </c>
      <c r="M28">
        <v>17424</v>
      </c>
      <c r="N28">
        <v>16181</v>
      </c>
      <c r="O28">
        <v>-256</v>
      </c>
      <c r="P28">
        <v>157257</v>
      </c>
      <c r="Q28" s="6"/>
      <c r="R28" s="6"/>
    </row>
    <row r="29" spans="1:18" x14ac:dyDescent="0.35">
      <c r="A29">
        <v>147484</v>
      </c>
      <c r="B29">
        <v>2175</v>
      </c>
      <c r="C29">
        <v>36917</v>
      </c>
      <c r="D29">
        <v>25032</v>
      </c>
      <c r="E29" t="e">
        <v>#N/A</v>
      </c>
      <c r="F29" t="e">
        <v>#N/A</v>
      </c>
      <c r="G29" t="e">
        <v>#N/A</v>
      </c>
      <c r="H29" t="e">
        <v>#N/A</v>
      </c>
      <c r="I29" t="e">
        <v>#N/A</v>
      </c>
      <c r="J29">
        <v>2312</v>
      </c>
      <c r="K29">
        <v>0</v>
      </c>
      <c r="L29">
        <v>143988</v>
      </c>
      <c r="M29">
        <v>16957</v>
      </c>
      <c r="N29">
        <v>15785</v>
      </c>
      <c r="O29">
        <v>171</v>
      </c>
      <c r="P29">
        <v>156741</v>
      </c>
      <c r="Q29" s="6"/>
      <c r="R29" s="6"/>
    </row>
    <row r="30" spans="1:18" x14ac:dyDescent="0.35">
      <c r="A30">
        <v>146753</v>
      </c>
      <c r="B30">
        <v>2083</v>
      </c>
      <c r="C30">
        <v>37360</v>
      </c>
      <c r="D30">
        <v>25392</v>
      </c>
      <c r="E30" t="e">
        <v>#N/A</v>
      </c>
      <c r="F30" t="e">
        <v>#N/A</v>
      </c>
      <c r="G30" t="e">
        <v>#N/A</v>
      </c>
      <c r="H30" t="e">
        <v>#N/A</v>
      </c>
      <c r="I30" t="e">
        <v>#N/A</v>
      </c>
      <c r="J30">
        <v>287</v>
      </c>
      <c r="K30">
        <v>0</v>
      </c>
      <c r="L30">
        <v>143247</v>
      </c>
      <c r="M30">
        <v>17112</v>
      </c>
      <c r="N30">
        <v>15524</v>
      </c>
      <c r="O30">
        <v>-557</v>
      </c>
      <c r="P30">
        <v>156299</v>
      </c>
      <c r="Q30" s="6"/>
      <c r="R30" s="6"/>
    </row>
    <row r="31" spans="1:18" x14ac:dyDescent="0.35">
      <c r="A31">
        <v>146476</v>
      </c>
      <c r="B31">
        <v>2032</v>
      </c>
      <c r="C31">
        <v>37326</v>
      </c>
      <c r="D31">
        <v>24754</v>
      </c>
      <c r="E31" t="e">
        <v>#N/A</v>
      </c>
      <c r="F31" t="e">
        <v>#N/A</v>
      </c>
      <c r="G31" t="e">
        <v>#N/A</v>
      </c>
      <c r="H31" t="e">
        <v>#N/A</v>
      </c>
      <c r="I31" t="e">
        <v>#N/A</v>
      </c>
      <c r="J31">
        <v>-702</v>
      </c>
      <c r="K31">
        <v>0</v>
      </c>
      <c r="L31">
        <v>141744</v>
      </c>
      <c r="M31">
        <v>17139</v>
      </c>
      <c r="N31">
        <v>15387</v>
      </c>
      <c r="O31">
        <v>416</v>
      </c>
      <c r="P31">
        <v>154973</v>
      </c>
      <c r="Q31" s="6"/>
      <c r="R31" s="6"/>
    </row>
    <row r="32" spans="1:18" x14ac:dyDescent="0.35">
      <c r="A32">
        <v>147109</v>
      </c>
      <c r="B32">
        <v>2092</v>
      </c>
      <c r="C32">
        <v>37870</v>
      </c>
      <c r="D32">
        <v>24949</v>
      </c>
      <c r="E32" t="e">
        <v>#N/A</v>
      </c>
      <c r="F32" t="e">
        <v>#N/A</v>
      </c>
      <c r="G32" t="e">
        <v>#N/A</v>
      </c>
      <c r="H32" t="e">
        <v>#N/A</v>
      </c>
      <c r="I32" t="e">
        <v>#N/A</v>
      </c>
      <c r="J32">
        <v>-830</v>
      </c>
      <c r="K32">
        <v>0</v>
      </c>
      <c r="L32">
        <v>142849</v>
      </c>
      <c r="M32">
        <v>17029</v>
      </c>
      <c r="N32">
        <v>15714</v>
      </c>
      <c r="O32">
        <v>701</v>
      </c>
      <c r="P32">
        <v>155816</v>
      </c>
      <c r="Q32" s="6"/>
      <c r="R32" s="6"/>
    </row>
    <row r="33" spans="1:18" x14ac:dyDescent="0.35">
      <c r="A33">
        <v>148500</v>
      </c>
      <c r="B33">
        <v>2048</v>
      </c>
      <c r="C33">
        <v>38163</v>
      </c>
      <c r="D33">
        <v>25530</v>
      </c>
      <c r="E33" t="e">
        <v>#N/A</v>
      </c>
      <c r="F33" t="e">
        <v>#N/A</v>
      </c>
      <c r="G33" t="e">
        <v>#N/A</v>
      </c>
      <c r="H33" t="e">
        <v>#N/A</v>
      </c>
      <c r="I33" t="e">
        <v>#N/A</v>
      </c>
      <c r="J33">
        <v>-417</v>
      </c>
      <c r="K33">
        <v>0</v>
      </c>
      <c r="L33">
        <v>145509</v>
      </c>
      <c r="M33">
        <v>17531</v>
      </c>
      <c r="N33">
        <v>16029</v>
      </c>
      <c r="O33">
        <v>-894</v>
      </c>
      <c r="P33">
        <v>158991</v>
      </c>
      <c r="Q33" s="6"/>
      <c r="R33" s="6"/>
    </row>
    <row r="34" spans="1:18" x14ac:dyDescent="0.35">
      <c r="A34">
        <v>149408</v>
      </c>
      <c r="B34">
        <v>2067</v>
      </c>
      <c r="C34">
        <v>38229</v>
      </c>
      <c r="D34">
        <v>25415</v>
      </c>
      <c r="E34" t="e">
        <v>#N/A</v>
      </c>
      <c r="F34" t="e">
        <v>#N/A</v>
      </c>
      <c r="G34" t="e">
        <v>#N/A</v>
      </c>
      <c r="H34" t="e">
        <v>#N/A</v>
      </c>
      <c r="I34" t="e">
        <v>#N/A</v>
      </c>
      <c r="J34">
        <v>426</v>
      </c>
      <c r="K34">
        <v>0</v>
      </c>
      <c r="L34">
        <v>145653</v>
      </c>
      <c r="M34">
        <v>17418</v>
      </c>
      <c r="N34">
        <v>16176</v>
      </c>
      <c r="O34">
        <v>344</v>
      </c>
      <c r="P34">
        <v>158955</v>
      </c>
      <c r="Q34" s="6"/>
      <c r="R34" s="6"/>
    </row>
    <row r="35" spans="1:18" x14ac:dyDescent="0.35">
      <c r="A35">
        <v>148870</v>
      </c>
      <c r="B35">
        <v>2150</v>
      </c>
      <c r="C35">
        <v>38490</v>
      </c>
      <c r="D35">
        <v>24805</v>
      </c>
      <c r="E35" t="e">
        <v>#N/A</v>
      </c>
      <c r="F35" t="e">
        <v>#N/A</v>
      </c>
      <c r="G35" t="e">
        <v>#N/A</v>
      </c>
      <c r="H35" t="e">
        <v>#N/A</v>
      </c>
      <c r="I35" t="e">
        <v>#N/A</v>
      </c>
      <c r="J35">
        <v>-567</v>
      </c>
      <c r="K35">
        <v>0</v>
      </c>
      <c r="L35">
        <v>145595</v>
      </c>
      <c r="M35">
        <v>17528</v>
      </c>
      <c r="N35">
        <v>16040</v>
      </c>
      <c r="O35">
        <v>-582</v>
      </c>
      <c r="P35">
        <v>159065</v>
      </c>
      <c r="Q35" s="6"/>
      <c r="R35" s="6"/>
    </row>
    <row r="36" spans="1:18" x14ac:dyDescent="0.35">
      <c r="A36">
        <v>149550</v>
      </c>
      <c r="B36">
        <v>2847</v>
      </c>
      <c r="C36">
        <v>39119</v>
      </c>
      <c r="D36">
        <v>22895</v>
      </c>
      <c r="E36" t="e">
        <v>#N/A</v>
      </c>
      <c r="F36" t="e">
        <v>#N/A</v>
      </c>
      <c r="G36" t="e">
        <v>#N/A</v>
      </c>
      <c r="H36" t="e">
        <v>#N/A</v>
      </c>
      <c r="I36" t="e">
        <v>#N/A</v>
      </c>
      <c r="J36">
        <v>-283</v>
      </c>
      <c r="K36">
        <v>0</v>
      </c>
      <c r="L36">
        <v>144908</v>
      </c>
      <c r="M36">
        <v>17806</v>
      </c>
      <c r="N36">
        <v>15668</v>
      </c>
      <c r="O36">
        <v>-325</v>
      </c>
      <c r="P36">
        <v>158843</v>
      </c>
      <c r="Q36" s="6"/>
      <c r="R36" s="6"/>
    </row>
    <row r="37" spans="1:18" x14ac:dyDescent="0.35">
      <c r="A37">
        <v>156027</v>
      </c>
      <c r="B37">
        <v>2879</v>
      </c>
      <c r="C37">
        <v>38740</v>
      </c>
      <c r="D37">
        <v>26018</v>
      </c>
      <c r="E37" t="e">
        <v>#N/A</v>
      </c>
      <c r="F37" t="e">
        <v>#N/A</v>
      </c>
      <c r="G37" t="e">
        <v>#N/A</v>
      </c>
      <c r="H37" t="e">
        <v>#N/A</v>
      </c>
      <c r="I37" t="e">
        <v>#N/A</v>
      </c>
      <c r="J37">
        <v>1283</v>
      </c>
      <c r="K37">
        <v>0</v>
      </c>
      <c r="L37">
        <v>151796</v>
      </c>
      <c r="M37">
        <v>18038</v>
      </c>
      <c r="N37">
        <v>16400</v>
      </c>
      <c r="O37">
        <v>20</v>
      </c>
      <c r="P37">
        <v>165491</v>
      </c>
      <c r="Q37" s="6"/>
      <c r="R37" s="6"/>
    </row>
    <row r="38" spans="1:18" x14ac:dyDescent="0.35">
      <c r="A38">
        <v>156716</v>
      </c>
      <c r="B38">
        <v>2764</v>
      </c>
      <c r="C38">
        <v>38677</v>
      </c>
      <c r="D38">
        <v>26550</v>
      </c>
      <c r="E38" t="e">
        <v>#N/A</v>
      </c>
      <c r="F38" t="e">
        <v>#N/A</v>
      </c>
      <c r="G38" t="e">
        <v>#N/A</v>
      </c>
      <c r="H38" t="e">
        <v>#N/A</v>
      </c>
      <c r="I38" t="e">
        <v>#N/A</v>
      </c>
      <c r="J38">
        <v>-291</v>
      </c>
      <c r="K38">
        <v>0</v>
      </c>
      <c r="L38">
        <v>152137</v>
      </c>
      <c r="M38">
        <v>18171</v>
      </c>
      <c r="N38">
        <v>16885</v>
      </c>
      <c r="O38">
        <v>1016</v>
      </c>
      <c r="P38">
        <v>166000</v>
      </c>
      <c r="Q38" s="6"/>
      <c r="R38" s="6"/>
    </row>
    <row r="39" spans="1:18" x14ac:dyDescent="0.35">
      <c r="A39">
        <v>160273</v>
      </c>
      <c r="B39">
        <v>2709</v>
      </c>
      <c r="C39">
        <v>39560</v>
      </c>
      <c r="D39">
        <v>27591</v>
      </c>
      <c r="E39" t="e">
        <v>#N/A</v>
      </c>
      <c r="F39" t="e">
        <v>#N/A</v>
      </c>
      <c r="G39" t="e">
        <v>#N/A</v>
      </c>
      <c r="H39" t="e">
        <v>#N/A</v>
      </c>
      <c r="I39" t="e">
        <v>#N/A</v>
      </c>
      <c r="J39">
        <v>1612</v>
      </c>
      <c r="K39">
        <v>0</v>
      </c>
      <c r="L39">
        <v>156180</v>
      </c>
      <c r="M39">
        <v>18513</v>
      </c>
      <c r="N39">
        <v>17133</v>
      </c>
      <c r="O39">
        <v>296</v>
      </c>
      <c r="P39">
        <v>170205</v>
      </c>
      <c r="Q39" s="6"/>
      <c r="R39" s="6"/>
    </row>
    <row r="40" spans="1:18" x14ac:dyDescent="0.35">
      <c r="A40">
        <v>161333</v>
      </c>
      <c r="B40">
        <v>2570</v>
      </c>
      <c r="C40">
        <v>39617</v>
      </c>
      <c r="D40">
        <v>28970</v>
      </c>
      <c r="E40" t="e">
        <v>#N/A</v>
      </c>
      <c r="F40" t="e">
        <v>#N/A</v>
      </c>
      <c r="G40" t="e">
        <v>#N/A</v>
      </c>
      <c r="H40" t="e">
        <v>#N/A</v>
      </c>
      <c r="I40" t="e">
        <v>#N/A</v>
      </c>
      <c r="J40">
        <v>2122</v>
      </c>
      <c r="K40">
        <v>0</v>
      </c>
      <c r="L40">
        <v>159201</v>
      </c>
      <c r="M40">
        <v>18556</v>
      </c>
      <c r="N40">
        <v>17910</v>
      </c>
      <c r="O40">
        <v>-376</v>
      </c>
      <c r="P40">
        <v>173032</v>
      </c>
      <c r="Q40" s="6"/>
      <c r="R40" s="6"/>
    </row>
    <row r="41" spans="1:18" x14ac:dyDescent="0.35">
      <c r="A41">
        <v>164347</v>
      </c>
      <c r="B41">
        <v>2538</v>
      </c>
      <c r="C41">
        <v>39681</v>
      </c>
      <c r="D41">
        <v>29773</v>
      </c>
      <c r="E41" t="e">
        <v>#N/A</v>
      </c>
      <c r="F41" t="e">
        <v>#N/A</v>
      </c>
      <c r="G41" t="e">
        <v>#N/A</v>
      </c>
      <c r="H41" t="e">
        <v>#N/A</v>
      </c>
      <c r="I41" t="e">
        <v>#N/A</v>
      </c>
      <c r="J41">
        <v>4099</v>
      </c>
      <c r="K41">
        <v>0</v>
      </c>
      <c r="L41">
        <v>161575</v>
      </c>
      <c r="M41">
        <v>18771</v>
      </c>
      <c r="N41">
        <v>17964</v>
      </c>
      <c r="O41">
        <v>-78</v>
      </c>
      <c r="P41">
        <v>175522</v>
      </c>
      <c r="Q41" s="6"/>
      <c r="R41" s="6"/>
    </row>
    <row r="42" spans="1:18" x14ac:dyDescent="0.35">
      <c r="A42">
        <v>164952</v>
      </c>
      <c r="B42">
        <v>2608</v>
      </c>
      <c r="C42">
        <v>40130</v>
      </c>
      <c r="D42">
        <v>30219</v>
      </c>
      <c r="E42" t="e">
        <v>#N/A</v>
      </c>
      <c r="F42" t="e">
        <v>#N/A</v>
      </c>
      <c r="G42" t="e">
        <v>#N/A</v>
      </c>
      <c r="H42" t="e">
        <v>#N/A</v>
      </c>
      <c r="I42" t="e">
        <v>#N/A</v>
      </c>
      <c r="J42">
        <v>3296</v>
      </c>
      <c r="K42">
        <v>0</v>
      </c>
      <c r="L42">
        <v>162024</v>
      </c>
      <c r="M42">
        <v>18345</v>
      </c>
      <c r="N42">
        <v>18387</v>
      </c>
      <c r="O42">
        <v>1550</v>
      </c>
      <c r="P42">
        <v>175310</v>
      </c>
      <c r="Q42" s="6"/>
      <c r="R42" s="6"/>
    </row>
    <row r="43" spans="1:18" x14ac:dyDescent="0.35">
      <c r="A43">
        <v>167430</v>
      </c>
      <c r="B43">
        <v>2831</v>
      </c>
      <c r="C43">
        <v>40001</v>
      </c>
      <c r="D43">
        <v>30777</v>
      </c>
      <c r="E43" t="e">
        <v>#N/A</v>
      </c>
      <c r="F43" t="e">
        <v>#N/A</v>
      </c>
      <c r="G43" t="e">
        <v>#N/A</v>
      </c>
      <c r="H43" t="e">
        <v>#N/A</v>
      </c>
      <c r="I43" t="e">
        <v>#N/A</v>
      </c>
      <c r="J43">
        <v>5045</v>
      </c>
      <c r="K43">
        <v>0</v>
      </c>
      <c r="L43">
        <v>164935</v>
      </c>
      <c r="M43">
        <v>18939</v>
      </c>
      <c r="N43">
        <v>18615</v>
      </c>
      <c r="O43">
        <v>473</v>
      </c>
      <c r="P43">
        <v>178848</v>
      </c>
      <c r="Q43" s="6"/>
      <c r="R43" s="6"/>
    </row>
    <row r="44" spans="1:18" x14ac:dyDescent="0.35">
      <c r="A44">
        <v>166975</v>
      </c>
      <c r="B44">
        <v>2705</v>
      </c>
      <c r="C44">
        <v>38901</v>
      </c>
      <c r="D44">
        <v>31358</v>
      </c>
      <c r="E44">
        <v>14414</v>
      </c>
      <c r="F44" t="e">
        <v>#N/A</v>
      </c>
      <c r="G44" t="e">
        <v>#N/A</v>
      </c>
      <c r="H44" t="e">
        <v>#N/A</v>
      </c>
      <c r="I44" t="e">
        <v>#N/A</v>
      </c>
      <c r="J44">
        <v>2057</v>
      </c>
      <c r="K44">
        <v>0</v>
      </c>
      <c r="L44">
        <v>162323</v>
      </c>
      <c r="M44">
        <v>18917</v>
      </c>
      <c r="N44">
        <v>17499</v>
      </c>
      <c r="O44">
        <v>704</v>
      </c>
      <c r="P44">
        <v>176421</v>
      </c>
      <c r="Q44" s="6"/>
      <c r="R44" s="6"/>
    </row>
    <row r="45" spans="1:18" x14ac:dyDescent="0.35">
      <c r="A45">
        <v>167074</v>
      </c>
      <c r="B45">
        <v>2852</v>
      </c>
      <c r="C45">
        <v>41778</v>
      </c>
      <c r="D45">
        <v>30942</v>
      </c>
      <c r="E45">
        <v>14149</v>
      </c>
      <c r="F45" t="e">
        <v>#N/A</v>
      </c>
      <c r="G45" t="e">
        <v>#N/A</v>
      </c>
      <c r="H45" t="e">
        <v>#N/A</v>
      </c>
      <c r="I45" t="e">
        <v>#N/A</v>
      </c>
      <c r="J45">
        <v>2248</v>
      </c>
      <c r="K45">
        <v>0</v>
      </c>
      <c r="L45">
        <v>163670</v>
      </c>
      <c r="M45">
        <v>19248</v>
      </c>
      <c r="N45">
        <v>18313</v>
      </c>
      <c r="O45">
        <v>350</v>
      </c>
      <c r="P45">
        <v>178138</v>
      </c>
      <c r="Q45" s="6"/>
      <c r="R45" s="6"/>
    </row>
    <row r="46" spans="1:18" x14ac:dyDescent="0.35">
      <c r="A46">
        <v>168424</v>
      </c>
      <c r="B46">
        <v>2930</v>
      </c>
      <c r="C46">
        <v>41441</v>
      </c>
      <c r="D46">
        <v>31195</v>
      </c>
      <c r="E46">
        <v>14402</v>
      </c>
      <c r="F46" t="e">
        <v>#N/A</v>
      </c>
      <c r="G46" t="e">
        <v>#N/A</v>
      </c>
      <c r="H46" t="e">
        <v>#N/A</v>
      </c>
      <c r="I46" t="e">
        <v>#N/A</v>
      </c>
      <c r="J46">
        <v>2737</v>
      </c>
      <c r="K46">
        <v>0</v>
      </c>
      <c r="L46">
        <v>165448</v>
      </c>
      <c r="M46">
        <v>19378</v>
      </c>
      <c r="N46">
        <v>18694</v>
      </c>
      <c r="O46">
        <v>363</v>
      </c>
      <c r="P46">
        <v>179959</v>
      </c>
      <c r="Q46" s="6"/>
      <c r="R46" s="6"/>
    </row>
    <row r="47" spans="1:18" x14ac:dyDescent="0.35">
      <c r="A47">
        <v>169502</v>
      </c>
      <c r="B47">
        <v>2902</v>
      </c>
      <c r="C47">
        <v>41441</v>
      </c>
      <c r="D47">
        <v>31864</v>
      </c>
      <c r="E47">
        <v>14958</v>
      </c>
      <c r="F47" t="e">
        <v>#N/A</v>
      </c>
      <c r="G47" t="e">
        <v>#N/A</v>
      </c>
      <c r="H47" t="e">
        <v>#N/A</v>
      </c>
      <c r="I47" t="e">
        <v>#N/A</v>
      </c>
      <c r="J47">
        <v>1867</v>
      </c>
      <c r="K47">
        <v>0</v>
      </c>
      <c r="L47">
        <v>165800</v>
      </c>
      <c r="M47">
        <v>19944</v>
      </c>
      <c r="N47">
        <v>18791</v>
      </c>
      <c r="O47">
        <v>322</v>
      </c>
      <c r="P47">
        <v>181105</v>
      </c>
      <c r="Q47" s="6"/>
      <c r="R47" s="6"/>
    </row>
    <row r="48" spans="1:18" x14ac:dyDescent="0.35">
      <c r="A48">
        <v>169749</v>
      </c>
      <c r="B48">
        <v>2952</v>
      </c>
      <c r="C48">
        <v>41099</v>
      </c>
      <c r="D48">
        <v>31237</v>
      </c>
      <c r="E48">
        <v>12987</v>
      </c>
      <c r="F48" t="e">
        <v>#N/A</v>
      </c>
      <c r="G48" t="e">
        <v>#N/A</v>
      </c>
      <c r="H48" t="e">
        <v>#N/A</v>
      </c>
      <c r="I48" t="e">
        <v>#N/A</v>
      </c>
      <c r="J48">
        <v>1724</v>
      </c>
      <c r="K48">
        <v>0</v>
      </c>
      <c r="L48">
        <v>166254</v>
      </c>
      <c r="M48">
        <v>19921</v>
      </c>
      <c r="N48">
        <v>19155</v>
      </c>
      <c r="O48">
        <v>778</v>
      </c>
      <c r="P48">
        <v>181484</v>
      </c>
      <c r="Q48" s="6"/>
      <c r="R48" s="6"/>
    </row>
    <row r="49" spans="1:41" x14ac:dyDescent="0.35">
      <c r="A49">
        <v>170745</v>
      </c>
      <c r="B49">
        <v>2904</v>
      </c>
      <c r="C49">
        <v>42098</v>
      </c>
      <c r="D49">
        <v>30932</v>
      </c>
      <c r="E49">
        <v>12900</v>
      </c>
      <c r="F49" t="e">
        <v>#N/A</v>
      </c>
      <c r="G49" t="e">
        <v>#N/A</v>
      </c>
      <c r="H49" t="e">
        <v>#N/A</v>
      </c>
      <c r="I49" t="e">
        <v>#N/A</v>
      </c>
      <c r="J49">
        <v>1533</v>
      </c>
      <c r="K49">
        <v>0</v>
      </c>
      <c r="L49">
        <v>167284</v>
      </c>
      <c r="M49">
        <v>19610</v>
      </c>
      <c r="N49">
        <v>18606</v>
      </c>
      <c r="O49">
        <v>227</v>
      </c>
      <c r="P49">
        <v>181987</v>
      </c>
      <c r="Q49" s="6"/>
      <c r="R49" s="6"/>
    </row>
    <row r="50" spans="1:41" x14ac:dyDescent="0.35">
      <c r="A50">
        <v>171303</v>
      </c>
      <c r="B50">
        <v>2912</v>
      </c>
      <c r="C50">
        <v>42681</v>
      </c>
      <c r="D50">
        <v>31400</v>
      </c>
      <c r="E50">
        <v>13234</v>
      </c>
      <c r="F50" t="e">
        <v>#N/A</v>
      </c>
      <c r="G50" t="e">
        <v>#N/A</v>
      </c>
      <c r="H50" t="e">
        <v>#N/A</v>
      </c>
      <c r="I50" t="e">
        <v>#N/A</v>
      </c>
      <c r="J50">
        <v>2609</v>
      </c>
      <c r="K50">
        <v>0</v>
      </c>
      <c r="L50">
        <v>167134</v>
      </c>
      <c r="M50">
        <v>20402</v>
      </c>
      <c r="N50">
        <v>19197</v>
      </c>
      <c r="O50">
        <v>740</v>
      </c>
      <c r="P50">
        <v>182971</v>
      </c>
      <c r="Q50" s="6"/>
      <c r="R50" s="6"/>
    </row>
    <row r="51" spans="1:41" x14ac:dyDescent="0.35">
      <c r="A51">
        <v>170622</v>
      </c>
      <c r="B51">
        <v>3007</v>
      </c>
      <c r="C51">
        <v>42820</v>
      </c>
      <c r="D51">
        <v>31527</v>
      </c>
      <c r="E51">
        <v>13176</v>
      </c>
      <c r="F51" t="e">
        <v>#N/A</v>
      </c>
      <c r="G51" t="e">
        <v>#N/A</v>
      </c>
      <c r="H51" t="e">
        <v>#N/A</v>
      </c>
      <c r="I51" t="e">
        <v>#N/A</v>
      </c>
      <c r="J51">
        <v>-807</v>
      </c>
      <c r="K51">
        <v>0</v>
      </c>
      <c r="L51">
        <v>164709</v>
      </c>
      <c r="M51">
        <v>21239</v>
      </c>
      <c r="N51">
        <v>17934</v>
      </c>
      <c r="O51">
        <v>-984</v>
      </c>
      <c r="P51">
        <v>181922</v>
      </c>
      <c r="Q51" s="6"/>
      <c r="R51" s="6"/>
    </row>
    <row r="52" spans="1:41" x14ac:dyDescent="0.35">
      <c r="A52">
        <v>172902</v>
      </c>
      <c r="B52">
        <v>2945</v>
      </c>
      <c r="C52">
        <v>44144</v>
      </c>
      <c r="D52">
        <v>32790</v>
      </c>
      <c r="E52">
        <v>14186</v>
      </c>
      <c r="F52" t="e">
        <v>#N/A</v>
      </c>
      <c r="G52" t="e">
        <v>#N/A</v>
      </c>
      <c r="H52" t="e">
        <v>#N/A</v>
      </c>
      <c r="I52" t="e">
        <v>#N/A</v>
      </c>
      <c r="J52">
        <v>1933</v>
      </c>
      <c r="K52">
        <v>0</v>
      </c>
      <c r="L52">
        <v>169987</v>
      </c>
      <c r="M52">
        <v>21144</v>
      </c>
      <c r="N52">
        <v>19375</v>
      </c>
      <c r="O52">
        <v>-1481</v>
      </c>
      <c r="P52">
        <v>186654</v>
      </c>
      <c r="Q52" s="6"/>
      <c r="R52" s="6"/>
    </row>
    <row r="53" spans="1:41" x14ac:dyDescent="0.35">
      <c r="A53">
        <v>175314</v>
      </c>
      <c r="B53">
        <v>3069</v>
      </c>
      <c r="C53">
        <v>44405</v>
      </c>
      <c r="D53">
        <v>34349</v>
      </c>
      <c r="E53">
        <v>14665</v>
      </c>
      <c r="F53" t="e">
        <v>#N/A</v>
      </c>
      <c r="G53" t="e">
        <v>#N/A</v>
      </c>
      <c r="H53" t="e">
        <v>#N/A</v>
      </c>
      <c r="I53" t="e">
        <v>#N/A</v>
      </c>
      <c r="J53">
        <v>733</v>
      </c>
      <c r="K53">
        <v>0</v>
      </c>
      <c r="L53">
        <v>172441</v>
      </c>
      <c r="M53">
        <v>20410</v>
      </c>
      <c r="N53">
        <v>19712</v>
      </c>
      <c r="O53">
        <v>152</v>
      </c>
      <c r="P53">
        <v>187885</v>
      </c>
      <c r="Q53" s="6"/>
      <c r="R53" s="6"/>
    </row>
    <row r="54" spans="1:41" x14ac:dyDescent="0.35">
      <c r="A54">
        <v>176021</v>
      </c>
      <c r="B54">
        <v>3044</v>
      </c>
      <c r="C54">
        <v>44379</v>
      </c>
      <c r="D54">
        <v>34501</v>
      </c>
      <c r="E54">
        <v>14407</v>
      </c>
      <c r="F54" t="e">
        <v>#N/A</v>
      </c>
      <c r="G54" t="e">
        <v>#N/A</v>
      </c>
      <c r="H54" t="e">
        <v>#N/A</v>
      </c>
      <c r="I54" t="e">
        <v>#N/A</v>
      </c>
      <c r="J54">
        <v>167</v>
      </c>
      <c r="K54">
        <v>0</v>
      </c>
      <c r="L54">
        <v>174406</v>
      </c>
      <c r="M54">
        <v>20559</v>
      </c>
      <c r="N54">
        <v>19890</v>
      </c>
      <c r="O54">
        <v>-1075</v>
      </c>
      <c r="P54">
        <v>189905</v>
      </c>
      <c r="Q54" s="6"/>
      <c r="R54" s="6"/>
    </row>
    <row r="55" spans="1:41" x14ac:dyDescent="0.35">
      <c r="A55">
        <v>176978</v>
      </c>
      <c r="B55">
        <v>3107</v>
      </c>
      <c r="C55">
        <v>45423</v>
      </c>
      <c r="D55">
        <v>34377</v>
      </c>
      <c r="E55">
        <v>14099</v>
      </c>
      <c r="F55" t="e">
        <v>#N/A</v>
      </c>
      <c r="G55" t="e">
        <v>#N/A</v>
      </c>
      <c r="H55" t="e">
        <v>#N/A</v>
      </c>
      <c r="I55" t="e">
        <v>#N/A</v>
      </c>
      <c r="J55">
        <v>841</v>
      </c>
      <c r="K55">
        <v>0</v>
      </c>
      <c r="L55">
        <v>176341</v>
      </c>
      <c r="M55">
        <v>19182</v>
      </c>
      <c r="N55">
        <v>20953</v>
      </c>
      <c r="O55">
        <v>1850</v>
      </c>
      <c r="P55">
        <v>189757</v>
      </c>
      <c r="Q55" s="6"/>
      <c r="R55" s="6"/>
    </row>
    <row r="56" spans="1:41" x14ac:dyDescent="0.35">
      <c r="A56">
        <v>183476</v>
      </c>
      <c r="B56">
        <v>3097</v>
      </c>
      <c r="C56">
        <v>45465</v>
      </c>
      <c r="D56">
        <v>37028</v>
      </c>
      <c r="E56">
        <v>14643</v>
      </c>
      <c r="F56" t="e">
        <v>#N/A</v>
      </c>
      <c r="G56" t="e">
        <v>#N/A</v>
      </c>
      <c r="H56" t="e">
        <v>#N/A</v>
      </c>
      <c r="I56" t="e">
        <v>#N/A</v>
      </c>
      <c r="J56">
        <v>-1289</v>
      </c>
      <c r="K56">
        <v>0</v>
      </c>
      <c r="L56">
        <v>180574</v>
      </c>
      <c r="M56">
        <v>22274</v>
      </c>
      <c r="N56">
        <v>21533</v>
      </c>
      <c r="O56">
        <v>165</v>
      </c>
      <c r="P56">
        <v>198016</v>
      </c>
      <c r="Q56" s="6"/>
      <c r="R56" s="6"/>
      <c r="AO56" s="5"/>
    </row>
    <row r="57" spans="1:41" x14ac:dyDescent="0.35">
      <c r="A57">
        <v>182717</v>
      </c>
      <c r="B57">
        <v>3124</v>
      </c>
      <c r="C57">
        <v>45189</v>
      </c>
      <c r="D57">
        <v>36662</v>
      </c>
      <c r="E57">
        <v>14504</v>
      </c>
      <c r="F57" t="e">
        <v>#N/A</v>
      </c>
      <c r="G57" t="e">
        <v>#N/A</v>
      </c>
      <c r="H57" t="e">
        <v>#N/A</v>
      </c>
      <c r="I57" t="e">
        <v>#N/A</v>
      </c>
      <c r="J57">
        <v>2741</v>
      </c>
      <c r="K57">
        <v>0</v>
      </c>
      <c r="L57">
        <v>179244</v>
      </c>
      <c r="M57">
        <v>21923</v>
      </c>
      <c r="N57">
        <v>21031</v>
      </c>
      <c r="O57">
        <v>456</v>
      </c>
      <c r="P57">
        <v>196290</v>
      </c>
      <c r="Q57" s="6"/>
      <c r="R57" s="6"/>
      <c r="AO57" s="5"/>
    </row>
    <row r="58" spans="1:41" x14ac:dyDescent="0.35">
      <c r="A58">
        <v>186277</v>
      </c>
      <c r="B58">
        <v>3191</v>
      </c>
      <c r="C58">
        <v>45365</v>
      </c>
      <c r="D58">
        <v>37678</v>
      </c>
      <c r="E58">
        <v>14768</v>
      </c>
      <c r="F58" t="e">
        <v>#N/A</v>
      </c>
      <c r="G58" t="e">
        <v>#N/A</v>
      </c>
      <c r="H58" t="e">
        <v>#N/A</v>
      </c>
      <c r="I58" t="e">
        <v>#N/A</v>
      </c>
      <c r="J58">
        <v>3299</v>
      </c>
      <c r="K58">
        <v>0</v>
      </c>
      <c r="L58">
        <v>182780</v>
      </c>
      <c r="M58">
        <v>23313</v>
      </c>
      <c r="N58">
        <v>21673</v>
      </c>
      <c r="O58">
        <v>-691</v>
      </c>
      <c r="P58">
        <v>201512</v>
      </c>
      <c r="Q58" s="6"/>
      <c r="R58" s="6"/>
      <c r="AO58" s="5"/>
    </row>
    <row r="59" spans="1:41" x14ac:dyDescent="0.35">
      <c r="A59">
        <v>186998</v>
      </c>
      <c r="B59">
        <v>3180</v>
      </c>
      <c r="C59">
        <v>45039</v>
      </c>
      <c r="D59">
        <v>39563</v>
      </c>
      <c r="E59">
        <v>15743</v>
      </c>
      <c r="F59" t="e">
        <v>#N/A</v>
      </c>
      <c r="G59" t="e">
        <v>#N/A</v>
      </c>
      <c r="H59" t="e">
        <v>#N/A</v>
      </c>
      <c r="I59" t="e">
        <v>#N/A</v>
      </c>
      <c r="J59">
        <v>2048</v>
      </c>
      <c r="K59">
        <v>0</v>
      </c>
      <c r="L59">
        <v>183433</v>
      </c>
      <c r="M59">
        <v>23568</v>
      </c>
      <c r="N59">
        <v>21507</v>
      </c>
      <c r="O59">
        <v>-1338</v>
      </c>
      <c r="P59">
        <v>202480</v>
      </c>
      <c r="Q59" s="6"/>
      <c r="R59" s="6"/>
      <c r="AO59" s="5"/>
    </row>
    <row r="60" spans="1:41" x14ac:dyDescent="0.35">
      <c r="A60">
        <v>186620</v>
      </c>
      <c r="B60">
        <v>3235</v>
      </c>
      <c r="C60">
        <v>44979</v>
      </c>
      <c r="D60">
        <v>36545</v>
      </c>
      <c r="E60">
        <v>14519</v>
      </c>
      <c r="F60" t="e">
        <v>#N/A</v>
      </c>
      <c r="G60" t="e">
        <v>#N/A</v>
      </c>
      <c r="H60" t="e">
        <v>#N/A</v>
      </c>
      <c r="I60" t="e">
        <v>#N/A</v>
      </c>
      <c r="J60">
        <v>2919</v>
      </c>
      <c r="K60">
        <v>0</v>
      </c>
      <c r="L60">
        <v>181059</v>
      </c>
      <c r="M60">
        <v>23512</v>
      </c>
      <c r="N60">
        <v>22199</v>
      </c>
      <c r="O60">
        <v>2038</v>
      </c>
      <c r="P60">
        <v>200238</v>
      </c>
      <c r="Q60" s="6"/>
      <c r="R60" s="6"/>
      <c r="AO60" s="5"/>
    </row>
    <row r="61" spans="1:41" x14ac:dyDescent="0.35">
      <c r="A61">
        <v>188017</v>
      </c>
      <c r="B61">
        <v>3262</v>
      </c>
      <c r="C61">
        <v>44315</v>
      </c>
      <c r="D61">
        <v>36753</v>
      </c>
      <c r="E61">
        <v>15019</v>
      </c>
      <c r="F61" t="e">
        <v>#N/A</v>
      </c>
      <c r="G61" t="e">
        <v>#N/A</v>
      </c>
      <c r="H61" t="e">
        <v>#N/A</v>
      </c>
      <c r="I61" t="e">
        <v>#N/A</v>
      </c>
      <c r="J61">
        <v>2310</v>
      </c>
      <c r="K61">
        <v>0</v>
      </c>
      <c r="L61">
        <v>181294</v>
      </c>
      <c r="M61">
        <v>24759</v>
      </c>
      <c r="N61">
        <v>21958</v>
      </c>
      <c r="O61">
        <v>720</v>
      </c>
      <c r="P61">
        <v>202265</v>
      </c>
      <c r="Q61" s="6"/>
      <c r="R61" s="6"/>
      <c r="AO61" s="5"/>
    </row>
    <row r="62" spans="1:41" x14ac:dyDescent="0.35">
      <c r="A62">
        <v>189030</v>
      </c>
      <c r="B62">
        <v>3270</v>
      </c>
      <c r="C62">
        <v>44220</v>
      </c>
      <c r="D62">
        <v>38060</v>
      </c>
      <c r="E62">
        <v>15227</v>
      </c>
      <c r="F62" t="e">
        <v>#N/A</v>
      </c>
      <c r="G62" t="e">
        <v>#N/A</v>
      </c>
      <c r="H62" t="e">
        <v>#N/A</v>
      </c>
      <c r="I62" t="e">
        <v>#N/A</v>
      </c>
      <c r="J62">
        <v>1052</v>
      </c>
      <c r="K62">
        <v>0</v>
      </c>
      <c r="L62">
        <v>181591</v>
      </c>
      <c r="M62">
        <v>25608</v>
      </c>
      <c r="N62">
        <v>21877</v>
      </c>
      <c r="O62">
        <v>-90</v>
      </c>
      <c r="P62">
        <v>203762</v>
      </c>
      <c r="Q62" s="6"/>
      <c r="R62" s="6"/>
      <c r="AO62" s="5"/>
    </row>
    <row r="63" spans="1:41" x14ac:dyDescent="0.35">
      <c r="A63">
        <v>189939</v>
      </c>
      <c r="B63">
        <v>3352</v>
      </c>
      <c r="C63">
        <v>44647</v>
      </c>
      <c r="D63">
        <v>38243</v>
      </c>
      <c r="E63">
        <v>15358</v>
      </c>
      <c r="F63" t="e">
        <v>#N/A</v>
      </c>
      <c r="G63" t="e">
        <v>#N/A</v>
      </c>
      <c r="H63" t="e">
        <v>#N/A</v>
      </c>
      <c r="I63" t="e">
        <v>#N/A</v>
      </c>
      <c r="J63">
        <v>1416</v>
      </c>
      <c r="K63">
        <v>0</v>
      </c>
      <c r="L63">
        <v>183154</v>
      </c>
      <c r="M63">
        <v>25737</v>
      </c>
      <c r="N63">
        <v>22317</v>
      </c>
      <c r="O63">
        <v>-207</v>
      </c>
      <c r="P63">
        <v>205377</v>
      </c>
      <c r="Q63" s="6"/>
      <c r="R63" s="6"/>
      <c r="AO63" s="5"/>
    </row>
    <row r="64" spans="1:41" x14ac:dyDescent="0.35">
      <c r="A64">
        <v>188748</v>
      </c>
      <c r="B64">
        <v>3459</v>
      </c>
      <c r="C64">
        <v>44259</v>
      </c>
      <c r="D64">
        <v>37163</v>
      </c>
      <c r="E64">
        <v>15509</v>
      </c>
      <c r="F64" t="e">
        <v>#N/A</v>
      </c>
      <c r="G64" t="e">
        <v>#N/A</v>
      </c>
      <c r="H64" t="e">
        <v>#N/A</v>
      </c>
      <c r="I64" t="e">
        <v>#N/A</v>
      </c>
      <c r="J64">
        <v>-934</v>
      </c>
      <c r="K64">
        <v>0</v>
      </c>
      <c r="L64">
        <v>180185</v>
      </c>
      <c r="M64">
        <v>25935</v>
      </c>
      <c r="N64">
        <v>21888</v>
      </c>
      <c r="O64">
        <v>642</v>
      </c>
      <c r="P64">
        <v>202895</v>
      </c>
      <c r="Q64" s="6"/>
      <c r="R64" s="6"/>
      <c r="AO64" s="5"/>
    </row>
    <row r="65" spans="1:41" x14ac:dyDescent="0.35">
      <c r="A65">
        <v>193258</v>
      </c>
      <c r="B65">
        <v>3485</v>
      </c>
      <c r="C65">
        <v>45756</v>
      </c>
      <c r="D65">
        <v>38734</v>
      </c>
      <c r="E65">
        <v>16169</v>
      </c>
      <c r="F65" t="e">
        <v>#N/A</v>
      </c>
      <c r="G65" t="e">
        <v>#N/A</v>
      </c>
      <c r="H65" t="e">
        <v>#N/A</v>
      </c>
      <c r="I65" t="e">
        <v>#N/A</v>
      </c>
      <c r="J65">
        <v>2354</v>
      </c>
      <c r="K65">
        <v>0</v>
      </c>
      <c r="L65">
        <v>187329</v>
      </c>
      <c r="M65">
        <v>25565</v>
      </c>
      <c r="N65">
        <v>23031</v>
      </c>
      <c r="O65">
        <v>364</v>
      </c>
      <c r="P65">
        <v>208972</v>
      </c>
      <c r="Q65" s="6"/>
      <c r="R65" s="6"/>
      <c r="AO65" s="5"/>
    </row>
    <row r="66" spans="1:41" x14ac:dyDescent="0.35">
      <c r="A66">
        <v>195099</v>
      </c>
      <c r="B66">
        <v>3510</v>
      </c>
      <c r="C66">
        <v>45448</v>
      </c>
      <c r="D66">
        <v>39186</v>
      </c>
      <c r="E66">
        <v>15779</v>
      </c>
      <c r="F66" t="e">
        <v>#N/A</v>
      </c>
      <c r="G66" t="e">
        <v>#N/A</v>
      </c>
      <c r="H66" t="e">
        <v>#N/A</v>
      </c>
      <c r="I66" t="e">
        <v>#N/A</v>
      </c>
      <c r="J66">
        <v>2639</v>
      </c>
      <c r="K66">
        <v>0</v>
      </c>
      <c r="L66">
        <v>189502</v>
      </c>
      <c r="M66">
        <v>25341</v>
      </c>
      <c r="N66">
        <v>23185</v>
      </c>
      <c r="O66">
        <v>575</v>
      </c>
      <c r="P66">
        <v>210662</v>
      </c>
      <c r="Q66" s="6"/>
      <c r="R66" s="6"/>
      <c r="AO66" s="5"/>
    </row>
    <row r="67" spans="1:41" x14ac:dyDescent="0.35">
      <c r="A67">
        <v>196872</v>
      </c>
      <c r="B67">
        <v>3441</v>
      </c>
      <c r="C67">
        <v>45844</v>
      </c>
      <c r="D67">
        <v>40351</v>
      </c>
      <c r="E67">
        <v>16153</v>
      </c>
      <c r="F67" t="e">
        <v>#N/A</v>
      </c>
      <c r="G67" t="e">
        <v>#N/A</v>
      </c>
      <c r="H67" t="e">
        <v>#N/A</v>
      </c>
      <c r="I67" t="e">
        <v>#N/A</v>
      </c>
      <c r="J67">
        <v>1258</v>
      </c>
      <c r="K67">
        <v>0</v>
      </c>
      <c r="L67">
        <v>189246</v>
      </c>
      <c r="M67">
        <v>27774</v>
      </c>
      <c r="N67">
        <v>24301</v>
      </c>
      <c r="O67">
        <v>747</v>
      </c>
      <c r="P67">
        <v>213833</v>
      </c>
      <c r="Q67" s="6"/>
      <c r="R67" s="6"/>
      <c r="AO67" s="5"/>
    </row>
    <row r="68" spans="1:41" x14ac:dyDescent="0.35">
      <c r="A68">
        <v>195942</v>
      </c>
      <c r="B68">
        <v>3386</v>
      </c>
      <c r="C68">
        <v>46085</v>
      </c>
      <c r="D68">
        <v>39596</v>
      </c>
      <c r="E68">
        <v>15751</v>
      </c>
      <c r="F68" t="e">
        <v>#N/A</v>
      </c>
      <c r="G68" t="e">
        <v>#N/A</v>
      </c>
      <c r="H68" t="e">
        <v>#N/A</v>
      </c>
      <c r="I68" t="e">
        <v>#N/A</v>
      </c>
      <c r="J68">
        <v>961</v>
      </c>
      <c r="K68">
        <v>0</v>
      </c>
      <c r="L68">
        <v>188102</v>
      </c>
      <c r="M68">
        <v>26488</v>
      </c>
      <c r="N68">
        <v>23618</v>
      </c>
      <c r="O68">
        <v>1817</v>
      </c>
      <c r="P68">
        <v>210977</v>
      </c>
      <c r="Q68" s="6"/>
      <c r="R68" s="6"/>
      <c r="AO68" s="5"/>
    </row>
    <row r="69" spans="1:41" x14ac:dyDescent="0.35">
      <c r="A69">
        <v>199456</v>
      </c>
      <c r="B69">
        <v>3451</v>
      </c>
      <c r="C69">
        <v>46938</v>
      </c>
      <c r="D69">
        <v>41538</v>
      </c>
      <c r="E69">
        <v>15988</v>
      </c>
      <c r="F69" t="e">
        <v>#N/A</v>
      </c>
      <c r="G69" t="e">
        <v>#N/A</v>
      </c>
      <c r="H69" t="e">
        <v>#N/A</v>
      </c>
      <c r="I69" t="e">
        <v>#N/A</v>
      </c>
      <c r="J69">
        <v>-740</v>
      </c>
      <c r="K69">
        <v>0</v>
      </c>
      <c r="L69">
        <v>192036</v>
      </c>
      <c r="M69">
        <v>28331</v>
      </c>
      <c r="N69">
        <v>24537</v>
      </c>
      <c r="O69">
        <v>-13</v>
      </c>
      <c r="P69">
        <v>217191</v>
      </c>
      <c r="Q69" s="6"/>
      <c r="R69" s="6"/>
      <c r="AO69" s="5"/>
    </row>
    <row r="70" spans="1:41" x14ac:dyDescent="0.35">
      <c r="A70">
        <v>202884</v>
      </c>
      <c r="B70">
        <v>3393</v>
      </c>
      <c r="C70">
        <v>47374</v>
      </c>
      <c r="D70">
        <v>42497</v>
      </c>
      <c r="E70">
        <v>16002</v>
      </c>
      <c r="F70" t="e">
        <v>#N/A</v>
      </c>
      <c r="G70" t="e">
        <v>#N/A</v>
      </c>
      <c r="H70" t="e">
        <v>#N/A</v>
      </c>
      <c r="I70" t="e">
        <v>#N/A</v>
      </c>
      <c r="J70">
        <v>236</v>
      </c>
      <c r="K70">
        <v>0</v>
      </c>
      <c r="L70">
        <v>196169</v>
      </c>
      <c r="M70">
        <v>28537</v>
      </c>
      <c r="N70">
        <v>24108</v>
      </c>
      <c r="O70">
        <v>-1878</v>
      </c>
      <c r="P70">
        <v>221302</v>
      </c>
      <c r="Q70" s="6"/>
      <c r="R70" s="6"/>
      <c r="AO70" s="5"/>
    </row>
    <row r="71" spans="1:41" x14ac:dyDescent="0.35">
      <c r="A71">
        <v>203687</v>
      </c>
      <c r="B71">
        <v>3469</v>
      </c>
      <c r="C71">
        <v>47295</v>
      </c>
      <c r="D71">
        <v>43110</v>
      </c>
      <c r="E71">
        <v>15652</v>
      </c>
      <c r="F71" t="e">
        <v>#N/A</v>
      </c>
      <c r="G71" t="e">
        <v>#N/A</v>
      </c>
      <c r="H71" t="e">
        <v>#N/A</v>
      </c>
      <c r="I71" t="e">
        <v>#N/A</v>
      </c>
      <c r="J71">
        <v>136</v>
      </c>
      <c r="K71">
        <v>0</v>
      </c>
      <c r="L71">
        <v>197984</v>
      </c>
      <c r="M71">
        <v>28422</v>
      </c>
      <c r="N71">
        <v>24815</v>
      </c>
      <c r="O71">
        <v>-1565</v>
      </c>
      <c r="P71">
        <v>222825</v>
      </c>
      <c r="Q71" s="6"/>
      <c r="R71" s="6"/>
      <c r="AO71" s="5"/>
    </row>
    <row r="72" spans="1:41" x14ac:dyDescent="0.35">
      <c r="A72">
        <v>204098</v>
      </c>
      <c r="B72">
        <v>3313</v>
      </c>
      <c r="C72">
        <v>48403</v>
      </c>
      <c r="D72">
        <v>42736</v>
      </c>
      <c r="E72">
        <v>15288</v>
      </c>
      <c r="F72" t="e">
        <v>#N/A</v>
      </c>
      <c r="G72" t="e">
        <v>#N/A</v>
      </c>
      <c r="H72" t="e">
        <v>#N/A</v>
      </c>
      <c r="I72" t="e">
        <v>#N/A</v>
      </c>
      <c r="J72">
        <v>-989</v>
      </c>
      <c r="K72">
        <v>0</v>
      </c>
      <c r="L72">
        <v>200104</v>
      </c>
      <c r="M72">
        <v>27952</v>
      </c>
      <c r="N72">
        <v>25710</v>
      </c>
      <c r="O72">
        <v>-1144</v>
      </c>
      <c r="P72">
        <v>224158</v>
      </c>
      <c r="Q72" s="6"/>
      <c r="R72" s="6"/>
      <c r="AO72" s="5"/>
    </row>
    <row r="73" spans="1:41" x14ac:dyDescent="0.35">
      <c r="A73">
        <v>209482</v>
      </c>
      <c r="B73">
        <v>3506</v>
      </c>
      <c r="C73">
        <v>48816</v>
      </c>
      <c r="D73">
        <v>44141</v>
      </c>
      <c r="E73">
        <v>15639</v>
      </c>
      <c r="F73" t="e">
        <v>#N/A</v>
      </c>
      <c r="G73" t="e">
        <v>#N/A</v>
      </c>
      <c r="H73" t="e">
        <v>#N/A</v>
      </c>
      <c r="I73" t="e">
        <v>#N/A</v>
      </c>
      <c r="J73">
        <v>-424</v>
      </c>
      <c r="K73">
        <v>0</v>
      </c>
      <c r="L73">
        <v>204951</v>
      </c>
      <c r="M73">
        <v>28113</v>
      </c>
      <c r="N73">
        <v>26190</v>
      </c>
      <c r="O73">
        <v>-193</v>
      </c>
      <c r="P73">
        <v>228885</v>
      </c>
      <c r="Q73" s="6"/>
      <c r="R73" s="6"/>
      <c r="AO73" s="5"/>
    </row>
    <row r="74" spans="1:41" x14ac:dyDescent="0.35">
      <c r="A74">
        <v>210040</v>
      </c>
      <c r="B74">
        <v>3452</v>
      </c>
      <c r="C74">
        <v>49517</v>
      </c>
      <c r="D74">
        <v>44036</v>
      </c>
      <c r="E74">
        <v>15426</v>
      </c>
      <c r="F74" t="e">
        <v>#N/A</v>
      </c>
      <c r="G74" t="e">
        <v>#N/A</v>
      </c>
      <c r="H74" t="e">
        <v>#N/A</v>
      </c>
      <c r="I74" t="e">
        <v>#N/A</v>
      </c>
      <c r="J74">
        <v>-231</v>
      </c>
      <c r="K74">
        <v>0</v>
      </c>
      <c r="L74">
        <v>206622</v>
      </c>
      <c r="M74">
        <v>25942</v>
      </c>
      <c r="N74">
        <v>25543</v>
      </c>
      <c r="O74">
        <v>863</v>
      </c>
      <c r="P74">
        <v>227464</v>
      </c>
      <c r="Q74" s="6"/>
      <c r="R74" s="6"/>
      <c r="AO74" s="5"/>
    </row>
    <row r="75" spans="1:41" x14ac:dyDescent="0.35">
      <c r="A75">
        <v>213318</v>
      </c>
      <c r="B75">
        <v>3615</v>
      </c>
      <c r="C75">
        <v>49949</v>
      </c>
      <c r="D75">
        <v>43906</v>
      </c>
      <c r="E75">
        <v>15899</v>
      </c>
      <c r="F75" t="e">
        <v>#N/A</v>
      </c>
      <c r="G75" t="e">
        <v>#N/A</v>
      </c>
      <c r="H75" t="e">
        <v>#N/A</v>
      </c>
      <c r="I75" t="e">
        <v>#N/A</v>
      </c>
      <c r="J75">
        <v>13</v>
      </c>
      <c r="K75">
        <v>0</v>
      </c>
      <c r="L75">
        <v>206755</v>
      </c>
      <c r="M75">
        <v>30962</v>
      </c>
      <c r="N75">
        <v>28753</v>
      </c>
      <c r="O75">
        <v>1676</v>
      </c>
      <c r="P75">
        <v>234430</v>
      </c>
      <c r="Q75" s="6"/>
      <c r="R75" s="6"/>
      <c r="AO75" s="5"/>
    </row>
    <row r="76" spans="1:41" x14ac:dyDescent="0.35">
      <c r="A76">
        <v>223780</v>
      </c>
      <c r="B76">
        <v>3611</v>
      </c>
      <c r="C76">
        <v>50480</v>
      </c>
      <c r="D76">
        <v>46185</v>
      </c>
      <c r="E76">
        <v>17086</v>
      </c>
      <c r="F76" t="e">
        <v>#N/A</v>
      </c>
      <c r="G76" t="e">
        <v>#N/A</v>
      </c>
      <c r="H76" t="e">
        <v>#N/A</v>
      </c>
      <c r="I76" t="e">
        <v>#N/A</v>
      </c>
      <c r="J76">
        <v>6118</v>
      </c>
      <c r="K76">
        <v>0</v>
      </c>
      <c r="L76">
        <v>219960</v>
      </c>
      <c r="M76">
        <v>30686</v>
      </c>
      <c r="N76">
        <v>28723</v>
      </c>
      <c r="O76">
        <v>-1038</v>
      </c>
      <c r="P76">
        <v>246350</v>
      </c>
      <c r="Q76" s="6"/>
      <c r="R76" s="6"/>
      <c r="AO76" s="5"/>
    </row>
    <row r="77" spans="1:41" x14ac:dyDescent="0.35">
      <c r="A77">
        <v>224213</v>
      </c>
      <c r="B77">
        <v>3553</v>
      </c>
      <c r="C77">
        <v>50860</v>
      </c>
      <c r="D77">
        <v>44670</v>
      </c>
      <c r="E77">
        <v>16685</v>
      </c>
      <c r="F77" t="e">
        <v>#N/A</v>
      </c>
      <c r="G77" t="e">
        <v>#N/A</v>
      </c>
      <c r="H77" t="e">
        <v>#N/A</v>
      </c>
      <c r="I77" t="e">
        <v>#N/A</v>
      </c>
      <c r="J77">
        <v>6245</v>
      </c>
      <c r="K77">
        <v>0</v>
      </c>
      <c r="L77">
        <v>220210</v>
      </c>
      <c r="M77">
        <v>31399</v>
      </c>
      <c r="N77">
        <v>28883</v>
      </c>
      <c r="O77">
        <v>-1658</v>
      </c>
      <c r="P77">
        <v>247520</v>
      </c>
      <c r="Q77" s="6"/>
      <c r="R77" s="6"/>
      <c r="AO77" s="5"/>
    </row>
    <row r="78" spans="1:41" x14ac:dyDescent="0.35">
      <c r="A78">
        <v>222122</v>
      </c>
      <c r="B78">
        <v>3684</v>
      </c>
      <c r="C78">
        <v>51322</v>
      </c>
      <c r="D78">
        <v>43787</v>
      </c>
      <c r="E78">
        <v>16817</v>
      </c>
      <c r="F78" t="e">
        <v>#N/A</v>
      </c>
      <c r="G78" t="e">
        <v>#N/A</v>
      </c>
      <c r="H78" t="e">
        <v>#N/A</v>
      </c>
      <c r="I78" t="e">
        <v>#N/A</v>
      </c>
      <c r="J78">
        <v>6198</v>
      </c>
      <c r="K78">
        <v>0</v>
      </c>
      <c r="L78">
        <v>216868</v>
      </c>
      <c r="M78">
        <v>32184</v>
      </c>
      <c r="N78">
        <v>29733</v>
      </c>
      <c r="O78">
        <v>-140</v>
      </c>
      <c r="P78">
        <v>245444</v>
      </c>
      <c r="Q78" s="6"/>
      <c r="R78" s="6"/>
      <c r="AO78" s="5"/>
    </row>
    <row r="79" spans="1:41" x14ac:dyDescent="0.35">
      <c r="A79">
        <v>221266</v>
      </c>
      <c r="B79">
        <v>3556</v>
      </c>
      <c r="C79">
        <v>51388</v>
      </c>
      <c r="D79">
        <v>43599</v>
      </c>
      <c r="E79">
        <v>17298</v>
      </c>
      <c r="F79" t="e">
        <v>#N/A</v>
      </c>
      <c r="G79" t="e">
        <v>#N/A</v>
      </c>
      <c r="H79" t="e">
        <v>#N/A</v>
      </c>
      <c r="I79" t="e">
        <v>#N/A</v>
      </c>
      <c r="J79">
        <v>3914</v>
      </c>
      <c r="K79">
        <v>0</v>
      </c>
      <c r="L79">
        <v>215279</v>
      </c>
      <c r="M79">
        <v>32433</v>
      </c>
      <c r="N79">
        <v>30228</v>
      </c>
      <c r="O79">
        <v>1090</v>
      </c>
      <c r="P79">
        <v>244297</v>
      </c>
      <c r="Q79" s="6"/>
      <c r="R79" s="6"/>
      <c r="AO79" s="5"/>
    </row>
    <row r="80" spans="1:41" x14ac:dyDescent="0.35">
      <c r="A80">
        <v>215122</v>
      </c>
      <c r="B80">
        <v>3577</v>
      </c>
      <c r="C80">
        <v>50687</v>
      </c>
      <c r="D80">
        <v>43200</v>
      </c>
      <c r="E80">
        <v>17495</v>
      </c>
      <c r="F80" t="e">
        <v>#N/A</v>
      </c>
      <c r="G80" t="e">
        <v>#N/A</v>
      </c>
      <c r="H80" t="e">
        <v>#N/A</v>
      </c>
      <c r="I80" t="e">
        <v>#N/A</v>
      </c>
      <c r="J80">
        <v>233</v>
      </c>
      <c r="K80">
        <v>0</v>
      </c>
      <c r="L80">
        <v>209721</v>
      </c>
      <c r="M80">
        <v>33233</v>
      </c>
      <c r="N80">
        <v>29334</v>
      </c>
      <c r="O80">
        <v>-1934</v>
      </c>
      <c r="P80">
        <v>240214</v>
      </c>
      <c r="Q80" s="6"/>
      <c r="R80" s="6"/>
      <c r="AO80" s="5"/>
    </row>
    <row r="81" spans="1:41" x14ac:dyDescent="0.35">
      <c r="A81">
        <v>218215</v>
      </c>
      <c r="B81">
        <v>3483</v>
      </c>
      <c r="C81">
        <v>51644</v>
      </c>
      <c r="D81">
        <v>40821</v>
      </c>
      <c r="E81">
        <v>18112</v>
      </c>
      <c r="F81" t="e">
        <v>#N/A</v>
      </c>
      <c r="G81" t="e">
        <v>#N/A</v>
      </c>
      <c r="H81" t="e">
        <v>#N/A</v>
      </c>
      <c r="I81" t="e">
        <v>#N/A</v>
      </c>
      <c r="J81">
        <v>4086</v>
      </c>
      <c r="K81">
        <v>0</v>
      </c>
      <c r="L81">
        <v>211154</v>
      </c>
      <c r="M81">
        <v>34288</v>
      </c>
      <c r="N81">
        <v>30071</v>
      </c>
      <c r="O81">
        <v>-559</v>
      </c>
      <c r="P81">
        <v>242979</v>
      </c>
      <c r="Q81" s="6"/>
      <c r="R81" s="6"/>
      <c r="AO81" s="5"/>
    </row>
    <row r="82" spans="1:41" x14ac:dyDescent="0.35">
      <c r="A82">
        <v>219517</v>
      </c>
      <c r="B82">
        <v>3607</v>
      </c>
      <c r="C82">
        <v>52227</v>
      </c>
      <c r="D82">
        <v>40370</v>
      </c>
      <c r="E82">
        <v>17768</v>
      </c>
      <c r="F82" t="e">
        <v>#N/A</v>
      </c>
      <c r="G82" t="e">
        <v>#N/A</v>
      </c>
      <c r="H82" t="e">
        <v>#N/A</v>
      </c>
      <c r="I82" t="e">
        <v>#N/A</v>
      </c>
      <c r="J82">
        <v>5310</v>
      </c>
      <c r="K82">
        <v>0</v>
      </c>
      <c r="L82">
        <v>213328</v>
      </c>
      <c r="M82">
        <v>34536</v>
      </c>
      <c r="N82">
        <v>29829</v>
      </c>
      <c r="O82">
        <v>-2324</v>
      </c>
      <c r="P82">
        <v>245343</v>
      </c>
      <c r="Q82" s="6"/>
      <c r="R82" s="6"/>
      <c r="AO82" s="5"/>
    </row>
    <row r="83" spans="1:41" x14ac:dyDescent="0.35">
      <c r="A83">
        <v>216301</v>
      </c>
      <c r="B83">
        <v>3553</v>
      </c>
      <c r="C83">
        <v>52945</v>
      </c>
      <c r="D83">
        <v>40547</v>
      </c>
      <c r="E83">
        <v>18523</v>
      </c>
      <c r="F83" t="e">
        <v>#N/A</v>
      </c>
      <c r="G83" t="e">
        <v>#N/A</v>
      </c>
      <c r="H83" t="e">
        <v>#N/A</v>
      </c>
      <c r="I83" t="e">
        <v>#N/A</v>
      </c>
      <c r="J83">
        <v>-362</v>
      </c>
      <c r="K83">
        <v>0</v>
      </c>
      <c r="L83">
        <v>210574</v>
      </c>
      <c r="M83">
        <v>33838</v>
      </c>
      <c r="N83">
        <v>29453</v>
      </c>
      <c r="O83">
        <v>-2293</v>
      </c>
      <c r="P83">
        <v>241836</v>
      </c>
      <c r="Q83" s="6"/>
      <c r="R83" s="6"/>
      <c r="AO83" s="5"/>
    </row>
    <row r="84" spans="1:41" x14ac:dyDescent="0.35">
      <c r="A84">
        <v>216390</v>
      </c>
      <c r="B84">
        <v>3486</v>
      </c>
      <c r="C84">
        <v>55074</v>
      </c>
      <c r="D84">
        <v>39474</v>
      </c>
      <c r="E84">
        <v>17885</v>
      </c>
      <c r="F84" t="e">
        <v>#N/A</v>
      </c>
      <c r="G84" t="e">
        <v>#N/A</v>
      </c>
      <c r="H84" t="e">
        <v>#N/A</v>
      </c>
      <c r="I84" t="e">
        <v>#N/A</v>
      </c>
      <c r="J84">
        <v>-4342</v>
      </c>
      <c r="K84">
        <v>0</v>
      </c>
      <c r="L84">
        <v>206832</v>
      </c>
      <c r="M84">
        <v>33589</v>
      </c>
      <c r="N84">
        <v>28207</v>
      </c>
      <c r="O84">
        <v>-516</v>
      </c>
      <c r="P84">
        <v>238028</v>
      </c>
      <c r="Q84" s="6"/>
      <c r="R84" s="6"/>
      <c r="AO84" s="5"/>
    </row>
    <row r="85" spans="1:41" x14ac:dyDescent="0.35">
      <c r="A85">
        <v>212882</v>
      </c>
      <c r="B85">
        <v>3451</v>
      </c>
      <c r="C85">
        <v>54366</v>
      </c>
      <c r="D85">
        <v>39298</v>
      </c>
      <c r="E85">
        <v>17371</v>
      </c>
      <c r="F85" t="e">
        <v>#N/A</v>
      </c>
      <c r="G85" t="e">
        <v>#N/A</v>
      </c>
      <c r="H85" t="e">
        <v>#N/A</v>
      </c>
      <c r="I85" t="e">
        <v>#N/A</v>
      </c>
      <c r="J85">
        <v>-5415</v>
      </c>
      <c r="K85">
        <v>0</v>
      </c>
      <c r="L85">
        <v>205197</v>
      </c>
      <c r="M85">
        <v>32264</v>
      </c>
      <c r="N85">
        <v>26742</v>
      </c>
      <c r="O85">
        <v>-3307</v>
      </c>
      <c r="P85">
        <v>234670</v>
      </c>
      <c r="Q85" s="6"/>
      <c r="R85" s="6"/>
      <c r="AO85" s="5"/>
    </row>
    <row r="86" spans="1:41" x14ac:dyDescent="0.35">
      <c r="A86">
        <v>212192</v>
      </c>
      <c r="B86">
        <v>3501</v>
      </c>
      <c r="C86">
        <v>54512</v>
      </c>
      <c r="D86">
        <v>38711</v>
      </c>
      <c r="E86">
        <v>18305</v>
      </c>
      <c r="F86" t="e">
        <v>#N/A</v>
      </c>
      <c r="G86" t="e">
        <v>#N/A</v>
      </c>
      <c r="H86" t="e">
        <v>#N/A</v>
      </c>
      <c r="I86" t="e">
        <v>#N/A</v>
      </c>
      <c r="J86">
        <v>-2693</v>
      </c>
      <c r="K86">
        <v>0</v>
      </c>
      <c r="L86">
        <v>205421</v>
      </c>
      <c r="M86">
        <v>32206</v>
      </c>
      <c r="N86">
        <v>28223</v>
      </c>
      <c r="O86">
        <v>-921</v>
      </c>
      <c r="P86">
        <v>234792</v>
      </c>
      <c r="Q86" s="6"/>
      <c r="R86" s="6"/>
      <c r="AO86" s="5"/>
    </row>
    <row r="87" spans="1:41" x14ac:dyDescent="0.35">
      <c r="A87">
        <v>214585</v>
      </c>
      <c r="B87">
        <v>3533</v>
      </c>
      <c r="C87">
        <v>55622</v>
      </c>
      <c r="D87">
        <v>37594</v>
      </c>
      <c r="E87">
        <v>17482</v>
      </c>
      <c r="F87" t="e">
        <v>#N/A</v>
      </c>
      <c r="G87" t="e">
        <v>#N/A</v>
      </c>
      <c r="H87" t="e">
        <v>#N/A</v>
      </c>
      <c r="I87" t="e">
        <v>#N/A</v>
      </c>
      <c r="J87">
        <v>-1581</v>
      </c>
      <c r="K87">
        <v>0</v>
      </c>
      <c r="L87">
        <v>204705</v>
      </c>
      <c r="M87">
        <v>33821</v>
      </c>
      <c r="N87">
        <v>27653</v>
      </c>
      <c r="O87">
        <v>-1612</v>
      </c>
      <c r="P87">
        <v>236372</v>
      </c>
      <c r="Q87" s="6"/>
      <c r="R87" s="6"/>
      <c r="AO87" s="5"/>
    </row>
    <row r="88" spans="1:41" x14ac:dyDescent="0.35">
      <c r="A88">
        <v>218180</v>
      </c>
      <c r="B88">
        <v>3515</v>
      </c>
      <c r="C88">
        <v>55635</v>
      </c>
      <c r="D88">
        <v>39478</v>
      </c>
      <c r="E88">
        <v>17782</v>
      </c>
      <c r="F88" t="e">
        <v>#N/A</v>
      </c>
      <c r="G88" t="e">
        <v>#N/A</v>
      </c>
      <c r="H88" t="e">
        <v>#N/A</v>
      </c>
      <c r="I88" t="e">
        <v>#N/A</v>
      </c>
      <c r="J88">
        <v>-913</v>
      </c>
      <c r="K88">
        <v>0</v>
      </c>
      <c r="L88">
        <v>208084</v>
      </c>
      <c r="M88">
        <v>34455</v>
      </c>
      <c r="N88">
        <v>27224</v>
      </c>
      <c r="O88">
        <v>-3416</v>
      </c>
      <c r="P88">
        <v>240364</v>
      </c>
      <c r="Q88" s="6"/>
      <c r="R88" s="6"/>
      <c r="AO88" s="5"/>
    </row>
    <row r="89" spans="1:41" x14ac:dyDescent="0.35">
      <c r="A89">
        <v>217883</v>
      </c>
      <c r="B89">
        <v>3538</v>
      </c>
      <c r="C89">
        <v>56110</v>
      </c>
      <c r="D89">
        <v>39111</v>
      </c>
      <c r="E89">
        <v>18260</v>
      </c>
      <c r="F89" t="e">
        <v>#N/A</v>
      </c>
      <c r="G89" t="e">
        <v>#N/A</v>
      </c>
      <c r="H89" t="e">
        <v>#N/A</v>
      </c>
      <c r="I89" t="e">
        <v>#N/A</v>
      </c>
      <c r="J89">
        <v>-1629</v>
      </c>
      <c r="K89">
        <v>0</v>
      </c>
      <c r="L89">
        <v>208458</v>
      </c>
      <c r="M89">
        <v>35754</v>
      </c>
      <c r="N89">
        <v>29449</v>
      </c>
      <c r="O89">
        <v>-1746</v>
      </c>
      <c r="P89">
        <v>242481</v>
      </c>
      <c r="Q89" s="6"/>
      <c r="R89" s="6"/>
      <c r="AO89" s="5"/>
    </row>
    <row r="90" spans="1:41" x14ac:dyDescent="0.35">
      <c r="A90">
        <v>220587</v>
      </c>
      <c r="B90">
        <v>3516</v>
      </c>
      <c r="C90">
        <v>55859</v>
      </c>
      <c r="D90">
        <v>38639</v>
      </c>
      <c r="E90">
        <v>18328</v>
      </c>
      <c r="F90" t="e">
        <v>#N/A</v>
      </c>
      <c r="G90" t="e">
        <v>#N/A</v>
      </c>
      <c r="H90" t="e">
        <v>#N/A</v>
      </c>
      <c r="I90" t="e">
        <v>#N/A</v>
      </c>
      <c r="J90">
        <v>2193</v>
      </c>
      <c r="K90">
        <v>0</v>
      </c>
      <c r="L90">
        <v>211932</v>
      </c>
      <c r="M90">
        <v>36029</v>
      </c>
      <c r="N90">
        <v>29774</v>
      </c>
      <c r="O90">
        <v>-2522</v>
      </c>
      <c r="P90">
        <v>246083</v>
      </c>
      <c r="Q90" s="6"/>
      <c r="R90" s="6"/>
      <c r="AO90" s="5"/>
    </row>
    <row r="91" spans="1:41" x14ac:dyDescent="0.35">
      <c r="A91">
        <v>225228</v>
      </c>
      <c r="B91">
        <v>3507</v>
      </c>
      <c r="C91">
        <v>55364</v>
      </c>
      <c r="D91">
        <v>38902</v>
      </c>
      <c r="E91">
        <v>18301</v>
      </c>
      <c r="F91" t="e">
        <v>#N/A</v>
      </c>
      <c r="G91" t="e">
        <v>#N/A</v>
      </c>
      <c r="H91" t="e">
        <v>#N/A</v>
      </c>
      <c r="I91" t="e">
        <v>#N/A</v>
      </c>
      <c r="J91">
        <v>4662</v>
      </c>
      <c r="K91">
        <v>0</v>
      </c>
      <c r="L91">
        <v>214146</v>
      </c>
      <c r="M91">
        <v>37296</v>
      </c>
      <c r="N91">
        <v>29806</v>
      </c>
      <c r="O91">
        <v>-2162</v>
      </c>
      <c r="P91">
        <v>249879</v>
      </c>
      <c r="Q91" s="6"/>
      <c r="R91" s="6"/>
      <c r="AO91" s="5"/>
    </row>
    <row r="92" spans="1:41" x14ac:dyDescent="0.35">
      <c r="A92">
        <v>225362</v>
      </c>
      <c r="B92">
        <v>3661</v>
      </c>
      <c r="C92">
        <v>54823</v>
      </c>
      <c r="D92">
        <v>37909</v>
      </c>
      <c r="E92">
        <v>17477</v>
      </c>
      <c r="F92" t="e">
        <v>#N/A</v>
      </c>
      <c r="G92" t="e">
        <v>#N/A</v>
      </c>
      <c r="H92" t="e">
        <v>#N/A</v>
      </c>
      <c r="I92" t="e">
        <v>#N/A</v>
      </c>
      <c r="J92">
        <v>4863</v>
      </c>
      <c r="K92">
        <v>0</v>
      </c>
      <c r="L92">
        <v>210661</v>
      </c>
      <c r="M92">
        <v>37327</v>
      </c>
      <c r="N92">
        <v>29501</v>
      </c>
      <c r="O92">
        <v>989</v>
      </c>
      <c r="P92">
        <v>246731</v>
      </c>
      <c r="Q92" s="6"/>
      <c r="R92" s="6"/>
      <c r="AO92" s="5"/>
    </row>
    <row r="93" spans="1:41" x14ac:dyDescent="0.35">
      <c r="A93">
        <v>223815</v>
      </c>
      <c r="B93">
        <v>3288</v>
      </c>
      <c r="C93">
        <v>55220</v>
      </c>
      <c r="D93">
        <v>40017</v>
      </c>
      <c r="E93">
        <v>18895</v>
      </c>
      <c r="F93" t="e">
        <v>#N/A</v>
      </c>
      <c r="G93" t="e">
        <v>#N/A</v>
      </c>
      <c r="H93" t="e">
        <v>#N/A</v>
      </c>
      <c r="I93" t="e">
        <v>#N/A</v>
      </c>
      <c r="J93">
        <v>2636</v>
      </c>
      <c r="K93">
        <v>0</v>
      </c>
      <c r="L93">
        <v>210900</v>
      </c>
      <c r="M93">
        <v>38143</v>
      </c>
      <c r="N93">
        <v>30214</v>
      </c>
      <c r="O93">
        <v>-673</v>
      </c>
      <c r="P93">
        <v>248108</v>
      </c>
      <c r="Q93" s="6"/>
      <c r="R93" s="6"/>
      <c r="AO93" s="5"/>
    </row>
    <row r="94" spans="1:41" x14ac:dyDescent="0.35">
      <c r="A94">
        <v>225295</v>
      </c>
      <c r="B94">
        <v>3260</v>
      </c>
      <c r="C94">
        <v>55107</v>
      </c>
      <c r="D94">
        <v>39580</v>
      </c>
      <c r="E94">
        <v>18289</v>
      </c>
      <c r="F94" t="e">
        <v>#N/A</v>
      </c>
      <c r="G94" t="e">
        <v>#N/A</v>
      </c>
      <c r="H94" t="e">
        <v>#N/A</v>
      </c>
      <c r="I94" t="e">
        <v>#N/A</v>
      </c>
      <c r="J94">
        <v>213</v>
      </c>
      <c r="K94">
        <v>0</v>
      </c>
      <c r="L94">
        <v>209657</v>
      </c>
      <c r="M94">
        <v>39518</v>
      </c>
      <c r="N94">
        <v>29463</v>
      </c>
      <c r="O94">
        <v>-1659</v>
      </c>
      <c r="P94">
        <v>248895</v>
      </c>
      <c r="Q94" s="6"/>
      <c r="R94" s="6"/>
      <c r="AO94" s="5"/>
    </row>
    <row r="95" spans="1:41" x14ac:dyDescent="0.35">
      <c r="A95">
        <v>229115</v>
      </c>
      <c r="B95">
        <v>3269</v>
      </c>
      <c r="C95">
        <v>54985</v>
      </c>
      <c r="D95">
        <v>41043</v>
      </c>
      <c r="E95">
        <v>19037</v>
      </c>
      <c r="F95" t="e">
        <v>#N/A</v>
      </c>
      <c r="G95" t="e">
        <v>#N/A</v>
      </c>
      <c r="H95" t="e">
        <v>#N/A</v>
      </c>
      <c r="I95" t="e">
        <v>#N/A</v>
      </c>
      <c r="J95">
        <v>3149</v>
      </c>
      <c r="K95">
        <v>0</v>
      </c>
      <c r="L95">
        <v>216369</v>
      </c>
      <c r="M95">
        <v>38015</v>
      </c>
      <c r="N95">
        <v>29087</v>
      </c>
      <c r="O95">
        <v>-3331</v>
      </c>
      <c r="P95">
        <v>252968</v>
      </c>
      <c r="Q95" s="6"/>
      <c r="R95" s="6"/>
      <c r="AO95" s="5"/>
    </row>
    <row r="96" spans="1:41" x14ac:dyDescent="0.35">
      <c r="A96">
        <v>231258</v>
      </c>
      <c r="B96">
        <v>2976</v>
      </c>
      <c r="C96">
        <v>55571</v>
      </c>
      <c r="D96">
        <v>42484</v>
      </c>
      <c r="E96">
        <v>19237</v>
      </c>
      <c r="F96" t="e">
        <v>#N/A</v>
      </c>
      <c r="G96" t="e">
        <v>#N/A</v>
      </c>
      <c r="H96" t="e">
        <v>#N/A</v>
      </c>
      <c r="I96" t="e">
        <v>#N/A</v>
      </c>
      <c r="J96">
        <v>1672</v>
      </c>
      <c r="K96">
        <v>0</v>
      </c>
      <c r="L96">
        <v>220126</v>
      </c>
      <c r="M96">
        <v>38326</v>
      </c>
      <c r="N96">
        <v>30942</v>
      </c>
      <c r="O96">
        <v>-1865</v>
      </c>
      <c r="P96">
        <v>256846</v>
      </c>
      <c r="Q96" s="6"/>
      <c r="R96" s="6"/>
      <c r="AO96" s="5"/>
    </row>
    <row r="97" spans="1:41" x14ac:dyDescent="0.35">
      <c r="A97">
        <v>233910</v>
      </c>
      <c r="B97">
        <v>3668</v>
      </c>
      <c r="C97">
        <v>55652</v>
      </c>
      <c r="D97">
        <v>42562</v>
      </c>
      <c r="E97">
        <v>19510</v>
      </c>
      <c r="F97" t="e">
        <v>#N/A</v>
      </c>
      <c r="G97" t="e">
        <v>#N/A</v>
      </c>
      <c r="H97" t="e">
        <v>#N/A</v>
      </c>
      <c r="I97" t="e">
        <v>#N/A</v>
      </c>
      <c r="J97">
        <v>3005</v>
      </c>
      <c r="K97">
        <v>0</v>
      </c>
      <c r="L97">
        <v>221283</v>
      </c>
      <c r="M97">
        <v>38992</v>
      </c>
      <c r="N97">
        <v>31129</v>
      </c>
      <c r="O97">
        <v>-1146</v>
      </c>
      <c r="P97">
        <v>258850</v>
      </c>
      <c r="Q97" s="6"/>
      <c r="R97" s="6"/>
      <c r="AO97" s="5"/>
    </row>
    <row r="98" spans="1:41" x14ac:dyDescent="0.35">
      <c r="A98">
        <v>237107</v>
      </c>
      <c r="B98">
        <v>3504</v>
      </c>
      <c r="C98">
        <v>56187</v>
      </c>
      <c r="D98">
        <v>42524</v>
      </c>
      <c r="E98">
        <v>18907</v>
      </c>
      <c r="F98" t="e">
        <v>#N/A</v>
      </c>
      <c r="G98" t="e">
        <v>#N/A</v>
      </c>
      <c r="H98" t="e">
        <v>#N/A</v>
      </c>
      <c r="I98" t="e">
        <v>#N/A</v>
      </c>
      <c r="J98">
        <v>1656</v>
      </c>
      <c r="K98">
        <v>0</v>
      </c>
      <c r="L98">
        <v>223361</v>
      </c>
      <c r="M98">
        <v>39138</v>
      </c>
      <c r="N98">
        <v>31077</v>
      </c>
      <c r="O98">
        <v>-472</v>
      </c>
      <c r="P98">
        <v>260963</v>
      </c>
      <c r="Q98" s="6"/>
      <c r="R98" s="6"/>
      <c r="AO98" s="5"/>
    </row>
    <row r="99" spans="1:41" x14ac:dyDescent="0.35">
      <c r="A99">
        <v>239186</v>
      </c>
      <c r="B99">
        <v>3663</v>
      </c>
      <c r="C99">
        <v>56429</v>
      </c>
      <c r="D99">
        <v>42661</v>
      </c>
      <c r="E99">
        <v>18621</v>
      </c>
      <c r="F99" t="e">
        <v>#N/A</v>
      </c>
      <c r="G99" t="e">
        <v>#N/A</v>
      </c>
      <c r="H99" t="e">
        <v>#N/A</v>
      </c>
      <c r="I99" t="e">
        <v>#N/A</v>
      </c>
      <c r="J99">
        <v>2532</v>
      </c>
      <c r="K99">
        <v>0</v>
      </c>
      <c r="L99">
        <v>223534</v>
      </c>
      <c r="M99">
        <v>39072</v>
      </c>
      <c r="N99">
        <v>29252</v>
      </c>
      <c r="O99">
        <v>-2176</v>
      </c>
      <c r="P99">
        <v>261032</v>
      </c>
      <c r="Q99" s="6"/>
      <c r="R99" s="6"/>
      <c r="AO99" s="5"/>
    </row>
    <row r="100" spans="1:41" x14ac:dyDescent="0.35">
      <c r="A100">
        <v>238472</v>
      </c>
      <c r="B100">
        <v>3099</v>
      </c>
      <c r="C100">
        <v>56201</v>
      </c>
      <c r="D100">
        <v>44861</v>
      </c>
      <c r="E100">
        <v>19448</v>
      </c>
      <c r="F100" t="e">
        <v>#N/A</v>
      </c>
      <c r="G100" t="e">
        <v>#N/A</v>
      </c>
      <c r="H100" t="e">
        <v>#N/A</v>
      </c>
      <c r="I100" t="e">
        <v>#N/A</v>
      </c>
      <c r="J100">
        <v>3505</v>
      </c>
      <c r="K100">
        <v>0</v>
      </c>
      <c r="L100">
        <v>228633</v>
      </c>
      <c r="M100">
        <v>36084</v>
      </c>
      <c r="N100">
        <v>31153</v>
      </c>
      <c r="O100">
        <v>274</v>
      </c>
      <c r="P100">
        <v>261561</v>
      </c>
      <c r="Q100" s="6"/>
      <c r="R100" s="6"/>
      <c r="AO100" s="5"/>
    </row>
    <row r="101" spans="1:41" x14ac:dyDescent="0.35">
      <c r="A101">
        <v>248867</v>
      </c>
      <c r="B101">
        <v>3513</v>
      </c>
      <c r="C101">
        <v>57314</v>
      </c>
      <c r="D101">
        <v>45888</v>
      </c>
      <c r="E101">
        <v>19739</v>
      </c>
      <c r="F101" t="e">
        <v>#N/A</v>
      </c>
      <c r="G101" t="e">
        <v>#N/A</v>
      </c>
      <c r="H101" t="e">
        <v>#N/A</v>
      </c>
      <c r="I101" t="e">
        <v>#N/A</v>
      </c>
      <c r="J101">
        <v>905</v>
      </c>
      <c r="K101">
        <v>0</v>
      </c>
      <c r="L101">
        <v>236176</v>
      </c>
      <c r="M101">
        <v>42558</v>
      </c>
      <c r="N101">
        <v>33810</v>
      </c>
      <c r="O101">
        <v>-2430</v>
      </c>
      <c r="P101">
        <v>277587</v>
      </c>
      <c r="Q101" s="6"/>
      <c r="R101" s="6"/>
      <c r="AO101" s="5"/>
    </row>
    <row r="102" spans="1:41" x14ac:dyDescent="0.35">
      <c r="A102">
        <v>243369</v>
      </c>
      <c r="B102">
        <v>3857</v>
      </c>
      <c r="C102">
        <v>56734</v>
      </c>
      <c r="D102">
        <v>46740</v>
      </c>
      <c r="E102">
        <v>20013</v>
      </c>
      <c r="F102" t="e">
        <v>#N/A</v>
      </c>
      <c r="G102" t="e">
        <v>#N/A</v>
      </c>
      <c r="H102" t="e">
        <v>#N/A</v>
      </c>
      <c r="I102" t="e">
        <v>#N/A</v>
      </c>
      <c r="J102">
        <v>4295</v>
      </c>
      <c r="K102">
        <v>0</v>
      </c>
      <c r="L102">
        <v>233731</v>
      </c>
      <c r="M102">
        <v>41059</v>
      </c>
      <c r="N102">
        <v>34487</v>
      </c>
      <c r="O102">
        <v>-1663</v>
      </c>
      <c r="P102">
        <v>273228</v>
      </c>
      <c r="Q102" s="6"/>
      <c r="R102" s="6"/>
      <c r="AO102" s="5"/>
    </row>
    <row r="103" spans="1:41" x14ac:dyDescent="0.35">
      <c r="A103">
        <v>245858</v>
      </c>
      <c r="B103">
        <v>3563</v>
      </c>
      <c r="C103">
        <v>57018</v>
      </c>
      <c r="D103">
        <v>47391</v>
      </c>
      <c r="E103">
        <v>19657</v>
      </c>
      <c r="F103" t="e">
        <v>#N/A</v>
      </c>
      <c r="G103" t="e">
        <v>#N/A</v>
      </c>
      <c r="H103" t="e">
        <v>#N/A</v>
      </c>
      <c r="I103" t="e">
        <v>#N/A</v>
      </c>
      <c r="J103">
        <v>1831</v>
      </c>
      <c r="K103">
        <v>0</v>
      </c>
      <c r="L103">
        <v>234285</v>
      </c>
      <c r="M103">
        <v>41365</v>
      </c>
      <c r="N103">
        <v>34338</v>
      </c>
      <c r="O103">
        <v>-543</v>
      </c>
      <c r="P103">
        <v>274162</v>
      </c>
      <c r="Q103" s="6"/>
      <c r="R103" s="6"/>
      <c r="AO103" s="5"/>
    </row>
    <row r="104" spans="1:41" x14ac:dyDescent="0.35">
      <c r="A104">
        <v>243513</v>
      </c>
      <c r="B104">
        <v>3435</v>
      </c>
      <c r="C104">
        <v>57351</v>
      </c>
      <c r="D104">
        <v>45107</v>
      </c>
      <c r="E104">
        <v>19393</v>
      </c>
      <c r="F104" t="e">
        <v>#N/A</v>
      </c>
      <c r="G104" t="e">
        <v>#N/A</v>
      </c>
      <c r="H104" t="e">
        <v>#N/A</v>
      </c>
      <c r="I104" t="e">
        <v>#N/A</v>
      </c>
      <c r="J104">
        <v>-2996</v>
      </c>
      <c r="K104">
        <v>0</v>
      </c>
      <c r="L104">
        <v>230749</v>
      </c>
      <c r="M104">
        <v>41929</v>
      </c>
      <c r="N104">
        <v>34772</v>
      </c>
      <c r="O104">
        <v>670</v>
      </c>
      <c r="P104">
        <v>271651</v>
      </c>
      <c r="Q104" s="6"/>
      <c r="R104" s="6"/>
      <c r="AO104" s="5"/>
    </row>
    <row r="105" spans="1:41" x14ac:dyDescent="0.35">
      <c r="A105">
        <v>238722</v>
      </c>
      <c r="B105">
        <v>3591</v>
      </c>
      <c r="C105">
        <v>56854</v>
      </c>
      <c r="D105">
        <v>43343</v>
      </c>
      <c r="E105">
        <v>19062</v>
      </c>
      <c r="F105" t="e">
        <v>#N/A</v>
      </c>
      <c r="G105" t="e">
        <v>#N/A</v>
      </c>
      <c r="H105" t="e">
        <v>#N/A</v>
      </c>
      <c r="I105" t="e">
        <v>#N/A</v>
      </c>
      <c r="J105">
        <v>-1445</v>
      </c>
      <c r="K105">
        <v>0</v>
      </c>
      <c r="L105">
        <v>226182</v>
      </c>
      <c r="M105">
        <v>40209</v>
      </c>
      <c r="N105">
        <v>33523</v>
      </c>
      <c r="O105">
        <v>1031</v>
      </c>
      <c r="P105">
        <v>265045</v>
      </c>
      <c r="Q105" s="6"/>
      <c r="R105" s="6"/>
      <c r="AO105" s="5"/>
    </row>
    <row r="106" spans="1:41" x14ac:dyDescent="0.35">
      <c r="A106">
        <v>238432</v>
      </c>
      <c r="B106">
        <v>3465</v>
      </c>
      <c r="C106">
        <v>57743</v>
      </c>
      <c r="D106">
        <v>42572</v>
      </c>
      <c r="E106">
        <v>18734</v>
      </c>
      <c r="F106" t="e">
        <v>#N/A</v>
      </c>
      <c r="G106" t="e">
        <v>#N/A</v>
      </c>
      <c r="H106" t="e">
        <v>#N/A</v>
      </c>
      <c r="I106" t="e">
        <v>#N/A</v>
      </c>
      <c r="J106">
        <v>-3621</v>
      </c>
      <c r="K106">
        <v>0</v>
      </c>
      <c r="L106">
        <v>226113</v>
      </c>
      <c r="M106">
        <v>39182</v>
      </c>
      <c r="N106">
        <v>30723</v>
      </c>
      <c r="O106">
        <v>-2694</v>
      </c>
      <c r="P106">
        <v>263567</v>
      </c>
      <c r="Q106" s="6"/>
      <c r="R106" s="6"/>
      <c r="AO106" s="5"/>
    </row>
    <row r="107" spans="1:41" x14ac:dyDescent="0.35">
      <c r="A107">
        <v>235866</v>
      </c>
      <c r="B107">
        <v>3626</v>
      </c>
      <c r="C107">
        <v>57933</v>
      </c>
      <c r="D107">
        <v>41962</v>
      </c>
      <c r="E107">
        <v>18270</v>
      </c>
      <c r="F107" t="e">
        <v>#N/A</v>
      </c>
      <c r="G107" t="e">
        <v>#N/A</v>
      </c>
      <c r="H107" t="e">
        <v>#N/A</v>
      </c>
      <c r="I107" t="e">
        <v>#N/A</v>
      </c>
      <c r="J107">
        <v>-5853</v>
      </c>
      <c r="K107">
        <v>0</v>
      </c>
      <c r="L107">
        <v>221459</v>
      </c>
      <c r="M107">
        <v>38915</v>
      </c>
      <c r="N107">
        <v>30011</v>
      </c>
      <c r="O107">
        <v>-1222</v>
      </c>
      <c r="P107">
        <v>258891</v>
      </c>
      <c r="Q107" s="6"/>
      <c r="R107" s="6"/>
      <c r="AO107" s="5"/>
    </row>
    <row r="108" spans="1:41" x14ac:dyDescent="0.35">
      <c r="A108">
        <v>235712</v>
      </c>
      <c r="B108">
        <v>3256</v>
      </c>
      <c r="C108">
        <v>57275</v>
      </c>
      <c r="D108">
        <v>39641</v>
      </c>
      <c r="E108">
        <v>17439</v>
      </c>
      <c r="F108" t="e">
        <v>#N/A</v>
      </c>
      <c r="G108" t="e">
        <v>#N/A</v>
      </c>
      <c r="H108" t="e">
        <v>#N/A</v>
      </c>
      <c r="I108" t="e">
        <v>#N/A</v>
      </c>
      <c r="J108">
        <v>-5505</v>
      </c>
      <c r="K108">
        <v>0</v>
      </c>
      <c r="L108">
        <v>220942</v>
      </c>
      <c r="M108">
        <v>38608</v>
      </c>
      <c r="N108">
        <v>28723</v>
      </c>
      <c r="O108">
        <v>-2433</v>
      </c>
      <c r="P108">
        <v>258005</v>
      </c>
      <c r="Q108" s="6"/>
      <c r="R108" s="6"/>
      <c r="AO108" s="5"/>
    </row>
    <row r="109" spans="1:41" x14ac:dyDescent="0.35">
      <c r="A109">
        <v>236272</v>
      </c>
      <c r="B109">
        <v>3654</v>
      </c>
      <c r="C109">
        <v>57786</v>
      </c>
      <c r="D109">
        <v>40566</v>
      </c>
      <c r="E109">
        <v>17405</v>
      </c>
      <c r="F109" t="e">
        <v>#N/A</v>
      </c>
      <c r="G109" t="e">
        <v>#N/A</v>
      </c>
      <c r="H109" t="e">
        <v>#N/A</v>
      </c>
      <c r="I109" t="e">
        <v>#N/A</v>
      </c>
      <c r="J109">
        <v>-5417</v>
      </c>
      <c r="K109">
        <v>0</v>
      </c>
      <c r="L109">
        <v>222553</v>
      </c>
      <c r="M109">
        <v>39083</v>
      </c>
      <c r="N109">
        <v>30327</v>
      </c>
      <c r="O109">
        <v>-1500</v>
      </c>
      <c r="P109">
        <v>260149</v>
      </c>
      <c r="Q109" s="6"/>
      <c r="R109" s="6"/>
      <c r="AO109" s="5"/>
    </row>
    <row r="110" spans="1:41" x14ac:dyDescent="0.35">
      <c r="A110">
        <v>238846</v>
      </c>
      <c r="B110">
        <v>3941</v>
      </c>
      <c r="C110">
        <v>57861</v>
      </c>
      <c r="D110">
        <v>40902</v>
      </c>
      <c r="E110">
        <v>17610</v>
      </c>
      <c r="F110" t="e">
        <v>#N/A</v>
      </c>
      <c r="G110" t="e">
        <v>#N/A</v>
      </c>
      <c r="H110" t="e">
        <v>#N/A</v>
      </c>
      <c r="I110" t="e">
        <v>#N/A</v>
      </c>
      <c r="J110">
        <v>-1446</v>
      </c>
      <c r="K110">
        <v>0</v>
      </c>
      <c r="L110">
        <v>226156</v>
      </c>
      <c r="M110">
        <v>40887</v>
      </c>
      <c r="N110">
        <v>33672</v>
      </c>
      <c r="O110">
        <v>300</v>
      </c>
      <c r="P110">
        <v>265926</v>
      </c>
      <c r="Q110" s="6"/>
      <c r="R110" s="6"/>
      <c r="AO110" s="5"/>
    </row>
    <row r="111" spans="1:41" x14ac:dyDescent="0.35">
      <c r="A111">
        <v>239131</v>
      </c>
      <c r="B111">
        <v>4019</v>
      </c>
      <c r="C111">
        <v>56741</v>
      </c>
      <c r="D111">
        <v>40402</v>
      </c>
      <c r="E111">
        <v>17567</v>
      </c>
      <c r="F111" t="e">
        <v>#N/A</v>
      </c>
      <c r="G111" t="e">
        <v>#N/A</v>
      </c>
      <c r="H111" t="e">
        <v>#N/A</v>
      </c>
      <c r="I111" t="e">
        <v>#N/A</v>
      </c>
      <c r="J111">
        <v>-929</v>
      </c>
      <c r="K111">
        <v>0</v>
      </c>
      <c r="L111">
        <v>224846</v>
      </c>
      <c r="M111">
        <v>40688</v>
      </c>
      <c r="N111">
        <v>32629</v>
      </c>
      <c r="O111">
        <v>474</v>
      </c>
      <c r="P111">
        <v>264432</v>
      </c>
      <c r="Q111" s="6"/>
      <c r="R111" s="6"/>
      <c r="AO111" s="5"/>
    </row>
    <row r="112" spans="1:41" x14ac:dyDescent="0.35">
      <c r="A112">
        <v>239578</v>
      </c>
      <c r="B112">
        <v>3241</v>
      </c>
      <c r="C112">
        <v>57564</v>
      </c>
      <c r="D112">
        <v>40330</v>
      </c>
      <c r="E112">
        <v>17810</v>
      </c>
      <c r="F112" t="e">
        <v>#N/A</v>
      </c>
      <c r="G112" t="e">
        <v>#N/A</v>
      </c>
      <c r="H112" t="e">
        <v>#N/A</v>
      </c>
      <c r="I112" t="e">
        <v>#N/A</v>
      </c>
      <c r="J112">
        <v>1732</v>
      </c>
      <c r="K112">
        <v>0</v>
      </c>
      <c r="L112">
        <v>227380</v>
      </c>
      <c r="M112">
        <v>39770</v>
      </c>
      <c r="N112">
        <v>32342</v>
      </c>
      <c r="O112">
        <v>-884</v>
      </c>
      <c r="P112">
        <v>265603</v>
      </c>
      <c r="Q112" s="6"/>
      <c r="R112" s="6"/>
      <c r="AO112" s="5"/>
    </row>
    <row r="113" spans="1:41" x14ac:dyDescent="0.35">
      <c r="A113">
        <v>242095</v>
      </c>
      <c r="B113">
        <v>4141</v>
      </c>
      <c r="C113">
        <v>57650</v>
      </c>
      <c r="D113">
        <v>42173</v>
      </c>
      <c r="E113">
        <v>17918</v>
      </c>
      <c r="F113" t="e">
        <v>#N/A</v>
      </c>
      <c r="G113" t="e">
        <v>#N/A</v>
      </c>
      <c r="H113" t="e">
        <v>#N/A</v>
      </c>
      <c r="I113" t="e">
        <v>#N/A</v>
      </c>
      <c r="J113">
        <v>1183</v>
      </c>
      <c r="K113">
        <v>0</v>
      </c>
      <c r="L113">
        <v>229454</v>
      </c>
      <c r="M113">
        <v>40610</v>
      </c>
      <c r="N113">
        <v>33719</v>
      </c>
      <c r="O113">
        <v>487</v>
      </c>
      <c r="P113">
        <v>268641</v>
      </c>
      <c r="Q113" s="6"/>
      <c r="R113" s="6"/>
      <c r="AO113" s="5"/>
    </row>
    <row r="114" spans="1:41" x14ac:dyDescent="0.35">
      <c r="A114">
        <v>242639</v>
      </c>
      <c r="B114">
        <v>4127</v>
      </c>
      <c r="C114">
        <v>57749</v>
      </c>
      <c r="D114">
        <v>43405</v>
      </c>
      <c r="E114">
        <v>18616</v>
      </c>
      <c r="F114" t="e">
        <v>#N/A</v>
      </c>
      <c r="G114" t="e">
        <v>#N/A</v>
      </c>
      <c r="H114" t="e">
        <v>#N/A</v>
      </c>
      <c r="I114" t="e">
        <v>#N/A</v>
      </c>
      <c r="J114">
        <v>-3878</v>
      </c>
      <c r="K114">
        <v>0</v>
      </c>
      <c r="L114">
        <v>229349</v>
      </c>
      <c r="M114">
        <v>39781</v>
      </c>
      <c r="N114">
        <v>32692</v>
      </c>
      <c r="O114">
        <v>664</v>
      </c>
      <c r="P114">
        <v>267458</v>
      </c>
      <c r="Q114" s="6"/>
      <c r="R114" s="6"/>
      <c r="AO114" s="5"/>
    </row>
    <row r="115" spans="1:41" x14ac:dyDescent="0.35">
      <c r="A115">
        <v>244317</v>
      </c>
      <c r="B115">
        <v>4297</v>
      </c>
      <c r="C115">
        <v>58123</v>
      </c>
      <c r="D115">
        <v>43883</v>
      </c>
      <c r="E115">
        <v>18461</v>
      </c>
      <c r="F115" t="e">
        <v>#N/A</v>
      </c>
      <c r="G115" t="e">
        <v>#N/A</v>
      </c>
      <c r="H115" t="e">
        <v>#N/A</v>
      </c>
      <c r="I115" t="e">
        <v>#N/A</v>
      </c>
      <c r="J115">
        <v>-5319</v>
      </c>
      <c r="K115">
        <v>0</v>
      </c>
      <c r="L115">
        <v>230351</v>
      </c>
      <c r="M115">
        <v>40486</v>
      </c>
      <c r="N115">
        <v>32279</v>
      </c>
      <c r="O115">
        <v>-378</v>
      </c>
      <c r="P115">
        <v>269320</v>
      </c>
      <c r="Q115" s="6"/>
      <c r="R115" s="6"/>
      <c r="AO115" s="5"/>
    </row>
    <row r="116" spans="1:41" x14ac:dyDescent="0.35">
      <c r="A116">
        <v>249032</v>
      </c>
      <c r="B116">
        <v>3680</v>
      </c>
      <c r="C116">
        <v>57949</v>
      </c>
      <c r="D116">
        <v>45187</v>
      </c>
      <c r="E116">
        <v>18070</v>
      </c>
      <c r="F116" t="e">
        <v>#N/A</v>
      </c>
      <c r="G116" t="e">
        <v>#N/A</v>
      </c>
      <c r="H116" t="e">
        <v>#N/A</v>
      </c>
      <c r="I116" t="e">
        <v>#N/A</v>
      </c>
      <c r="J116">
        <v>-494</v>
      </c>
      <c r="K116">
        <v>0</v>
      </c>
      <c r="L116">
        <v>237472</v>
      </c>
      <c r="M116">
        <v>40357</v>
      </c>
      <c r="N116">
        <v>33707</v>
      </c>
      <c r="O116">
        <v>-552</v>
      </c>
      <c r="P116">
        <v>275854</v>
      </c>
      <c r="Q116" s="6"/>
      <c r="R116" s="6"/>
      <c r="AO116" s="5"/>
    </row>
    <row r="117" spans="1:41" x14ac:dyDescent="0.35">
      <c r="A117">
        <v>250761</v>
      </c>
      <c r="B117">
        <v>4230</v>
      </c>
      <c r="C117">
        <v>58968</v>
      </c>
      <c r="D117">
        <v>44649</v>
      </c>
      <c r="E117">
        <v>18190</v>
      </c>
      <c r="F117" t="e">
        <v>#N/A</v>
      </c>
      <c r="G117" t="e">
        <v>#N/A</v>
      </c>
      <c r="H117" t="e">
        <v>#N/A</v>
      </c>
      <c r="I117" t="e">
        <v>#N/A</v>
      </c>
      <c r="J117">
        <v>1573</v>
      </c>
      <c r="K117">
        <v>0</v>
      </c>
      <c r="L117">
        <v>239397</v>
      </c>
      <c r="M117">
        <v>40310</v>
      </c>
      <c r="N117">
        <v>34587</v>
      </c>
      <c r="O117">
        <v>668</v>
      </c>
      <c r="P117">
        <v>277605</v>
      </c>
      <c r="Q117" s="6"/>
      <c r="R117" s="6"/>
      <c r="AO117" s="5"/>
    </row>
    <row r="118" spans="1:41" x14ac:dyDescent="0.35">
      <c r="A118">
        <v>253655</v>
      </c>
      <c r="B118">
        <v>4349</v>
      </c>
      <c r="C118">
        <v>58679</v>
      </c>
      <c r="D118">
        <v>45076</v>
      </c>
      <c r="E118">
        <v>18134</v>
      </c>
      <c r="F118" t="e">
        <v>#N/A</v>
      </c>
      <c r="G118" t="e">
        <v>#N/A</v>
      </c>
      <c r="H118" t="e">
        <v>#N/A</v>
      </c>
      <c r="I118" t="e">
        <v>#N/A</v>
      </c>
      <c r="J118">
        <v>1073</v>
      </c>
      <c r="K118">
        <v>0</v>
      </c>
      <c r="L118">
        <v>242559</v>
      </c>
      <c r="M118">
        <v>41098</v>
      </c>
      <c r="N118">
        <v>34796</v>
      </c>
      <c r="O118">
        <v>-498</v>
      </c>
      <c r="P118">
        <v>281603</v>
      </c>
      <c r="Q118" s="6"/>
      <c r="R118" s="6"/>
      <c r="AO118" s="5"/>
    </row>
    <row r="119" spans="1:41" x14ac:dyDescent="0.35">
      <c r="A119">
        <v>255533</v>
      </c>
      <c r="B119">
        <v>4296</v>
      </c>
      <c r="C119">
        <v>59104</v>
      </c>
      <c r="D119">
        <v>47172</v>
      </c>
      <c r="E119">
        <v>19435</v>
      </c>
      <c r="F119" t="e">
        <v>#N/A</v>
      </c>
      <c r="G119" t="e">
        <v>#N/A</v>
      </c>
      <c r="H119" t="e">
        <v>#N/A</v>
      </c>
      <c r="I119" t="e">
        <v>#N/A</v>
      </c>
      <c r="J119">
        <v>1200</v>
      </c>
      <c r="K119">
        <v>0</v>
      </c>
      <c r="L119">
        <v>244308</v>
      </c>
      <c r="M119">
        <v>41726</v>
      </c>
      <c r="N119">
        <v>36023</v>
      </c>
      <c r="O119">
        <v>645</v>
      </c>
      <c r="P119">
        <v>284066</v>
      </c>
      <c r="Q119" s="6"/>
      <c r="R119" s="6"/>
      <c r="AO119" s="5"/>
    </row>
    <row r="120" spans="1:41" x14ac:dyDescent="0.35">
      <c r="A120">
        <v>257683</v>
      </c>
      <c r="B120">
        <v>4535</v>
      </c>
      <c r="C120">
        <v>59530</v>
      </c>
      <c r="D120">
        <v>48186</v>
      </c>
      <c r="E120">
        <v>19430</v>
      </c>
      <c r="F120" t="e">
        <v>#N/A</v>
      </c>
      <c r="G120" t="e">
        <v>#N/A</v>
      </c>
      <c r="H120" t="e">
        <v>#N/A</v>
      </c>
      <c r="I120" t="e">
        <v>#N/A</v>
      </c>
      <c r="J120">
        <v>-484</v>
      </c>
      <c r="K120">
        <v>0</v>
      </c>
      <c r="L120">
        <v>246570</v>
      </c>
      <c r="M120">
        <v>42687</v>
      </c>
      <c r="N120">
        <v>36356</v>
      </c>
      <c r="O120">
        <v>-405</v>
      </c>
      <c r="P120">
        <v>287463</v>
      </c>
      <c r="Q120" s="6"/>
      <c r="R120" s="6"/>
      <c r="AO120" s="5"/>
    </row>
    <row r="121" spans="1:41" x14ac:dyDescent="0.35">
      <c r="A121">
        <v>255100</v>
      </c>
      <c r="B121">
        <v>4202</v>
      </c>
      <c r="C121">
        <v>58960</v>
      </c>
      <c r="D121">
        <v>48369</v>
      </c>
      <c r="E121">
        <v>20362</v>
      </c>
      <c r="F121" t="e">
        <v>#N/A</v>
      </c>
      <c r="G121" t="e">
        <v>#N/A</v>
      </c>
      <c r="H121" t="e">
        <v>#N/A</v>
      </c>
      <c r="I121" t="e">
        <v>#N/A</v>
      </c>
      <c r="J121">
        <v>-487</v>
      </c>
      <c r="K121">
        <v>0</v>
      </c>
      <c r="L121">
        <v>245994</v>
      </c>
      <c r="M121">
        <v>42588</v>
      </c>
      <c r="N121">
        <v>37935</v>
      </c>
      <c r="O121">
        <v>347</v>
      </c>
      <c r="P121">
        <v>286794</v>
      </c>
      <c r="Q121" s="6"/>
      <c r="R121" s="6"/>
      <c r="AO121" s="5"/>
    </row>
    <row r="122" spans="1:41" x14ac:dyDescent="0.35">
      <c r="A122">
        <v>256975</v>
      </c>
      <c r="B122">
        <v>4290</v>
      </c>
      <c r="C122">
        <v>59399</v>
      </c>
      <c r="D122">
        <v>48441</v>
      </c>
      <c r="E122">
        <v>20806</v>
      </c>
      <c r="F122" t="e">
        <v>#N/A</v>
      </c>
      <c r="G122" t="e">
        <v>#N/A</v>
      </c>
      <c r="H122" t="e">
        <v>#N/A</v>
      </c>
      <c r="I122" t="e">
        <v>#N/A</v>
      </c>
      <c r="J122">
        <v>98</v>
      </c>
      <c r="K122">
        <v>0</v>
      </c>
      <c r="L122">
        <v>246987</v>
      </c>
      <c r="M122">
        <v>43887</v>
      </c>
      <c r="N122">
        <v>38209</v>
      </c>
      <c r="O122">
        <v>-255</v>
      </c>
      <c r="P122">
        <v>289449</v>
      </c>
      <c r="Q122" s="6"/>
      <c r="R122" s="6"/>
      <c r="AO122" s="5"/>
    </row>
    <row r="123" spans="1:41" x14ac:dyDescent="0.35">
      <c r="A123">
        <v>261627</v>
      </c>
      <c r="B123">
        <v>4409</v>
      </c>
      <c r="C123">
        <v>59609</v>
      </c>
      <c r="D123">
        <v>48802</v>
      </c>
      <c r="E123">
        <v>21563</v>
      </c>
      <c r="F123" t="e">
        <v>#N/A</v>
      </c>
      <c r="G123" t="e">
        <v>#N/A</v>
      </c>
      <c r="H123" t="e">
        <v>#N/A</v>
      </c>
      <c r="I123" t="e">
        <v>#N/A</v>
      </c>
      <c r="J123">
        <v>3220</v>
      </c>
      <c r="K123">
        <v>0</v>
      </c>
      <c r="L123">
        <v>252021</v>
      </c>
      <c r="M123">
        <v>44853</v>
      </c>
      <c r="N123">
        <v>39769</v>
      </c>
      <c r="O123">
        <v>342</v>
      </c>
      <c r="P123">
        <v>295446</v>
      </c>
      <c r="Q123" s="6"/>
      <c r="R123" s="6"/>
      <c r="AO123" s="5"/>
    </row>
    <row r="124" spans="1:41" x14ac:dyDescent="0.35">
      <c r="A124">
        <v>264127</v>
      </c>
      <c r="B124">
        <v>4602</v>
      </c>
      <c r="C124">
        <v>60270</v>
      </c>
      <c r="D124">
        <v>52467</v>
      </c>
      <c r="E124">
        <v>23924</v>
      </c>
      <c r="F124" t="e">
        <v>#N/A</v>
      </c>
      <c r="G124" t="e">
        <v>#N/A</v>
      </c>
      <c r="H124" t="e">
        <v>#N/A</v>
      </c>
      <c r="I124" t="e">
        <v>#N/A</v>
      </c>
      <c r="J124">
        <v>-3504</v>
      </c>
      <c r="K124">
        <v>0</v>
      </c>
      <c r="L124">
        <v>255872</v>
      </c>
      <c r="M124">
        <v>45257</v>
      </c>
      <c r="N124">
        <v>39808</v>
      </c>
      <c r="O124">
        <v>-1677</v>
      </c>
      <c r="P124">
        <v>299588</v>
      </c>
      <c r="Q124" s="6"/>
      <c r="R124" s="6"/>
      <c r="AO124" s="5"/>
    </row>
    <row r="125" spans="1:41" x14ac:dyDescent="0.35">
      <c r="A125">
        <v>269787</v>
      </c>
      <c r="B125">
        <v>4517</v>
      </c>
      <c r="C125">
        <v>58284</v>
      </c>
      <c r="D125">
        <v>48189</v>
      </c>
      <c r="E125">
        <v>21207</v>
      </c>
      <c r="F125" t="e">
        <v>#N/A</v>
      </c>
      <c r="G125" t="e">
        <v>#N/A</v>
      </c>
      <c r="H125" t="e">
        <v>#N/A</v>
      </c>
      <c r="I125" t="e">
        <v>#N/A</v>
      </c>
      <c r="J125">
        <v>3228</v>
      </c>
      <c r="K125">
        <v>0</v>
      </c>
      <c r="L125">
        <v>255055</v>
      </c>
      <c r="M125">
        <v>46990</v>
      </c>
      <c r="N125">
        <v>38768</v>
      </c>
      <c r="O125">
        <v>468</v>
      </c>
      <c r="P125">
        <v>301171</v>
      </c>
      <c r="Q125" s="6"/>
      <c r="R125" s="6"/>
      <c r="AO125" s="5"/>
    </row>
    <row r="126" spans="1:41" x14ac:dyDescent="0.35">
      <c r="A126">
        <v>269737</v>
      </c>
      <c r="B126">
        <v>4622</v>
      </c>
      <c r="C126">
        <v>59059</v>
      </c>
      <c r="D126">
        <v>48605</v>
      </c>
      <c r="E126">
        <v>21745</v>
      </c>
      <c r="F126" t="e">
        <v>#N/A</v>
      </c>
      <c r="G126" t="e">
        <v>#N/A</v>
      </c>
      <c r="H126" t="e">
        <v>#N/A</v>
      </c>
      <c r="I126" t="e">
        <v>#N/A</v>
      </c>
      <c r="J126">
        <v>918</v>
      </c>
      <c r="K126">
        <v>0</v>
      </c>
      <c r="L126">
        <v>256721</v>
      </c>
      <c r="M126">
        <v>45662</v>
      </c>
      <c r="N126">
        <v>38014</v>
      </c>
      <c r="O126">
        <v>-592</v>
      </c>
      <c r="P126">
        <v>300933</v>
      </c>
      <c r="Q126" s="6"/>
      <c r="R126" s="6"/>
      <c r="AO126" s="5"/>
    </row>
    <row r="127" spans="1:41" x14ac:dyDescent="0.35">
      <c r="A127">
        <v>269896</v>
      </c>
      <c r="B127">
        <v>4718</v>
      </c>
      <c r="C127">
        <v>59175</v>
      </c>
      <c r="D127">
        <v>48412</v>
      </c>
      <c r="E127">
        <v>21883</v>
      </c>
      <c r="F127" t="e">
        <v>#N/A</v>
      </c>
      <c r="G127" t="e">
        <v>#N/A</v>
      </c>
      <c r="H127" t="e">
        <v>#N/A</v>
      </c>
      <c r="I127" t="e">
        <v>#N/A</v>
      </c>
      <c r="J127">
        <v>744</v>
      </c>
      <c r="K127">
        <v>0</v>
      </c>
      <c r="L127">
        <v>257191</v>
      </c>
      <c r="M127">
        <v>45944</v>
      </c>
      <c r="N127">
        <v>39245</v>
      </c>
      <c r="O127">
        <v>748</v>
      </c>
      <c r="P127">
        <v>301754</v>
      </c>
      <c r="Q127" s="6"/>
      <c r="R127" s="6"/>
      <c r="AO127" s="5"/>
    </row>
    <row r="128" spans="1:41" x14ac:dyDescent="0.35">
      <c r="A128">
        <v>272720</v>
      </c>
      <c r="B128">
        <v>4447</v>
      </c>
      <c r="C128">
        <v>60639</v>
      </c>
      <c r="D128">
        <v>47891</v>
      </c>
      <c r="E128">
        <v>21914</v>
      </c>
      <c r="F128" t="e">
        <v>#N/A</v>
      </c>
      <c r="G128" t="e">
        <v>#N/A</v>
      </c>
      <c r="H128" t="e">
        <v>#N/A</v>
      </c>
      <c r="I128" t="e">
        <v>#N/A</v>
      </c>
      <c r="J128">
        <v>-473</v>
      </c>
      <c r="K128">
        <v>59</v>
      </c>
      <c r="L128">
        <v>260760</v>
      </c>
      <c r="M128">
        <v>46937</v>
      </c>
      <c r="N128">
        <v>40205</v>
      </c>
      <c r="O128">
        <v>-5</v>
      </c>
      <c r="P128">
        <v>306422</v>
      </c>
      <c r="Q128" s="6"/>
      <c r="R128" s="6"/>
      <c r="AO128" s="5"/>
    </row>
    <row r="129" spans="1:41" x14ac:dyDescent="0.35">
      <c r="A129">
        <v>275136</v>
      </c>
      <c r="B129">
        <v>4581</v>
      </c>
      <c r="C129">
        <v>60280</v>
      </c>
      <c r="D129">
        <v>46567</v>
      </c>
      <c r="E129">
        <v>20837</v>
      </c>
      <c r="F129" t="e">
        <v>#N/A</v>
      </c>
      <c r="G129" t="e">
        <v>#N/A</v>
      </c>
      <c r="H129" t="e">
        <v>#N/A</v>
      </c>
      <c r="I129" t="e">
        <v>#N/A</v>
      </c>
      <c r="J129">
        <v>2504</v>
      </c>
      <c r="K129">
        <v>-117</v>
      </c>
      <c r="L129">
        <v>264396</v>
      </c>
      <c r="M129">
        <v>47610</v>
      </c>
      <c r="N129">
        <v>41612</v>
      </c>
      <c r="O129">
        <v>0</v>
      </c>
      <c r="P129">
        <v>310720</v>
      </c>
      <c r="Q129" s="6"/>
      <c r="R129" s="6"/>
      <c r="AO129" s="5"/>
    </row>
    <row r="130" spans="1:41" x14ac:dyDescent="0.35">
      <c r="A130">
        <v>276863</v>
      </c>
      <c r="B130">
        <v>4641</v>
      </c>
      <c r="C130">
        <v>59758</v>
      </c>
      <c r="D130">
        <v>49172</v>
      </c>
      <c r="E130">
        <v>22080</v>
      </c>
      <c r="F130" t="e">
        <v>#N/A</v>
      </c>
      <c r="G130" t="e">
        <v>#N/A</v>
      </c>
      <c r="H130" t="e">
        <v>#N/A</v>
      </c>
      <c r="I130" t="e">
        <v>#N/A</v>
      </c>
      <c r="J130">
        <v>102</v>
      </c>
      <c r="K130">
        <v>234</v>
      </c>
      <c r="L130">
        <v>266477</v>
      </c>
      <c r="M130">
        <v>47659</v>
      </c>
      <c r="N130">
        <v>41908</v>
      </c>
      <c r="O130">
        <v>3</v>
      </c>
      <c r="P130">
        <v>312720</v>
      </c>
      <c r="Q130" s="6"/>
      <c r="R130" s="6"/>
      <c r="AO130" s="5"/>
    </row>
    <row r="131" spans="1:41" x14ac:dyDescent="0.35">
      <c r="A131">
        <v>282193</v>
      </c>
      <c r="B131">
        <v>4737</v>
      </c>
      <c r="C131">
        <v>59777</v>
      </c>
      <c r="D131">
        <v>51554</v>
      </c>
      <c r="E131">
        <v>22763</v>
      </c>
      <c r="F131" t="e">
        <v>#N/A</v>
      </c>
      <c r="G131" t="e">
        <v>#N/A</v>
      </c>
      <c r="H131" t="e">
        <v>#N/A</v>
      </c>
      <c r="I131" t="e">
        <v>#N/A</v>
      </c>
      <c r="J131">
        <v>-112</v>
      </c>
      <c r="K131">
        <v>-117</v>
      </c>
      <c r="L131">
        <v>270710</v>
      </c>
      <c r="M131">
        <v>48954</v>
      </c>
      <c r="N131">
        <v>42495</v>
      </c>
      <c r="O131">
        <v>3</v>
      </c>
      <c r="P131">
        <v>318407</v>
      </c>
      <c r="Q131" s="6"/>
      <c r="R131" s="6"/>
      <c r="AO131" s="5"/>
    </row>
    <row r="132" spans="1:41" x14ac:dyDescent="0.35">
      <c r="A132">
        <v>284172</v>
      </c>
      <c r="B132">
        <v>4765</v>
      </c>
      <c r="C132">
        <v>59542</v>
      </c>
      <c r="D132">
        <v>50260</v>
      </c>
      <c r="E132">
        <v>21234</v>
      </c>
      <c r="F132" t="e">
        <v>#N/A</v>
      </c>
      <c r="G132" t="e">
        <v>#N/A</v>
      </c>
      <c r="H132" t="e">
        <v>#N/A</v>
      </c>
      <c r="I132" t="e">
        <v>#N/A</v>
      </c>
      <c r="J132">
        <v>-173</v>
      </c>
      <c r="K132">
        <v>382</v>
      </c>
      <c r="L132">
        <v>270153</v>
      </c>
      <c r="M132">
        <v>50280</v>
      </c>
      <c r="N132">
        <v>41973</v>
      </c>
      <c r="O132">
        <v>1</v>
      </c>
      <c r="P132">
        <v>319472</v>
      </c>
      <c r="Q132" s="6"/>
      <c r="R132" s="6"/>
      <c r="AO132" s="5"/>
    </row>
    <row r="133" spans="1:41" x14ac:dyDescent="0.35">
      <c r="A133">
        <v>288385</v>
      </c>
      <c r="B133">
        <v>4773</v>
      </c>
      <c r="C133">
        <v>60473</v>
      </c>
      <c r="D133">
        <v>52682</v>
      </c>
      <c r="E133">
        <v>21944</v>
      </c>
      <c r="F133" t="e">
        <v>#N/A</v>
      </c>
      <c r="G133" t="e">
        <v>#N/A</v>
      </c>
      <c r="H133" t="e">
        <v>#N/A</v>
      </c>
      <c r="I133" t="e">
        <v>#N/A</v>
      </c>
      <c r="J133">
        <v>2386</v>
      </c>
      <c r="K133">
        <v>-320</v>
      </c>
      <c r="L133">
        <v>277831</v>
      </c>
      <c r="M133">
        <v>49855</v>
      </c>
      <c r="N133">
        <v>44067</v>
      </c>
      <c r="O133">
        <v>3</v>
      </c>
      <c r="P133">
        <v>326287</v>
      </c>
      <c r="Q133" s="6"/>
      <c r="R133" s="6"/>
      <c r="AO133" s="5"/>
    </row>
    <row r="134" spans="1:41" x14ac:dyDescent="0.35">
      <c r="A134">
        <v>295493</v>
      </c>
      <c r="B134">
        <v>4904</v>
      </c>
      <c r="C134">
        <v>60248</v>
      </c>
      <c r="D134">
        <v>57537</v>
      </c>
      <c r="E134">
        <v>23778</v>
      </c>
      <c r="F134" t="e">
        <v>#N/A</v>
      </c>
      <c r="G134" t="e">
        <v>#N/A</v>
      </c>
      <c r="H134" t="e">
        <v>#N/A</v>
      </c>
      <c r="I134" t="e">
        <v>#N/A</v>
      </c>
      <c r="J134">
        <v>691</v>
      </c>
      <c r="K134">
        <v>348</v>
      </c>
      <c r="L134">
        <v>285321</v>
      </c>
      <c r="M134">
        <v>51694</v>
      </c>
      <c r="N134">
        <v>46106</v>
      </c>
      <c r="O134">
        <v>0</v>
      </c>
      <c r="P134">
        <v>335681</v>
      </c>
      <c r="Q134" s="6"/>
      <c r="R134" s="6"/>
      <c r="AO134" s="5"/>
    </row>
    <row r="135" spans="1:41" x14ac:dyDescent="0.35">
      <c r="A135">
        <v>298855</v>
      </c>
      <c r="B135">
        <v>4982</v>
      </c>
      <c r="C135">
        <v>60075</v>
      </c>
      <c r="D135">
        <v>58922</v>
      </c>
      <c r="E135">
        <v>25308</v>
      </c>
      <c r="F135" t="e">
        <v>#N/A</v>
      </c>
      <c r="G135" t="e">
        <v>#N/A</v>
      </c>
      <c r="H135" t="e">
        <v>#N/A</v>
      </c>
      <c r="I135" t="e">
        <v>#N/A</v>
      </c>
      <c r="J135">
        <v>489</v>
      </c>
      <c r="K135">
        <v>10</v>
      </c>
      <c r="L135">
        <v>290127</v>
      </c>
      <c r="M135">
        <v>51486</v>
      </c>
      <c r="N135">
        <v>46998</v>
      </c>
      <c r="O135">
        <v>-2</v>
      </c>
      <c r="P135">
        <v>340024</v>
      </c>
      <c r="Q135" s="6"/>
      <c r="R135" s="6"/>
      <c r="AO135" s="5"/>
    </row>
    <row r="136" spans="1:41" x14ac:dyDescent="0.35">
      <c r="A136">
        <v>303698</v>
      </c>
      <c r="B136">
        <v>5203</v>
      </c>
      <c r="C136">
        <v>60296</v>
      </c>
      <c r="D136">
        <v>61847</v>
      </c>
      <c r="E136">
        <v>26403</v>
      </c>
      <c r="F136" t="e">
        <v>#N/A</v>
      </c>
      <c r="G136" t="e">
        <v>#N/A</v>
      </c>
      <c r="H136" t="e">
        <v>#N/A</v>
      </c>
      <c r="I136" t="e">
        <v>#N/A</v>
      </c>
      <c r="J136">
        <v>929</v>
      </c>
      <c r="K136">
        <v>6</v>
      </c>
      <c r="L136">
        <v>296519</v>
      </c>
      <c r="M136">
        <v>50622</v>
      </c>
      <c r="N136">
        <v>47470</v>
      </c>
      <c r="O136">
        <v>1</v>
      </c>
      <c r="P136">
        <v>345130</v>
      </c>
      <c r="Q136" s="6"/>
      <c r="R136" s="6"/>
      <c r="AO136" s="5"/>
    </row>
    <row r="137" spans="1:41" x14ac:dyDescent="0.35">
      <c r="A137">
        <v>305281</v>
      </c>
      <c r="B137">
        <v>5097</v>
      </c>
      <c r="C137">
        <v>60208</v>
      </c>
      <c r="D137">
        <v>63501</v>
      </c>
      <c r="E137">
        <v>27737</v>
      </c>
      <c r="F137" t="e">
        <v>#N/A</v>
      </c>
      <c r="G137" t="e">
        <v>#N/A</v>
      </c>
      <c r="H137" t="e">
        <v>#N/A</v>
      </c>
      <c r="I137" t="e">
        <v>#N/A</v>
      </c>
      <c r="J137">
        <v>-419</v>
      </c>
      <c r="K137">
        <v>-69</v>
      </c>
      <c r="L137">
        <v>299565</v>
      </c>
      <c r="M137">
        <v>51653</v>
      </c>
      <c r="N137">
        <v>49433</v>
      </c>
      <c r="O137">
        <v>1</v>
      </c>
      <c r="P137">
        <v>349295</v>
      </c>
      <c r="Q137" s="6"/>
      <c r="R137" s="6"/>
      <c r="AO137" s="5"/>
    </row>
    <row r="138" spans="1:41" x14ac:dyDescent="0.35">
      <c r="A138">
        <v>309097</v>
      </c>
      <c r="B138">
        <v>5246</v>
      </c>
      <c r="C138">
        <v>59687</v>
      </c>
      <c r="D138">
        <v>64054</v>
      </c>
      <c r="E138">
        <v>29236</v>
      </c>
      <c r="F138" t="e">
        <v>#N/A</v>
      </c>
      <c r="G138" t="e">
        <v>#N/A</v>
      </c>
      <c r="H138" t="e">
        <v>#N/A</v>
      </c>
      <c r="I138" t="e">
        <v>#N/A</v>
      </c>
      <c r="J138">
        <v>2116</v>
      </c>
      <c r="K138">
        <v>26</v>
      </c>
      <c r="L138">
        <v>304690</v>
      </c>
      <c r="M138">
        <v>51954</v>
      </c>
      <c r="N138">
        <v>50733</v>
      </c>
      <c r="O138">
        <v>1</v>
      </c>
      <c r="P138">
        <v>354583</v>
      </c>
      <c r="Q138" s="6"/>
      <c r="R138" s="6"/>
      <c r="AO138" s="5"/>
    </row>
    <row r="139" spans="1:41" x14ac:dyDescent="0.35">
      <c r="A139">
        <v>311574</v>
      </c>
      <c r="B139">
        <v>5321</v>
      </c>
      <c r="C139">
        <v>60530</v>
      </c>
      <c r="D139">
        <v>63988</v>
      </c>
      <c r="E139">
        <v>30063</v>
      </c>
      <c r="F139" t="e">
        <v>#N/A</v>
      </c>
      <c r="G139" t="e">
        <v>#N/A</v>
      </c>
      <c r="H139" t="e">
        <v>#N/A</v>
      </c>
      <c r="I139" t="e">
        <v>#N/A</v>
      </c>
      <c r="J139">
        <v>11186</v>
      </c>
      <c r="K139">
        <v>-122</v>
      </c>
      <c r="L139">
        <v>312510</v>
      </c>
      <c r="M139">
        <v>50899</v>
      </c>
      <c r="N139">
        <v>53644</v>
      </c>
      <c r="O139">
        <v>1</v>
      </c>
      <c r="P139">
        <v>360846</v>
      </c>
      <c r="Q139" s="6"/>
      <c r="R139" s="6"/>
      <c r="AO139" s="5"/>
    </row>
    <row r="140" spans="1:41" x14ac:dyDescent="0.35">
      <c r="A140">
        <v>313083</v>
      </c>
      <c r="B140">
        <v>5308</v>
      </c>
      <c r="C140">
        <v>60084</v>
      </c>
      <c r="D140">
        <v>67398</v>
      </c>
      <c r="E140">
        <v>31272</v>
      </c>
      <c r="F140" t="e">
        <v>#N/A</v>
      </c>
      <c r="G140" t="e">
        <v>#N/A</v>
      </c>
      <c r="H140" t="e">
        <v>#N/A</v>
      </c>
      <c r="I140" t="e">
        <v>#N/A</v>
      </c>
      <c r="J140">
        <v>1739</v>
      </c>
      <c r="K140">
        <v>-35</v>
      </c>
      <c r="L140">
        <v>311969</v>
      </c>
      <c r="M140">
        <v>53240</v>
      </c>
      <c r="N140">
        <v>54330</v>
      </c>
      <c r="O140">
        <v>0</v>
      </c>
      <c r="P140">
        <v>363064</v>
      </c>
      <c r="Q140" s="6"/>
      <c r="R140" s="6"/>
      <c r="AO140" s="5"/>
    </row>
    <row r="141" spans="1:41" x14ac:dyDescent="0.35">
      <c r="A141">
        <v>315039</v>
      </c>
      <c r="B141">
        <v>5261</v>
      </c>
      <c r="C141">
        <v>60355</v>
      </c>
      <c r="D141">
        <v>66073</v>
      </c>
      <c r="E141">
        <v>31719</v>
      </c>
      <c r="F141" t="e">
        <v>#N/A</v>
      </c>
      <c r="G141" t="e">
        <v>#N/A</v>
      </c>
      <c r="H141" t="e">
        <v>#N/A</v>
      </c>
      <c r="I141" t="e">
        <v>#N/A</v>
      </c>
      <c r="J141">
        <v>3438</v>
      </c>
      <c r="K141">
        <v>-190</v>
      </c>
      <c r="L141">
        <v>313281</v>
      </c>
      <c r="M141">
        <v>52396</v>
      </c>
      <c r="N141">
        <v>53221</v>
      </c>
      <c r="O141">
        <v>1</v>
      </c>
      <c r="P141">
        <v>363380</v>
      </c>
      <c r="Q141" s="6"/>
      <c r="R141" s="6"/>
      <c r="AO141" s="5"/>
    </row>
    <row r="142" spans="1:41" x14ac:dyDescent="0.35">
      <c r="A142">
        <v>315554</v>
      </c>
      <c r="B142">
        <v>5374</v>
      </c>
      <c r="C142">
        <v>61294</v>
      </c>
      <c r="D142">
        <v>66800</v>
      </c>
      <c r="E142">
        <v>32535</v>
      </c>
      <c r="F142" t="e">
        <v>#N/A</v>
      </c>
      <c r="G142" t="e">
        <v>#N/A</v>
      </c>
      <c r="H142" t="e">
        <v>#N/A</v>
      </c>
      <c r="I142" t="e">
        <v>#N/A</v>
      </c>
      <c r="J142">
        <v>2003</v>
      </c>
      <c r="K142">
        <v>62</v>
      </c>
      <c r="L142">
        <v>313867</v>
      </c>
      <c r="M142">
        <v>53714</v>
      </c>
      <c r="N142">
        <v>54463</v>
      </c>
      <c r="O142">
        <v>0</v>
      </c>
      <c r="P142">
        <v>365476</v>
      </c>
      <c r="Q142" s="6"/>
      <c r="R142" s="6"/>
      <c r="AO142" s="5"/>
    </row>
    <row r="143" spans="1:41" x14ac:dyDescent="0.35">
      <c r="A143">
        <v>315515</v>
      </c>
      <c r="B143">
        <v>5506</v>
      </c>
      <c r="C143">
        <v>61014</v>
      </c>
      <c r="D143">
        <v>65488</v>
      </c>
      <c r="E143">
        <v>31709</v>
      </c>
      <c r="F143" t="e">
        <v>#N/A</v>
      </c>
      <c r="G143" t="e">
        <v>#N/A</v>
      </c>
      <c r="H143" t="e">
        <v>#N/A</v>
      </c>
      <c r="I143" t="e">
        <v>#N/A</v>
      </c>
      <c r="J143">
        <v>-601</v>
      </c>
      <c r="K143">
        <v>165</v>
      </c>
      <c r="L143">
        <v>310888</v>
      </c>
      <c r="M143">
        <v>55182</v>
      </c>
      <c r="N143">
        <v>53591</v>
      </c>
      <c r="O143">
        <v>1</v>
      </c>
      <c r="P143">
        <v>364289</v>
      </c>
      <c r="Q143" s="6"/>
      <c r="R143" s="6"/>
      <c r="AO143" s="5"/>
    </row>
    <row r="144" spans="1:41" x14ac:dyDescent="0.35">
      <c r="A144">
        <v>317117</v>
      </c>
      <c r="B144">
        <v>5784</v>
      </c>
      <c r="C144">
        <v>61555</v>
      </c>
      <c r="D144">
        <v>65910</v>
      </c>
      <c r="E144">
        <v>31795</v>
      </c>
      <c r="F144" t="e">
        <v>#N/A</v>
      </c>
      <c r="G144" t="e">
        <v>#N/A</v>
      </c>
      <c r="H144" t="e">
        <v>#N/A</v>
      </c>
      <c r="I144" t="e">
        <v>#N/A</v>
      </c>
      <c r="J144">
        <v>314</v>
      </c>
      <c r="K144">
        <v>-405</v>
      </c>
      <c r="L144">
        <v>312765</v>
      </c>
      <c r="M144">
        <v>56416</v>
      </c>
      <c r="N144">
        <v>54926</v>
      </c>
      <c r="O144">
        <v>1</v>
      </c>
      <c r="P144">
        <v>367538</v>
      </c>
      <c r="Q144" s="6"/>
      <c r="R144" s="6"/>
      <c r="AN144" s="5"/>
      <c r="AO144" s="5"/>
    </row>
    <row r="145" spans="1:41" x14ac:dyDescent="0.35">
      <c r="A145">
        <v>319239</v>
      </c>
      <c r="B145">
        <v>5529</v>
      </c>
      <c r="C145">
        <v>61782</v>
      </c>
      <c r="D145">
        <v>64970</v>
      </c>
      <c r="E145">
        <v>32339</v>
      </c>
      <c r="F145" t="e">
        <v>#N/A</v>
      </c>
      <c r="G145" t="e">
        <v>#N/A</v>
      </c>
      <c r="H145" t="e">
        <v>#N/A</v>
      </c>
      <c r="I145" t="e">
        <v>#N/A</v>
      </c>
      <c r="J145">
        <v>1583</v>
      </c>
      <c r="K145">
        <v>977</v>
      </c>
      <c r="L145">
        <v>314779</v>
      </c>
      <c r="M145">
        <v>56289</v>
      </c>
      <c r="N145">
        <v>54779</v>
      </c>
      <c r="O145">
        <v>0</v>
      </c>
      <c r="P145">
        <v>369337</v>
      </c>
      <c r="Q145" s="6"/>
      <c r="R145" s="6"/>
      <c r="AN145" s="5"/>
      <c r="AO145" s="5"/>
    </row>
    <row r="146" spans="1:41" x14ac:dyDescent="0.35">
      <c r="A146">
        <v>315744</v>
      </c>
      <c r="B146">
        <v>5663</v>
      </c>
      <c r="C146">
        <v>62278</v>
      </c>
      <c r="D146">
        <v>64376</v>
      </c>
      <c r="E146">
        <v>31709</v>
      </c>
      <c r="F146" t="e">
        <v>#N/A</v>
      </c>
      <c r="G146" t="e">
        <v>#N/A</v>
      </c>
      <c r="H146" t="e">
        <v>#N/A</v>
      </c>
      <c r="I146" t="e">
        <v>#N/A</v>
      </c>
      <c r="J146">
        <v>-2243</v>
      </c>
      <c r="K146">
        <v>-3735</v>
      </c>
      <c r="L146">
        <v>310242</v>
      </c>
      <c r="M146">
        <v>56222</v>
      </c>
      <c r="N146">
        <v>53850</v>
      </c>
      <c r="O146">
        <v>0</v>
      </c>
      <c r="P146">
        <v>364872</v>
      </c>
      <c r="Q146" s="6"/>
      <c r="R146" s="6"/>
      <c r="AN146" s="5"/>
      <c r="AO146" s="5"/>
    </row>
    <row r="147" spans="1:41" x14ac:dyDescent="0.35">
      <c r="A147">
        <v>314148</v>
      </c>
      <c r="B147">
        <v>5742</v>
      </c>
      <c r="C147">
        <v>62827</v>
      </c>
      <c r="D147">
        <v>63661</v>
      </c>
      <c r="E147">
        <v>31303</v>
      </c>
      <c r="F147" t="e">
        <v>#N/A</v>
      </c>
      <c r="G147" t="e">
        <v>#N/A</v>
      </c>
      <c r="H147" t="e">
        <v>#N/A</v>
      </c>
      <c r="I147" t="e">
        <v>#N/A</v>
      </c>
      <c r="J147">
        <v>-6704</v>
      </c>
      <c r="K147">
        <v>900</v>
      </c>
      <c r="L147">
        <v>306912</v>
      </c>
      <c r="M147">
        <v>56686</v>
      </c>
      <c r="N147">
        <v>52925</v>
      </c>
      <c r="O147">
        <v>1</v>
      </c>
      <c r="P147">
        <v>362188</v>
      </c>
      <c r="Q147" s="6"/>
      <c r="R147" s="6"/>
      <c r="AN147" s="5"/>
      <c r="AO147" s="5"/>
    </row>
    <row r="148" spans="1:41" x14ac:dyDescent="0.35">
      <c r="A148">
        <v>312596</v>
      </c>
      <c r="B148">
        <v>5477</v>
      </c>
      <c r="C148">
        <v>62996</v>
      </c>
      <c r="D148">
        <v>60760</v>
      </c>
      <c r="E148">
        <v>30699</v>
      </c>
      <c r="F148" t="e">
        <v>#N/A</v>
      </c>
      <c r="G148" t="e">
        <v>#N/A</v>
      </c>
      <c r="H148" t="e">
        <v>#N/A</v>
      </c>
      <c r="I148" t="e">
        <v>#N/A</v>
      </c>
      <c r="J148">
        <v>-2518</v>
      </c>
      <c r="K148">
        <v>-2186</v>
      </c>
      <c r="L148">
        <v>305670</v>
      </c>
      <c r="M148">
        <v>54536</v>
      </c>
      <c r="N148">
        <v>51167</v>
      </c>
      <c r="O148">
        <v>1</v>
      </c>
      <c r="P148">
        <v>358540</v>
      </c>
      <c r="Q148" s="6"/>
      <c r="R148" s="6"/>
      <c r="AN148" s="5"/>
      <c r="AO148" s="5"/>
    </row>
    <row r="149" spans="1:41" x14ac:dyDescent="0.35">
      <c r="A149">
        <v>312235</v>
      </c>
      <c r="B149">
        <v>5436</v>
      </c>
      <c r="C149">
        <v>64605</v>
      </c>
      <c r="D149">
        <v>59854</v>
      </c>
      <c r="E149">
        <v>29414</v>
      </c>
      <c r="F149" t="e">
        <v>#N/A</v>
      </c>
      <c r="G149" t="e">
        <v>#N/A</v>
      </c>
      <c r="H149" t="e">
        <v>#N/A</v>
      </c>
      <c r="I149" t="e">
        <v>#N/A</v>
      </c>
      <c r="J149">
        <v>-5530</v>
      </c>
      <c r="K149">
        <v>3915</v>
      </c>
      <c r="L149">
        <v>303529</v>
      </c>
      <c r="M149">
        <v>56343</v>
      </c>
      <c r="N149">
        <v>51394</v>
      </c>
      <c r="O149">
        <v>0</v>
      </c>
      <c r="P149">
        <v>358492</v>
      </c>
      <c r="Q149" s="6"/>
      <c r="R149" s="6"/>
      <c r="AN149" s="5"/>
      <c r="AO149" s="5"/>
    </row>
    <row r="150" spans="1:41" x14ac:dyDescent="0.35">
      <c r="A150">
        <v>311624</v>
      </c>
      <c r="B150">
        <v>5488</v>
      </c>
      <c r="C150">
        <v>64119</v>
      </c>
      <c r="D150">
        <v>58765</v>
      </c>
      <c r="E150">
        <v>28064</v>
      </c>
      <c r="F150" t="e">
        <v>#N/A</v>
      </c>
      <c r="G150" t="e">
        <v>#N/A</v>
      </c>
      <c r="H150" t="e">
        <v>#N/A</v>
      </c>
      <c r="I150" t="e">
        <v>#N/A</v>
      </c>
      <c r="J150">
        <v>-4614</v>
      </c>
      <c r="K150">
        <v>-2161</v>
      </c>
      <c r="L150">
        <v>302330</v>
      </c>
      <c r="M150">
        <v>57213</v>
      </c>
      <c r="N150">
        <v>51704</v>
      </c>
      <c r="O150">
        <v>0</v>
      </c>
      <c r="P150">
        <v>358304</v>
      </c>
      <c r="Q150" s="6"/>
      <c r="R150" s="6"/>
      <c r="AN150" s="5"/>
      <c r="AO150" s="5"/>
    </row>
    <row r="151" spans="1:41" x14ac:dyDescent="0.35">
      <c r="A151">
        <v>312006</v>
      </c>
      <c r="B151">
        <v>5582</v>
      </c>
      <c r="C151">
        <v>64009</v>
      </c>
      <c r="D151">
        <v>58977</v>
      </c>
      <c r="E151">
        <v>28786</v>
      </c>
      <c r="F151" t="e">
        <v>#N/A</v>
      </c>
      <c r="G151" t="e">
        <v>#N/A</v>
      </c>
      <c r="H151" t="e">
        <v>#N/A</v>
      </c>
      <c r="I151" t="e">
        <v>#N/A</v>
      </c>
      <c r="J151">
        <v>-2973</v>
      </c>
      <c r="K151">
        <v>-1104</v>
      </c>
      <c r="L151">
        <v>303864</v>
      </c>
      <c r="M151">
        <v>57043</v>
      </c>
      <c r="N151">
        <v>52455</v>
      </c>
      <c r="O151">
        <v>1</v>
      </c>
      <c r="P151">
        <v>359596</v>
      </c>
      <c r="Q151" s="6"/>
      <c r="R151" s="6"/>
      <c r="AN151" s="5"/>
      <c r="AO151" s="5"/>
    </row>
    <row r="152" spans="1:41" x14ac:dyDescent="0.35">
      <c r="A152">
        <v>311904</v>
      </c>
      <c r="B152">
        <v>5486</v>
      </c>
      <c r="C152">
        <v>64266</v>
      </c>
      <c r="D152">
        <v>59135</v>
      </c>
      <c r="E152">
        <v>28938</v>
      </c>
      <c r="F152" t="e">
        <v>#N/A</v>
      </c>
      <c r="G152" t="e">
        <v>#N/A</v>
      </c>
      <c r="H152" t="e">
        <v>#N/A</v>
      </c>
      <c r="I152" t="e">
        <v>#N/A</v>
      </c>
      <c r="J152">
        <v>-1643</v>
      </c>
      <c r="K152">
        <v>-869</v>
      </c>
      <c r="L152">
        <v>304175</v>
      </c>
      <c r="M152">
        <v>57660</v>
      </c>
      <c r="N152">
        <v>53367</v>
      </c>
      <c r="O152">
        <v>1</v>
      </c>
      <c r="P152">
        <v>360567</v>
      </c>
      <c r="Q152" s="6"/>
      <c r="R152" s="6"/>
      <c r="AN152" s="5"/>
      <c r="AO152" s="5"/>
    </row>
    <row r="153" spans="1:41" x14ac:dyDescent="0.35">
      <c r="A153">
        <v>311418</v>
      </c>
      <c r="B153">
        <v>5263</v>
      </c>
      <c r="C153">
        <v>64522</v>
      </c>
      <c r="D153">
        <v>58782</v>
      </c>
      <c r="E153">
        <v>28316</v>
      </c>
      <c r="F153" t="e">
        <v>#N/A</v>
      </c>
      <c r="G153" t="e">
        <v>#N/A</v>
      </c>
      <c r="H153" t="e">
        <v>#N/A</v>
      </c>
      <c r="I153" t="e">
        <v>#N/A</v>
      </c>
      <c r="J153">
        <v>-3751</v>
      </c>
      <c r="K153">
        <v>215</v>
      </c>
      <c r="L153">
        <v>305099</v>
      </c>
      <c r="M153">
        <v>59079</v>
      </c>
      <c r="N153">
        <v>55807</v>
      </c>
      <c r="O153">
        <v>1</v>
      </c>
      <c r="P153">
        <v>363015</v>
      </c>
      <c r="Q153" s="6"/>
      <c r="R153" s="6"/>
      <c r="AN153" s="5"/>
      <c r="AO153" s="5"/>
    </row>
    <row r="154" spans="1:41" x14ac:dyDescent="0.35">
      <c r="A154">
        <v>312896</v>
      </c>
      <c r="B154">
        <v>5276</v>
      </c>
      <c r="C154">
        <v>64510</v>
      </c>
      <c r="D154">
        <v>59011</v>
      </c>
      <c r="E154">
        <v>28270</v>
      </c>
      <c r="F154" t="e">
        <v>#N/A</v>
      </c>
      <c r="G154" t="e">
        <v>#N/A</v>
      </c>
      <c r="H154" t="e">
        <v>#N/A</v>
      </c>
      <c r="I154" t="e">
        <v>#N/A</v>
      </c>
      <c r="J154">
        <v>-1527</v>
      </c>
      <c r="K154">
        <v>-331</v>
      </c>
      <c r="L154">
        <v>307124</v>
      </c>
      <c r="M154">
        <v>57901</v>
      </c>
      <c r="N154">
        <v>55215</v>
      </c>
      <c r="O154">
        <v>1</v>
      </c>
      <c r="P154">
        <v>363703</v>
      </c>
      <c r="Q154" s="6"/>
      <c r="R154" s="6"/>
      <c r="AN154" s="5"/>
      <c r="AO154" s="5"/>
    </row>
    <row r="155" spans="1:41" x14ac:dyDescent="0.35">
      <c r="A155">
        <v>315307</v>
      </c>
      <c r="B155">
        <v>5358</v>
      </c>
      <c r="C155">
        <v>64806</v>
      </c>
      <c r="D155">
        <v>57591</v>
      </c>
      <c r="E155">
        <v>27021</v>
      </c>
      <c r="F155" t="e">
        <v>#N/A</v>
      </c>
      <c r="G155" t="e">
        <v>#N/A</v>
      </c>
      <c r="H155" t="e">
        <v>#N/A</v>
      </c>
      <c r="I155" t="e">
        <v>#N/A</v>
      </c>
      <c r="J155">
        <v>173</v>
      </c>
      <c r="K155">
        <v>1200</v>
      </c>
      <c r="L155">
        <v>307687</v>
      </c>
      <c r="M155">
        <v>60214</v>
      </c>
      <c r="N155">
        <v>55865</v>
      </c>
      <c r="O155">
        <v>1</v>
      </c>
      <c r="P155">
        <v>366772</v>
      </c>
      <c r="Q155" s="6"/>
      <c r="R155" s="6"/>
      <c r="AN155" s="5"/>
      <c r="AO155" s="5"/>
    </row>
    <row r="156" spans="1:41" x14ac:dyDescent="0.35">
      <c r="A156">
        <v>316882</v>
      </c>
      <c r="B156">
        <v>5644</v>
      </c>
      <c r="C156">
        <v>64235</v>
      </c>
      <c r="D156">
        <v>58981</v>
      </c>
      <c r="E156">
        <v>27688</v>
      </c>
      <c r="F156" t="e">
        <v>#N/A</v>
      </c>
      <c r="G156" t="e">
        <v>#N/A</v>
      </c>
      <c r="H156" t="e">
        <v>#N/A</v>
      </c>
      <c r="I156" t="e">
        <v>#N/A</v>
      </c>
      <c r="J156">
        <v>-697</v>
      </c>
      <c r="K156">
        <v>442</v>
      </c>
      <c r="L156">
        <v>309004</v>
      </c>
      <c r="M156">
        <v>60915</v>
      </c>
      <c r="N156">
        <v>56320</v>
      </c>
      <c r="O156">
        <v>0</v>
      </c>
      <c r="P156">
        <v>368805</v>
      </c>
      <c r="Q156" s="6"/>
      <c r="R156" s="6"/>
      <c r="AN156" s="5"/>
      <c r="AO156" s="5"/>
    </row>
    <row r="157" spans="1:41" x14ac:dyDescent="0.35">
      <c r="A157">
        <v>318302</v>
      </c>
      <c r="B157">
        <v>6139</v>
      </c>
      <c r="C157">
        <v>63699</v>
      </c>
      <c r="D157">
        <v>58653</v>
      </c>
      <c r="E157">
        <v>26728</v>
      </c>
      <c r="F157" t="e">
        <v>#N/A</v>
      </c>
      <c r="G157" t="e">
        <v>#N/A</v>
      </c>
      <c r="H157" t="e">
        <v>#N/A</v>
      </c>
      <c r="I157" t="e">
        <v>#N/A</v>
      </c>
      <c r="J157">
        <v>1757</v>
      </c>
      <c r="K157">
        <v>3248</v>
      </c>
      <c r="L157">
        <v>310779</v>
      </c>
      <c r="M157">
        <v>60080</v>
      </c>
      <c r="N157">
        <v>55878</v>
      </c>
      <c r="O157">
        <v>1</v>
      </c>
      <c r="P157">
        <v>369647</v>
      </c>
      <c r="Q157" s="6"/>
      <c r="R157" s="6"/>
      <c r="AN157" s="5"/>
      <c r="AO157" s="5"/>
    </row>
    <row r="158" spans="1:41" x14ac:dyDescent="0.35">
      <c r="A158">
        <v>321218</v>
      </c>
      <c r="B158">
        <v>6109</v>
      </c>
      <c r="C158">
        <v>64437</v>
      </c>
      <c r="D158">
        <v>58726</v>
      </c>
      <c r="E158">
        <v>26752</v>
      </c>
      <c r="F158" t="e">
        <v>#N/A</v>
      </c>
      <c r="G158" t="e">
        <v>#N/A</v>
      </c>
      <c r="H158" t="e">
        <v>#N/A</v>
      </c>
      <c r="I158" t="e">
        <v>#N/A</v>
      </c>
      <c r="J158">
        <v>254</v>
      </c>
      <c r="K158">
        <v>-2732</v>
      </c>
      <c r="L158">
        <v>313921</v>
      </c>
      <c r="M158">
        <v>61130</v>
      </c>
      <c r="N158">
        <v>57097</v>
      </c>
      <c r="O158">
        <v>0</v>
      </c>
      <c r="P158">
        <v>373863</v>
      </c>
      <c r="Q158" s="6"/>
      <c r="R158" s="6"/>
      <c r="AN158" s="5"/>
      <c r="AO158" s="5"/>
    </row>
    <row r="159" spans="1:41" x14ac:dyDescent="0.35">
      <c r="A159">
        <v>323400</v>
      </c>
      <c r="B159">
        <v>6260</v>
      </c>
      <c r="C159">
        <v>64382</v>
      </c>
      <c r="D159">
        <v>59953</v>
      </c>
      <c r="E159">
        <v>27289</v>
      </c>
      <c r="F159" t="e">
        <v>#N/A</v>
      </c>
      <c r="G159" t="e">
        <v>#N/A</v>
      </c>
      <c r="H159" t="e">
        <v>#N/A</v>
      </c>
      <c r="I159" t="e">
        <v>#N/A</v>
      </c>
      <c r="J159">
        <v>-1974</v>
      </c>
      <c r="K159">
        <v>-1278</v>
      </c>
      <c r="L159">
        <v>315047</v>
      </c>
      <c r="M159">
        <v>62819</v>
      </c>
      <c r="N159">
        <v>57819</v>
      </c>
      <c r="O159">
        <v>1</v>
      </c>
      <c r="P159">
        <v>376796</v>
      </c>
      <c r="Q159" s="6"/>
      <c r="R159" s="6"/>
      <c r="AN159" s="5"/>
      <c r="AO159" s="5"/>
    </row>
    <row r="160" spans="1:41" x14ac:dyDescent="0.35">
      <c r="A160">
        <v>326585</v>
      </c>
      <c r="B160">
        <v>6175</v>
      </c>
      <c r="C160">
        <v>64297</v>
      </c>
      <c r="D160">
        <v>60675</v>
      </c>
      <c r="E160">
        <v>27829</v>
      </c>
      <c r="F160" t="e">
        <v>#N/A</v>
      </c>
      <c r="G160" t="e">
        <v>#N/A</v>
      </c>
      <c r="H160" t="e">
        <v>#N/A</v>
      </c>
      <c r="I160" t="e">
        <v>#N/A</v>
      </c>
      <c r="J160">
        <v>-1751</v>
      </c>
      <c r="K160">
        <v>-440</v>
      </c>
      <c r="L160">
        <v>317121</v>
      </c>
      <c r="M160">
        <v>65157</v>
      </c>
      <c r="N160">
        <v>59179</v>
      </c>
      <c r="O160">
        <v>0</v>
      </c>
      <c r="P160">
        <v>381485</v>
      </c>
      <c r="Q160" s="6"/>
      <c r="R160" s="6"/>
      <c r="AN160" s="5"/>
      <c r="AO160" s="5"/>
    </row>
    <row r="161" spans="1:41" x14ac:dyDescent="0.35">
      <c r="A161">
        <v>329584</v>
      </c>
      <c r="B161">
        <v>6296</v>
      </c>
      <c r="C161">
        <v>65276</v>
      </c>
      <c r="D161">
        <v>59457</v>
      </c>
      <c r="E161">
        <v>27698</v>
      </c>
      <c r="F161" t="e">
        <v>#N/A</v>
      </c>
      <c r="G161" t="e">
        <v>#N/A</v>
      </c>
      <c r="H161" t="e">
        <v>#N/A</v>
      </c>
      <c r="I161" t="e">
        <v>#N/A</v>
      </c>
      <c r="J161">
        <v>4928</v>
      </c>
      <c r="K161">
        <v>443</v>
      </c>
      <c r="L161">
        <v>320461</v>
      </c>
      <c r="M161">
        <v>65365</v>
      </c>
      <c r="N161">
        <v>59709</v>
      </c>
      <c r="O161">
        <v>0</v>
      </c>
      <c r="P161">
        <v>384978</v>
      </c>
      <c r="Q161" s="6"/>
      <c r="R161" s="6"/>
      <c r="AN161" s="5"/>
      <c r="AO161" s="5"/>
    </row>
    <row r="162" spans="1:41" x14ac:dyDescent="0.35">
      <c r="A162">
        <v>332911</v>
      </c>
      <c r="B162">
        <v>6316</v>
      </c>
      <c r="C162">
        <v>65234</v>
      </c>
      <c r="D162">
        <v>59857</v>
      </c>
      <c r="E162">
        <v>28658</v>
      </c>
      <c r="F162" t="e">
        <v>#N/A</v>
      </c>
      <c r="G162" t="e">
        <v>#N/A</v>
      </c>
      <c r="H162" t="e">
        <v>#N/A</v>
      </c>
      <c r="I162" t="e">
        <v>#N/A</v>
      </c>
      <c r="J162">
        <v>3211</v>
      </c>
      <c r="K162">
        <v>-566</v>
      </c>
      <c r="L162">
        <v>321088</v>
      </c>
      <c r="M162">
        <v>67296</v>
      </c>
      <c r="N162">
        <v>59412</v>
      </c>
      <c r="O162">
        <v>1</v>
      </c>
      <c r="P162">
        <v>387770</v>
      </c>
      <c r="Q162" s="6"/>
      <c r="R162" s="6"/>
      <c r="AN162" s="5"/>
      <c r="AO162" s="5"/>
    </row>
    <row r="163" spans="1:41" x14ac:dyDescent="0.35">
      <c r="A163">
        <v>334363</v>
      </c>
      <c r="B163">
        <v>6461</v>
      </c>
      <c r="C163">
        <v>65005</v>
      </c>
      <c r="D163">
        <v>60187</v>
      </c>
      <c r="E163">
        <v>29576</v>
      </c>
      <c r="F163" t="e">
        <v>#N/A</v>
      </c>
      <c r="G163" t="e">
        <v>#N/A</v>
      </c>
      <c r="H163" t="e">
        <v>#N/A</v>
      </c>
      <c r="I163" t="e">
        <v>#N/A</v>
      </c>
      <c r="J163">
        <v>4678</v>
      </c>
      <c r="K163">
        <v>2143</v>
      </c>
      <c r="L163">
        <v>323562</v>
      </c>
      <c r="M163">
        <v>69024</v>
      </c>
      <c r="N163">
        <v>61845</v>
      </c>
      <c r="O163">
        <v>1</v>
      </c>
      <c r="P163">
        <v>392120</v>
      </c>
      <c r="Q163" s="6"/>
      <c r="R163" s="6"/>
      <c r="AN163" s="5"/>
      <c r="AO163" s="5"/>
    </row>
    <row r="164" spans="1:41" x14ac:dyDescent="0.35">
      <c r="A164">
        <v>336090</v>
      </c>
      <c r="B164">
        <v>6758</v>
      </c>
      <c r="C164">
        <v>65683</v>
      </c>
      <c r="D164">
        <v>59389</v>
      </c>
      <c r="E164">
        <v>29011</v>
      </c>
      <c r="F164" t="e">
        <v>#N/A</v>
      </c>
      <c r="G164" t="e">
        <v>#N/A</v>
      </c>
      <c r="H164" t="e">
        <v>#N/A</v>
      </c>
      <c r="I164" t="e">
        <v>#N/A</v>
      </c>
      <c r="J164">
        <v>-1744</v>
      </c>
      <c r="K164">
        <v>320</v>
      </c>
      <c r="L164">
        <v>320462</v>
      </c>
      <c r="M164">
        <v>71986</v>
      </c>
      <c r="N164">
        <v>60771</v>
      </c>
      <c r="O164">
        <v>0</v>
      </c>
      <c r="P164">
        <v>392428</v>
      </c>
      <c r="Q164" s="6"/>
      <c r="R164" s="6"/>
      <c r="AN164" s="5"/>
      <c r="AO164" s="5"/>
    </row>
    <row r="165" spans="1:41" x14ac:dyDescent="0.35">
      <c r="A165">
        <v>336789</v>
      </c>
      <c r="B165">
        <v>6742</v>
      </c>
      <c r="C165">
        <v>65932</v>
      </c>
      <c r="D165">
        <v>59495</v>
      </c>
      <c r="E165">
        <v>30036</v>
      </c>
      <c r="F165" t="e">
        <v>#N/A</v>
      </c>
      <c r="G165" t="e">
        <v>#N/A</v>
      </c>
      <c r="H165" t="e">
        <v>#N/A</v>
      </c>
      <c r="I165" t="e">
        <v>#N/A</v>
      </c>
      <c r="J165">
        <v>3736</v>
      </c>
      <c r="K165">
        <v>1640</v>
      </c>
      <c r="L165">
        <v>325028</v>
      </c>
      <c r="M165">
        <v>71050</v>
      </c>
      <c r="N165">
        <v>62975</v>
      </c>
      <c r="O165">
        <v>0</v>
      </c>
      <c r="P165">
        <v>395812</v>
      </c>
      <c r="Q165" s="6"/>
      <c r="R165" s="6"/>
      <c r="AN165" s="5"/>
      <c r="AO165" s="5"/>
    </row>
    <row r="166" spans="1:41" x14ac:dyDescent="0.35">
      <c r="A166">
        <v>340542</v>
      </c>
      <c r="B166">
        <v>6669</v>
      </c>
      <c r="C166">
        <v>65770</v>
      </c>
      <c r="D166">
        <v>59910</v>
      </c>
      <c r="E166">
        <v>31520</v>
      </c>
      <c r="F166" t="e">
        <v>#N/A</v>
      </c>
      <c r="G166" t="e">
        <v>#N/A</v>
      </c>
      <c r="H166" t="e">
        <v>#N/A</v>
      </c>
      <c r="I166" t="e">
        <v>#N/A</v>
      </c>
      <c r="J166">
        <v>5670</v>
      </c>
      <c r="K166">
        <v>-2117</v>
      </c>
      <c r="L166">
        <v>327695</v>
      </c>
      <c r="M166">
        <v>73412</v>
      </c>
      <c r="N166">
        <v>64347</v>
      </c>
      <c r="O166">
        <v>0</v>
      </c>
      <c r="P166">
        <v>401055</v>
      </c>
      <c r="Q166" s="6"/>
      <c r="R166" s="6"/>
      <c r="AN166" s="5"/>
      <c r="AO166" s="5"/>
    </row>
    <row r="167" spans="1:41" x14ac:dyDescent="0.35">
      <c r="A167">
        <v>341602</v>
      </c>
      <c r="B167">
        <v>6864</v>
      </c>
      <c r="C167">
        <v>66052</v>
      </c>
      <c r="D167">
        <v>60200</v>
      </c>
      <c r="E167">
        <v>32015</v>
      </c>
      <c r="F167" t="e">
        <v>#N/A</v>
      </c>
      <c r="G167" t="e">
        <v>#N/A</v>
      </c>
      <c r="H167" t="e">
        <v>#N/A</v>
      </c>
      <c r="I167" t="e">
        <v>#N/A</v>
      </c>
      <c r="J167">
        <v>2516</v>
      </c>
      <c r="K167">
        <v>-1239</v>
      </c>
      <c r="L167">
        <v>328187</v>
      </c>
      <c r="M167">
        <v>74435</v>
      </c>
      <c r="N167">
        <v>64848</v>
      </c>
      <c r="O167">
        <v>0</v>
      </c>
      <c r="P167">
        <v>402685</v>
      </c>
      <c r="Q167" s="6"/>
      <c r="R167" s="6"/>
      <c r="AN167" s="5"/>
      <c r="AO167" s="5"/>
    </row>
    <row r="168" spans="1:41" x14ac:dyDescent="0.35">
      <c r="A168">
        <v>343859</v>
      </c>
      <c r="B168">
        <v>7508</v>
      </c>
      <c r="C168">
        <v>66423</v>
      </c>
      <c r="D168">
        <v>61748</v>
      </c>
      <c r="E168">
        <v>32977</v>
      </c>
      <c r="F168" t="e">
        <v>#N/A</v>
      </c>
      <c r="G168" t="e">
        <v>#N/A</v>
      </c>
      <c r="H168" t="e">
        <v>#N/A</v>
      </c>
      <c r="I168" t="e">
        <v>#N/A</v>
      </c>
      <c r="J168">
        <v>2579</v>
      </c>
      <c r="K168">
        <v>-868</v>
      </c>
      <c r="L168">
        <v>331821</v>
      </c>
      <c r="M168">
        <v>76029</v>
      </c>
      <c r="N168">
        <v>67369</v>
      </c>
      <c r="O168">
        <v>0</v>
      </c>
      <c r="P168">
        <v>408016</v>
      </c>
      <c r="Q168" s="6"/>
      <c r="R168" s="6"/>
      <c r="AN168" s="5"/>
      <c r="AO168" s="5"/>
    </row>
    <row r="169" spans="1:41" x14ac:dyDescent="0.35">
      <c r="A169">
        <v>344979</v>
      </c>
      <c r="B169">
        <v>6752</v>
      </c>
      <c r="C169">
        <v>65943</v>
      </c>
      <c r="D169">
        <v>63839</v>
      </c>
      <c r="E169">
        <v>33942</v>
      </c>
      <c r="F169" t="e">
        <v>#N/A</v>
      </c>
      <c r="G169" t="e">
        <v>#N/A</v>
      </c>
      <c r="H169" t="e">
        <v>#N/A</v>
      </c>
      <c r="I169" t="e">
        <v>#N/A</v>
      </c>
      <c r="J169">
        <v>-996</v>
      </c>
      <c r="K169">
        <v>47</v>
      </c>
      <c r="L169">
        <v>332607</v>
      </c>
      <c r="M169">
        <v>77203</v>
      </c>
      <c r="N169">
        <v>68179</v>
      </c>
      <c r="O169">
        <v>0</v>
      </c>
      <c r="P169">
        <v>410103</v>
      </c>
      <c r="Q169" s="6"/>
      <c r="R169" s="6"/>
      <c r="AN169" s="5"/>
      <c r="AO169" s="5"/>
    </row>
    <row r="170" spans="1:41" x14ac:dyDescent="0.35">
      <c r="A170">
        <v>348214</v>
      </c>
      <c r="B170">
        <v>6779</v>
      </c>
      <c r="C170">
        <v>66355</v>
      </c>
      <c r="D170">
        <v>63348</v>
      </c>
      <c r="E170">
        <v>34296</v>
      </c>
      <c r="F170" t="e">
        <v>#N/A</v>
      </c>
      <c r="G170" t="e">
        <v>#N/A</v>
      </c>
      <c r="H170" t="e">
        <v>#N/A</v>
      </c>
      <c r="I170" t="e">
        <v>#N/A</v>
      </c>
      <c r="J170">
        <v>-275</v>
      </c>
      <c r="K170">
        <v>-1078</v>
      </c>
      <c r="L170">
        <v>336418</v>
      </c>
      <c r="M170">
        <v>78137</v>
      </c>
      <c r="N170">
        <v>69534</v>
      </c>
      <c r="O170">
        <v>1</v>
      </c>
      <c r="P170">
        <v>414857</v>
      </c>
      <c r="Q170" s="6"/>
      <c r="R170" s="6"/>
      <c r="AN170" s="5"/>
      <c r="AO170" s="5"/>
    </row>
    <row r="171" spans="1:41" x14ac:dyDescent="0.35">
      <c r="A171">
        <v>352958</v>
      </c>
      <c r="B171">
        <v>7076</v>
      </c>
      <c r="C171">
        <v>66554</v>
      </c>
      <c r="D171">
        <v>61211</v>
      </c>
      <c r="E171">
        <v>34170</v>
      </c>
      <c r="F171" t="e">
        <v>#N/A</v>
      </c>
      <c r="G171" t="e">
        <v>#N/A</v>
      </c>
      <c r="H171" t="e">
        <v>#N/A</v>
      </c>
      <c r="I171" t="e">
        <v>#N/A</v>
      </c>
      <c r="J171">
        <v>1890</v>
      </c>
      <c r="K171">
        <v>-388</v>
      </c>
      <c r="L171">
        <v>340710</v>
      </c>
      <c r="M171">
        <v>80171</v>
      </c>
      <c r="N171">
        <v>71124</v>
      </c>
      <c r="O171">
        <v>1</v>
      </c>
      <c r="P171">
        <v>421316</v>
      </c>
      <c r="Q171" s="6"/>
      <c r="R171" s="6"/>
      <c r="AN171" s="5"/>
      <c r="AO171" s="5"/>
    </row>
    <row r="172" spans="1:41" x14ac:dyDescent="0.35">
      <c r="A172">
        <v>358611</v>
      </c>
      <c r="B172">
        <v>8918</v>
      </c>
      <c r="C172">
        <v>65866</v>
      </c>
      <c r="D172">
        <v>59050</v>
      </c>
      <c r="E172">
        <v>32718</v>
      </c>
      <c r="F172">
        <v>17253</v>
      </c>
      <c r="G172">
        <v>7310</v>
      </c>
      <c r="H172">
        <v>167</v>
      </c>
      <c r="I172">
        <v>2749</v>
      </c>
      <c r="J172">
        <v>-4950</v>
      </c>
      <c r="K172">
        <v>374</v>
      </c>
      <c r="L172">
        <v>341545</v>
      </c>
      <c r="M172">
        <v>86171</v>
      </c>
      <c r="N172">
        <v>72876</v>
      </c>
      <c r="O172">
        <v>0</v>
      </c>
      <c r="P172">
        <v>428800</v>
      </c>
      <c r="Q172" s="6"/>
      <c r="R172" s="6"/>
      <c r="AM172" s="5"/>
      <c r="AN172" s="5"/>
      <c r="AO172" s="5"/>
    </row>
    <row r="173" spans="1:41" x14ac:dyDescent="0.35">
      <c r="A173">
        <v>362573</v>
      </c>
      <c r="B173">
        <v>8743</v>
      </c>
      <c r="C173">
        <v>64880</v>
      </c>
      <c r="D173">
        <v>59674</v>
      </c>
      <c r="E173">
        <v>34170</v>
      </c>
      <c r="F173">
        <v>16626</v>
      </c>
      <c r="G173">
        <v>6378</v>
      </c>
      <c r="H173">
        <v>165</v>
      </c>
      <c r="I173">
        <v>2637</v>
      </c>
      <c r="J173">
        <v>-603</v>
      </c>
      <c r="K173">
        <v>446</v>
      </c>
      <c r="L173">
        <v>348878</v>
      </c>
      <c r="M173">
        <v>87379</v>
      </c>
      <c r="N173">
        <v>76738</v>
      </c>
      <c r="O173">
        <v>0</v>
      </c>
      <c r="P173">
        <v>437288</v>
      </c>
      <c r="Q173" s="6"/>
      <c r="R173" s="6"/>
      <c r="AM173" s="5"/>
      <c r="AN173" s="5"/>
      <c r="AO173" s="5"/>
    </row>
    <row r="174" spans="1:41" x14ac:dyDescent="0.35">
      <c r="A174">
        <v>365942</v>
      </c>
      <c r="B174">
        <v>8875</v>
      </c>
      <c r="C174">
        <v>65802</v>
      </c>
      <c r="D174">
        <v>63121</v>
      </c>
      <c r="E174">
        <v>36256</v>
      </c>
      <c r="F174">
        <v>16930</v>
      </c>
      <c r="G174">
        <v>7395</v>
      </c>
      <c r="H174">
        <v>138</v>
      </c>
      <c r="I174">
        <v>2593</v>
      </c>
      <c r="J174">
        <v>2788</v>
      </c>
      <c r="K174">
        <v>399</v>
      </c>
      <c r="L174">
        <v>352000</v>
      </c>
      <c r="M174">
        <v>86676</v>
      </c>
      <c r="N174">
        <v>75985</v>
      </c>
      <c r="O174">
        <v>0</v>
      </c>
      <c r="P174">
        <v>439542</v>
      </c>
      <c r="Q174" s="6"/>
      <c r="R174" s="6"/>
      <c r="AM174" s="5"/>
      <c r="AN174" s="5"/>
      <c r="AO174" s="5"/>
    </row>
    <row r="175" spans="1:41" x14ac:dyDescent="0.35">
      <c r="A175">
        <v>371341</v>
      </c>
      <c r="B175">
        <v>8973</v>
      </c>
      <c r="C175">
        <v>67132</v>
      </c>
      <c r="D175">
        <v>64613</v>
      </c>
      <c r="E175">
        <v>37199</v>
      </c>
      <c r="F175">
        <v>18172</v>
      </c>
      <c r="G175">
        <v>6862</v>
      </c>
      <c r="H175">
        <v>121</v>
      </c>
      <c r="I175">
        <v>2658</v>
      </c>
      <c r="J175">
        <v>1714</v>
      </c>
      <c r="K175">
        <v>383</v>
      </c>
      <c r="L175">
        <v>356090</v>
      </c>
      <c r="M175">
        <v>89670</v>
      </c>
      <c r="N175">
        <v>77775</v>
      </c>
      <c r="O175">
        <v>0</v>
      </c>
      <c r="P175">
        <v>446841</v>
      </c>
      <c r="Q175" s="6"/>
      <c r="R175" s="6"/>
      <c r="AM175" s="5"/>
      <c r="AN175" s="5"/>
      <c r="AO175" s="5"/>
    </row>
    <row r="176" spans="1:41" x14ac:dyDescent="0.35">
      <c r="A176">
        <v>374037</v>
      </c>
      <c r="B176">
        <v>9095</v>
      </c>
      <c r="C176">
        <v>67729</v>
      </c>
      <c r="D176">
        <v>65130</v>
      </c>
      <c r="E176">
        <v>37792</v>
      </c>
      <c r="F176">
        <v>16742</v>
      </c>
      <c r="G176">
        <v>7683</v>
      </c>
      <c r="H176">
        <v>145</v>
      </c>
      <c r="I176">
        <v>2609</v>
      </c>
      <c r="J176">
        <v>1461</v>
      </c>
      <c r="K176">
        <v>608</v>
      </c>
      <c r="L176">
        <v>360502</v>
      </c>
      <c r="M176">
        <v>90218</v>
      </c>
      <c r="N176">
        <v>79801</v>
      </c>
      <c r="O176">
        <v>0</v>
      </c>
      <c r="P176">
        <v>451768</v>
      </c>
      <c r="Q176" s="6"/>
      <c r="R176" s="6"/>
      <c r="AM176" s="5"/>
      <c r="AN176" s="5"/>
      <c r="AO176" s="5"/>
    </row>
    <row r="177" spans="1:41" x14ac:dyDescent="0.35">
      <c r="A177">
        <v>376421</v>
      </c>
      <c r="B177">
        <v>9018</v>
      </c>
      <c r="C177">
        <v>67892</v>
      </c>
      <c r="D177">
        <v>65092</v>
      </c>
      <c r="E177">
        <v>37625</v>
      </c>
      <c r="F177">
        <v>17150</v>
      </c>
      <c r="G177">
        <v>7407</v>
      </c>
      <c r="H177">
        <v>154</v>
      </c>
      <c r="I177">
        <v>2771</v>
      </c>
      <c r="J177">
        <v>2206</v>
      </c>
      <c r="K177">
        <v>513</v>
      </c>
      <c r="L177">
        <v>364881</v>
      </c>
      <c r="M177">
        <v>90333</v>
      </c>
      <c r="N177">
        <v>81683</v>
      </c>
      <c r="O177">
        <v>0</v>
      </c>
      <c r="P177">
        <v>456237</v>
      </c>
      <c r="Q177" s="6"/>
      <c r="R177" s="6"/>
      <c r="AM177" s="5"/>
      <c r="AN177" s="5"/>
      <c r="AO177" s="5"/>
    </row>
    <row r="178" spans="1:41" x14ac:dyDescent="0.35">
      <c r="A178">
        <v>377650</v>
      </c>
      <c r="B178">
        <v>8909</v>
      </c>
      <c r="C178">
        <v>68542</v>
      </c>
      <c r="D178">
        <v>64537</v>
      </c>
      <c r="E178">
        <v>37276</v>
      </c>
      <c r="F178">
        <v>16700</v>
      </c>
      <c r="G178">
        <v>7472</v>
      </c>
      <c r="H178">
        <v>144</v>
      </c>
      <c r="I178">
        <v>2781</v>
      </c>
      <c r="J178">
        <v>1473</v>
      </c>
      <c r="K178">
        <v>753</v>
      </c>
      <c r="L178">
        <v>366999</v>
      </c>
      <c r="M178">
        <v>90072</v>
      </c>
      <c r="N178">
        <v>82256</v>
      </c>
      <c r="O178">
        <v>0</v>
      </c>
      <c r="P178">
        <v>458079</v>
      </c>
      <c r="Q178" s="6"/>
      <c r="R178" s="6"/>
      <c r="AM178" s="5"/>
      <c r="AN178" s="5"/>
      <c r="AO178" s="5"/>
    </row>
    <row r="179" spans="1:41" x14ac:dyDescent="0.35">
      <c r="A179">
        <v>380155</v>
      </c>
      <c r="B179">
        <v>8768</v>
      </c>
      <c r="C179">
        <v>68605</v>
      </c>
      <c r="D179">
        <v>65884</v>
      </c>
      <c r="E179">
        <v>38212</v>
      </c>
      <c r="F179">
        <v>16834</v>
      </c>
      <c r="G179">
        <v>7360</v>
      </c>
      <c r="H179">
        <v>131</v>
      </c>
      <c r="I179">
        <v>3008</v>
      </c>
      <c r="J179">
        <v>-4518</v>
      </c>
      <c r="K179">
        <v>620</v>
      </c>
      <c r="L179">
        <v>369664</v>
      </c>
      <c r="M179">
        <v>89829</v>
      </c>
      <c r="N179">
        <v>82266</v>
      </c>
      <c r="O179">
        <v>0</v>
      </c>
      <c r="P179">
        <v>460495</v>
      </c>
      <c r="Q179" s="6"/>
      <c r="R179" s="6"/>
      <c r="AM179" s="5"/>
      <c r="AN179" s="5"/>
      <c r="AO179" s="5"/>
    </row>
    <row r="180" spans="1:41" x14ac:dyDescent="0.35">
      <c r="A180">
        <v>382789</v>
      </c>
      <c r="B180">
        <v>8843</v>
      </c>
      <c r="C180">
        <v>68446</v>
      </c>
      <c r="D180">
        <v>65850</v>
      </c>
      <c r="E180">
        <v>37931</v>
      </c>
      <c r="F180">
        <v>16551</v>
      </c>
      <c r="G180">
        <v>8021</v>
      </c>
      <c r="H180">
        <v>161</v>
      </c>
      <c r="I180">
        <v>2860</v>
      </c>
      <c r="J180">
        <v>-1075</v>
      </c>
      <c r="K180">
        <v>586</v>
      </c>
      <c r="L180">
        <v>374859</v>
      </c>
      <c r="M180">
        <v>89971</v>
      </c>
      <c r="N180">
        <v>84805</v>
      </c>
      <c r="O180">
        <v>0</v>
      </c>
      <c r="P180">
        <v>465889</v>
      </c>
      <c r="Q180" s="6"/>
      <c r="R180" s="6"/>
      <c r="AM180" s="5"/>
      <c r="AN180" s="5"/>
      <c r="AO180" s="5"/>
    </row>
    <row r="181" spans="1:41" x14ac:dyDescent="0.35">
      <c r="A181">
        <v>384605</v>
      </c>
      <c r="B181">
        <v>9067</v>
      </c>
      <c r="C181">
        <v>70748</v>
      </c>
      <c r="D181">
        <v>65923</v>
      </c>
      <c r="E181">
        <v>37959</v>
      </c>
      <c r="F181">
        <v>17768</v>
      </c>
      <c r="G181">
        <v>7447</v>
      </c>
      <c r="H181">
        <v>154</v>
      </c>
      <c r="I181">
        <v>2800</v>
      </c>
      <c r="J181">
        <v>-882</v>
      </c>
      <c r="K181">
        <v>342</v>
      </c>
      <c r="L181">
        <v>377538</v>
      </c>
      <c r="M181">
        <v>90148</v>
      </c>
      <c r="N181">
        <v>85808</v>
      </c>
      <c r="O181">
        <v>0</v>
      </c>
      <c r="P181">
        <v>468769</v>
      </c>
      <c r="Q181" s="6"/>
      <c r="R181" s="6"/>
      <c r="AM181" s="5"/>
      <c r="AN181" s="5"/>
      <c r="AO181" s="5"/>
    </row>
    <row r="182" spans="1:41" x14ac:dyDescent="0.35">
      <c r="A182">
        <v>390758</v>
      </c>
      <c r="B182">
        <v>9183</v>
      </c>
      <c r="C182">
        <v>71647</v>
      </c>
      <c r="D182">
        <v>66985</v>
      </c>
      <c r="E182">
        <v>39053</v>
      </c>
      <c r="F182">
        <v>17695</v>
      </c>
      <c r="G182">
        <v>6983</v>
      </c>
      <c r="H182">
        <v>168</v>
      </c>
      <c r="I182">
        <v>2996</v>
      </c>
      <c r="J182">
        <v>-748</v>
      </c>
      <c r="K182">
        <v>455</v>
      </c>
      <c r="L182">
        <v>381487</v>
      </c>
      <c r="M182">
        <v>95644</v>
      </c>
      <c r="N182">
        <v>88901</v>
      </c>
      <c r="O182">
        <v>0</v>
      </c>
      <c r="P182">
        <v>478186</v>
      </c>
      <c r="Q182" s="6"/>
      <c r="R182" s="6"/>
      <c r="AM182" s="5"/>
      <c r="AN182" s="5"/>
      <c r="AO182" s="5"/>
    </row>
    <row r="183" spans="1:41" x14ac:dyDescent="0.35">
      <c r="A183">
        <v>396357</v>
      </c>
      <c r="B183">
        <v>9318</v>
      </c>
      <c r="C183">
        <v>71724</v>
      </c>
      <c r="D183">
        <v>66375</v>
      </c>
      <c r="E183">
        <v>38646</v>
      </c>
      <c r="F183">
        <v>17795</v>
      </c>
      <c r="G183">
        <v>6613</v>
      </c>
      <c r="H183">
        <v>167</v>
      </c>
      <c r="I183">
        <v>3110</v>
      </c>
      <c r="J183">
        <v>4427</v>
      </c>
      <c r="K183">
        <v>800</v>
      </c>
      <c r="L183">
        <v>387155</v>
      </c>
      <c r="M183">
        <v>97292</v>
      </c>
      <c r="N183">
        <v>90606</v>
      </c>
      <c r="O183">
        <v>0</v>
      </c>
      <c r="P183">
        <v>485514</v>
      </c>
      <c r="Q183" s="6"/>
      <c r="R183" s="6"/>
      <c r="AM183" s="5"/>
      <c r="AN183" s="5"/>
      <c r="AO183" s="5"/>
    </row>
    <row r="184" spans="1:41" x14ac:dyDescent="0.35">
      <c r="A184">
        <v>401242</v>
      </c>
      <c r="B184">
        <v>9350</v>
      </c>
      <c r="C184">
        <v>71135</v>
      </c>
      <c r="D184">
        <v>69114</v>
      </c>
      <c r="E184">
        <v>40191</v>
      </c>
      <c r="F184">
        <v>18455</v>
      </c>
      <c r="G184">
        <v>6986</v>
      </c>
      <c r="H184">
        <v>132</v>
      </c>
      <c r="I184">
        <v>3287</v>
      </c>
      <c r="J184">
        <v>2591</v>
      </c>
      <c r="K184">
        <v>303</v>
      </c>
      <c r="L184">
        <v>391608</v>
      </c>
      <c r="M184">
        <v>98919</v>
      </c>
      <c r="N184">
        <v>91822</v>
      </c>
      <c r="O184">
        <v>0</v>
      </c>
      <c r="P184">
        <v>491593</v>
      </c>
      <c r="Q184" s="6"/>
      <c r="R184" s="6"/>
      <c r="AM184" s="5"/>
      <c r="AN184" s="5"/>
      <c r="AO184" s="5"/>
    </row>
    <row r="185" spans="1:41" x14ac:dyDescent="0.35">
      <c r="A185">
        <v>404196</v>
      </c>
      <c r="B185">
        <v>9364</v>
      </c>
      <c r="C185">
        <v>73461</v>
      </c>
      <c r="D185">
        <v>73074</v>
      </c>
      <c r="E185">
        <v>42527</v>
      </c>
      <c r="F185">
        <v>18426</v>
      </c>
      <c r="G185">
        <v>7982</v>
      </c>
      <c r="H185">
        <v>194</v>
      </c>
      <c r="I185">
        <v>3494</v>
      </c>
      <c r="J185">
        <v>-3641</v>
      </c>
      <c r="K185">
        <v>201</v>
      </c>
      <c r="L185">
        <v>394341</v>
      </c>
      <c r="M185">
        <v>102268</v>
      </c>
      <c r="N185">
        <v>94726</v>
      </c>
      <c r="O185">
        <v>0</v>
      </c>
      <c r="P185">
        <v>497642</v>
      </c>
      <c r="Q185" s="6"/>
      <c r="R185" s="6"/>
      <c r="AM185" s="5"/>
      <c r="AN185" s="5"/>
      <c r="AO185" s="5"/>
    </row>
    <row r="186" spans="1:41" x14ac:dyDescent="0.35">
      <c r="A186">
        <v>406795</v>
      </c>
      <c r="B186">
        <v>9524</v>
      </c>
      <c r="C186">
        <v>74048</v>
      </c>
      <c r="D186">
        <v>68011</v>
      </c>
      <c r="E186">
        <v>39666</v>
      </c>
      <c r="F186">
        <v>18458</v>
      </c>
      <c r="G186">
        <v>6932</v>
      </c>
      <c r="H186">
        <v>122</v>
      </c>
      <c r="I186">
        <v>2730</v>
      </c>
      <c r="J186">
        <v>4559</v>
      </c>
      <c r="K186">
        <v>338</v>
      </c>
      <c r="L186">
        <v>398338</v>
      </c>
      <c r="M186">
        <v>102853</v>
      </c>
      <c r="N186">
        <v>96610</v>
      </c>
      <c r="O186">
        <v>0</v>
      </c>
      <c r="P186">
        <v>502237</v>
      </c>
      <c r="Q186" s="6"/>
      <c r="R186" s="6"/>
      <c r="AM186" s="5"/>
      <c r="AN186" s="5"/>
      <c r="AO186" s="5"/>
    </row>
    <row r="187" spans="1:41" x14ac:dyDescent="0.35">
      <c r="A187">
        <v>409411</v>
      </c>
      <c r="B187">
        <v>9550</v>
      </c>
      <c r="C187">
        <v>73902</v>
      </c>
      <c r="D187">
        <v>70115</v>
      </c>
      <c r="E187">
        <v>41085</v>
      </c>
      <c r="F187">
        <v>18302</v>
      </c>
      <c r="G187">
        <v>7078</v>
      </c>
      <c r="H187">
        <v>139</v>
      </c>
      <c r="I187">
        <v>3304</v>
      </c>
      <c r="J187">
        <v>-2850</v>
      </c>
      <c r="K187">
        <v>99</v>
      </c>
      <c r="L187">
        <v>402041</v>
      </c>
      <c r="M187">
        <v>105418</v>
      </c>
      <c r="N187">
        <v>99991</v>
      </c>
      <c r="O187">
        <v>0</v>
      </c>
      <c r="P187">
        <v>508492</v>
      </c>
      <c r="Q187" s="6"/>
      <c r="R187" s="6"/>
      <c r="AM187" s="5"/>
      <c r="AN187" s="5"/>
      <c r="AO187" s="5"/>
    </row>
    <row r="188" spans="1:41" x14ac:dyDescent="0.35">
      <c r="A188">
        <v>413054</v>
      </c>
      <c r="B188">
        <v>9652</v>
      </c>
      <c r="C188">
        <v>76237</v>
      </c>
      <c r="D188">
        <v>70186</v>
      </c>
      <c r="E188">
        <v>40854</v>
      </c>
      <c r="F188">
        <v>18370</v>
      </c>
      <c r="G188">
        <v>7034</v>
      </c>
      <c r="H188">
        <v>214</v>
      </c>
      <c r="I188">
        <v>3467</v>
      </c>
      <c r="J188">
        <v>-3396</v>
      </c>
      <c r="K188">
        <v>164</v>
      </c>
      <c r="L188">
        <v>403814</v>
      </c>
      <c r="M188">
        <v>109673</v>
      </c>
      <c r="N188">
        <v>102190</v>
      </c>
      <c r="O188">
        <v>0</v>
      </c>
      <c r="P188">
        <v>514481</v>
      </c>
      <c r="Q188" s="6"/>
      <c r="R188" s="6"/>
      <c r="AM188" s="5"/>
      <c r="AN188" s="5"/>
      <c r="AO188" s="5"/>
    </row>
    <row r="189" spans="1:41" x14ac:dyDescent="0.35">
      <c r="A189">
        <v>414878</v>
      </c>
      <c r="B189">
        <v>9540</v>
      </c>
      <c r="C189">
        <v>75005</v>
      </c>
      <c r="D189">
        <v>72760</v>
      </c>
      <c r="E189">
        <v>41234</v>
      </c>
      <c r="F189">
        <v>18204</v>
      </c>
      <c r="G189">
        <v>9337</v>
      </c>
      <c r="H189">
        <v>231</v>
      </c>
      <c r="I189">
        <v>3477</v>
      </c>
      <c r="J189">
        <v>2612</v>
      </c>
      <c r="K189">
        <v>785</v>
      </c>
      <c r="L189">
        <v>410681</v>
      </c>
      <c r="M189">
        <v>105073</v>
      </c>
      <c r="N189">
        <v>102718</v>
      </c>
      <c r="O189">
        <v>0</v>
      </c>
      <c r="P189">
        <v>516850</v>
      </c>
      <c r="Q189" s="6"/>
      <c r="R189" s="6"/>
      <c r="AM189" s="5"/>
      <c r="AN189" s="5"/>
      <c r="AO189" s="5"/>
    </row>
    <row r="190" spans="1:41" x14ac:dyDescent="0.35">
      <c r="A190">
        <v>417085</v>
      </c>
      <c r="B190">
        <v>9725</v>
      </c>
      <c r="C190">
        <v>76950</v>
      </c>
      <c r="D190">
        <v>72699</v>
      </c>
      <c r="E190">
        <v>41229</v>
      </c>
      <c r="F190">
        <v>19318</v>
      </c>
      <c r="G190">
        <v>8717</v>
      </c>
      <c r="H190">
        <v>216</v>
      </c>
      <c r="I190">
        <v>3388</v>
      </c>
      <c r="J190">
        <v>2099</v>
      </c>
      <c r="K190">
        <v>881</v>
      </c>
      <c r="L190">
        <v>413498</v>
      </c>
      <c r="M190">
        <v>102715</v>
      </c>
      <c r="N190">
        <v>101221</v>
      </c>
      <c r="O190">
        <v>0</v>
      </c>
      <c r="P190">
        <v>517352</v>
      </c>
      <c r="Q190" s="6"/>
      <c r="R190" s="6"/>
      <c r="AM190" s="5"/>
      <c r="AN190" s="5"/>
      <c r="AO190" s="5"/>
    </row>
    <row r="191" spans="1:41" x14ac:dyDescent="0.35">
      <c r="A191">
        <v>418445</v>
      </c>
      <c r="B191">
        <v>9792</v>
      </c>
      <c r="C191">
        <v>78478</v>
      </c>
      <c r="D191">
        <v>70239</v>
      </c>
      <c r="E191">
        <v>39486</v>
      </c>
      <c r="F191">
        <v>18907</v>
      </c>
      <c r="G191">
        <v>8774</v>
      </c>
      <c r="H191">
        <v>218</v>
      </c>
      <c r="I191">
        <v>3115</v>
      </c>
      <c r="J191">
        <v>-1158</v>
      </c>
      <c r="K191">
        <v>399</v>
      </c>
      <c r="L191">
        <v>413162</v>
      </c>
      <c r="M191">
        <v>103824</v>
      </c>
      <c r="N191">
        <v>100700</v>
      </c>
      <c r="O191">
        <v>0</v>
      </c>
      <c r="P191">
        <v>518109</v>
      </c>
      <c r="Q191" s="6"/>
      <c r="R191" s="6"/>
      <c r="AM191" s="5"/>
      <c r="AN191" s="5"/>
      <c r="AO191" s="5"/>
    </row>
    <row r="192" spans="1:41" x14ac:dyDescent="0.35">
      <c r="A192">
        <v>419534</v>
      </c>
      <c r="B192">
        <v>9837</v>
      </c>
      <c r="C192">
        <v>78182</v>
      </c>
      <c r="D192">
        <v>70130</v>
      </c>
      <c r="E192">
        <v>38765</v>
      </c>
      <c r="F192">
        <v>19813</v>
      </c>
      <c r="G192">
        <v>8541</v>
      </c>
      <c r="H192">
        <v>241</v>
      </c>
      <c r="I192">
        <v>3409</v>
      </c>
      <c r="J192">
        <v>-1511</v>
      </c>
      <c r="K192">
        <v>673</v>
      </c>
      <c r="L192">
        <v>416488</v>
      </c>
      <c r="M192">
        <v>105311</v>
      </c>
      <c r="N192">
        <v>104134</v>
      </c>
      <c r="O192">
        <v>0</v>
      </c>
      <c r="P192">
        <v>522915</v>
      </c>
      <c r="Q192" s="6"/>
      <c r="R192" s="6"/>
      <c r="AM192" s="5"/>
      <c r="AN192" s="5"/>
      <c r="AO192" s="5"/>
    </row>
    <row r="193" spans="1:41" x14ac:dyDescent="0.35">
      <c r="A193">
        <v>421587</v>
      </c>
      <c r="B193">
        <v>9863</v>
      </c>
      <c r="C193">
        <v>79508</v>
      </c>
      <c r="D193">
        <v>70128</v>
      </c>
      <c r="E193">
        <v>38387</v>
      </c>
      <c r="F193">
        <v>19513</v>
      </c>
      <c r="G193">
        <v>9541</v>
      </c>
      <c r="H193">
        <v>245</v>
      </c>
      <c r="I193">
        <v>3051</v>
      </c>
      <c r="J193">
        <v>1446</v>
      </c>
      <c r="K193">
        <v>949</v>
      </c>
      <c r="L193">
        <v>419989</v>
      </c>
      <c r="M193">
        <v>108384</v>
      </c>
      <c r="N193">
        <v>108310</v>
      </c>
      <c r="O193">
        <v>0</v>
      </c>
      <c r="P193">
        <v>529466</v>
      </c>
      <c r="Q193" s="6"/>
      <c r="R193" s="6"/>
      <c r="AM193" s="5"/>
      <c r="AN193" s="5"/>
      <c r="AO193" s="5"/>
    </row>
    <row r="194" spans="1:41" x14ac:dyDescent="0.35">
      <c r="A194">
        <v>424425</v>
      </c>
      <c r="B194">
        <v>10098</v>
      </c>
      <c r="C194">
        <v>80631</v>
      </c>
      <c r="D194">
        <v>73834</v>
      </c>
      <c r="E194">
        <v>40498</v>
      </c>
      <c r="F194">
        <v>21153</v>
      </c>
      <c r="G194">
        <v>9372</v>
      </c>
      <c r="H194">
        <v>257</v>
      </c>
      <c r="I194">
        <v>3517</v>
      </c>
      <c r="J194">
        <v>-2759</v>
      </c>
      <c r="K194">
        <v>857</v>
      </c>
      <c r="L194">
        <v>421865</v>
      </c>
      <c r="M194">
        <v>107584</v>
      </c>
      <c r="N194">
        <v>106780</v>
      </c>
      <c r="O194">
        <v>0</v>
      </c>
      <c r="P194">
        <v>530578</v>
      </c>
      <c r="Q194" s="6"/>
      <c r="R194" s="6"/>
      <c r="AM194" s="5"/>
      <c r="AN194" s="5"/>
      <c r="AO194" s="5"/>
    </row>
    <row r="195" spans="1:41" x14ac:dyDescent="0.35">
      <c r="A195">
        <v>427725</v>
      </c>
      <c r="B195">
        <v>10164</v>
      </c>
      <c r="C195">
        <v>80726</v>
      </c>
      <c r="D195">
        <v>77492</v>
      </c>
      <c r="E195">
        <v>42138</v>
      </c>
      <c r="F195">
        <v>23000</v>
      </c>
      <c r="G195">
        <v>9654</v>
      </c>
      <c r="H195">
        <v>432</v>
      </c>
      <c r="I195">
        <v>3564</v>
      </c>
      <c r="J195">
        <v>-518</v>
      </c>
      <c r="K195">
        <v>884</v>
      </c>
      <c r="L195">
        <v>428694</v>
      </c>
      <c r="M195">
        <v>103885</v>
      </c>
      <c r="N195">
        <v>106804</v>
      </c>
      <c r="O195">
        <v>0</v>
      </c>
      <c r="P195">
        <v>533834</v>
      </c>
      <c r="Q195" s="6"/>
      <c r="R195" s="6"/>
      <c r="AM195" s="5"/>
      <c r="AN195" s="5"/>
      <c r="AO195" s="5"/>
    </row>
    <row r="196" spans="1:41" x14ac:dyDescent="0.35">
      <c r="A196">
        <v>430832</v>
      </c>
      <c r="B196">
        <v>10160</v>
      </c>
      <c r="C196">
        <v>81559</v>
      </c>
      <c r="D196">
        <v>77778</v>
      </c>
      <c r="E196">
        <v>42078</v>
      </c>
      <c r="F196">
        <v>21587</v>
      </c>
      <c r="G196">
        <v>10940</v>
      </c>
      <c r="H196">
        <v>396</v>
      </c>
      <c r="I196">
        <v>3548</v>
      </c>
      <c r="J196">
        <v>-6182</v>
      </c>
      <c r="K196">
        <v>678</v>
      </c>
      <c r="L196">
        <v>427624</v>
      </c>
      <c r="M196">
        <v>108814</v>
      </c>
      <c r="N196">
        <v>107404</v>
      </c>
      <c r="O196">
        <v>0</v>
      </c>
      <c r="P196">
        <v>537537</v>
      </c>
      <c r="Q196" s="6"/>
      <c r="R196" s="6"/>
      <c r="AM196" s="5"/>
      <c r="AN196" s="5"/>
      <c r="AO196" s="5"/>
    </row>
    <row r="197" spans="1:41" x14ac:dyDescent="0.35">
      <c r="A197">
        <v>434837</v>
      </c>
      <c r="B197">
        <v>10249</v>
      </c>
      <c r="C197">
        <v>82704</v>
      </c>
      <c r="D197">
        <v>72951</v>
      </c>
      <c r="E197">
        <v>38092</v>
      </c>
      <c r="F197">
        <v>21355</v>
      </c>
      <c r="G197">
        <v>10740</v>
      </c>
      <c r="H197">
        <v>348</v>
      </c>
      <c r="I197">
        <v>3495</v>
      </c>
      <c r="J197">
        <v>477</v>
      </c>
      <c r="K197">
        <v>937</v>
      </c>
      <c r="L197">
        <v>432814</v>
      </c>
      <c r="M197">
        <v>106872</v>
      </c>
      <c r="N197">
        <v>106886</v>
      </c>
      <c r="O197">
        <v>0</v>
      </c>
      <c r="P197">
        <v>540948</v>
      </c>
      <c r="Q197" s="6"/>
      <c r="R197" s="6"/>
      <c r="AM197" s="5"/>
      <c r="AN197" s="5"/>
      <c r="AO197" s="5"/>
    </row>
    <row r="198" spans="1:41" x14ac:dyDescent="0.35">
      <c r="A198">
        <v>438710</v>
      </c>
      <c r="B198">
        <v>10470</v>
      </c>
      <c r="C198">
        <v>83793</v>
      </c>
      <c r="D198">
        <v>74012</v>
      </c>
      <c r="E198">
        <v>39039</v>
      </c>
      <c r="F198">
        <v>22486</v>
      </c>
      <c r="G198">
        <v>10092</v>
      </c>
      <c r="H198">
        <v>297</v>
      </c>
      <c r="I198">
        <v>3485</v>
      </c>
      <c r="J198">
        <v>407</v>
      </c>
      <c r="K198">
        <v>823</v>
      </c>
      <c r="L198">
        <v>437470</v>
      </c>
      <c r="M198">
        <v>106922</v>
      </c>
      <c r="N198">
        <v>107791</v>
      </c>
      <c r="O198">
        <v>0</v>
      </c>
      <c r="P198">
        <v>545722</v>
      </c>
      <c r="Q198" s="6"/>
      <c r="R198" s="6"/>
      <c r="AM198" s="5"/>
      <c r="AN198" s="5"/>
      <c r="AO198" s="5"/>
    </row>
    <row r="199" spans="1:41" x14ac:dyDescent="0.35">
      <c r="A199">
        <v>442172</v>
      </c>
      <c r="B199">
        <v>10599</v>
      </c>
      <c r="C199">
        <v>85348</v>
      </c>
      <c r="D199">
        <v>74176</v>
      </c>
      <c r="E199">
        <v>38809</v>
      </c>
      <c r="F199">
        <v>23242</v>
      </c>
      <c r="G199">
        <v>9858</v>
      </c>
      <c r="H199">
        <v>318</v>
      </c>
      <c r="I199">
        <v>3566</v>
      </c>
      <c r="J199">
        <v>-809</v>
      </c>
      <c r="K199">
        <v>1248</v>
      </c>
      <c r="L199">
        <v>441386</v>
      </c>
      <c r="M199">
        <v>109813</v>
      </c>
      <c r="N199">
        <v>110963</v>
      </c>
      <c r="O199">
        <v>0</v>
      </c>
      <c r="P199">
        <v>552469</v>
      </c>
      <c r="Q199" s="6"/>
      <c r="R199" s="6"/>
      <c r="AM199" s="5"/>
      <c r="AN199" s="5"/>
      <c r="AO199" s="5"/>
    </row>
    <row r="200" spans="1:41" x14ac:dyDescent="0.35">
      <c r="A200">
        <v>443853</v>
      </c>
      <c r="B200">
        <v>10709</v>
      </c>
      <c r="C200">
        <v>85615</v>
      </c>
      <c r="D200">
        <v>76337</v>
      </c>
      <c r="E200">
        <v>39134</v>
      </c>
      <c r="F200">
        <v>23663</v>
      </c>
      <c r="G200">
        <v>11270</v>
      </c>
      <c r="H200">
        <v>308</v>
      </c>
      <c r="I200">
        <v>3795</v>
      </c>
      <c r="J200">
        <v>-3003</v>
      </c>
      <c r="K200">
        <v>814</v>
      </c>
      <c r="L200">
        <v>442776</v>
      </c>
      <c r="M200">
        <v>110683</v>
      </c>
      <c r="N200">
        <v>111518</v>
      </c>
      <c r="O200">
        <v>0</v>
      </c>
      <c r="P200">
        <v>554708</v>
      </c>
      <c r="Q200" s="6"/>
      <c r="R200" s="6"/>
      <c r="AM200" s="5"/>
      <c r="AN200" s="5"/>
      <c r="AO200" s="5"/>
    </row>
    <row r="201" spans="1:41" x14ac:dyDescent="0.35">
      <c r="A201">
        <v>446443</v>
      </c>
      <c r="B201">
        <v>10534</v>
      </c>
      <c r="C201">
        <v>86593</v>
      </c>
      <c r="D201">
        <v>75848</v>
      </c>
      <c r="E201">
        <v>36010</v>
      </c>
      <c r="F201">
        <v>22899</v>
      </c>
      <c r="G201">
        <v>12760</v>
      </c>
      <c r="H201">
        <v>478</v>
      </c>
      <c r="I201">
        <v>5524</v>
      </c>
      <c r="J201">
        <v>-2403</v>
      </c>
      <c r="K201">
        <v>-148</v>
      </c>
      <c r="L201">
        <v>446521</v>
      </c>
      <c r="M201">
        <v>112338</v>
      </c>
      <c r="N201">
        <v>114226</v>
      </c>
      <c r="O201">
        <v>0</v>
      </c>
      <c r="P201">
        <v>560084</v>
      </c>
      <c r="Q201" s="6"/>
      <c r="R201" s="6"/>
      <c r="AM201" s="5"/>
      <c r="AN201" s="5"/>
      <c r="AO201" s="5"/>
    </row>
    <row r="202" spans="1:41" x14ac:dyDescent="0.35">
      <c r="A202">
        <v>448171</v>
      </c>
      <c r="B202">
        <v>10738</v>
      </c>
      <c r="C202">
        <v>87065</v>
      </c>
      <c r="D202">
        <v>77191</v>
      </c>
      <c r="E202">
        <v>38148</v>
      </c>
      <c r="F202">
        <v>23872</v>
      </c>
      <c r="G202">
        <v>12006</v>
      </c>
      <c r="H202">
        <v>370</v>
      </c>
      <c r="I202">
        <v>4677</v>
      </c>
      <c r="J202">
        <v>-414</v>
      </c>
      <c r="K202">
        <v>592</v>
      </c>
      <c r="L202">
        <v>450002</v>
      </c>
      <c r="M202">
        <v>113785</v>
      </c>
      <c r="N202">
        <v>117309</v>
      </c>
      <c r="O202">
        <v>0</v>
      </c>
      <c r="P202">
        <v>564992</v>
      </c>
      <c r="Q202" s="6"/>
      <c r="R202" s="6"/>
      <c r="AM202" s="5"/>
      <c r="AN202" s="5"/>
      <c r="AO202" s="5"/>
    </row>
    <row r="203" spans="1:41" x14ac:dyDescent="0.35">
      <c r="A203">
        <v>450464</v>
      </c>
      <c r="B203">
        <v>10827</v>
      </c>
      <c r="C203">
        <v>87908</v>
      </c>
      <c r="D203">
        <v>77494</v>
      </c>
      <c r="E203">
        <v>38978</v>
      </c>
      <c r="F203">
        <v>23763</v>
      </c>
      <c r="G203">
        <v>12057</v>
      </c>
      <c r="H203">
        <v>379</v>
      </c>
      <c r="I203">
        <v>4063</v>
      </c>
      <c r="J203">
        <v>112</v>
      </c>
      <c r="K203">
        <v>280</v>
      </c>
      <c r="L203">
        <v>450620</v>
      </c>
      <c r="M203">
        <v>117399</v>
      </c>
      <c r="N203">
        <v>119067</v>
      </c>
      <c r="O203">
        <v>0</v>
      </c>
      <c r="P203">
        <v>569075</v>
      </c>
      <c r="Q203" s="6"/>
      <c r="R203" s="6"/>
      <c r="AM203" s="5"/>
      <c r="AN203" s="5"/>
      <c r="AO203" s="5"/>
    </row>
    <row r="204" spans="1:41" x14ac:dyDescent="0.35">
      <c r="A204">
        <v>453784</v>
      </c>
      <c r="B204">
        <v>10883</v>
      </c>
      <c r="C204">
        <v>87543</v>
      </c>
      <c r="D204">
        <v>78969</v>
      </c>
      <c r="E204">
        <v>38771</v>
      </c>
      <c r="F204">
        <v>23494</v>
      </c>
      <c r="G204">
        <v>14235</v>
      </c>
      <c r="H204">
        <v>218</v>
      </c>
      <c r="I204">
        <v>4171</v>
      </c>
      <c r="J204">
        <v>646</v>
      </c>
      <c r="K204">
        <v>715</v>
      </c>
      <c r="L204">
        <v>455408</v>
      </c>
      <c r="M204">
        <v>115115</v>
      </c>
      <c r="N204">
        <v>118498</v>
      </c>
      <c r="O204">
        <v>0</v>
      </c>
      <c r="P204">
        <v>571769</v>
      </c>
      <c r="Q204" s="6"/>
      <c r="R204" s="6"/>
      <c r="AM204" s="5"/>
      <c r="AN204" s="5"/>
      <c r="AO204" s="5"/>
    </row>
    <row r="205" spans="1:41" x14ac:dyDescent="0.35">
      <c r="A205">
        <v>457557</v>
      </c>
      <c r="B205">
        <v>10767</v>
      </c>
      <c r="C205">
        <v>88907</v>
      </c>
      <c r="D205">
        <v>80832</v>
      </c>
      <c r="E205">
        <v>60321</v>
      </c>
      <c r="F205">
        <v>23170</v>
      </c>
      <c r="G205">
        <v>-8745</v>
      </c>
      <c r="H205">
        <v>317</v>
      </c>
      <c r="I205">
        <v>4600</v>
      </c>
      <c r="J205">
        <v>4076</v>
      </c>
      <c r="K205">
        <v>323</v>
      </c>
      <c r="L205">
        <v>457673</v>
      </c>
      <c r="M205">
        <v>121928</v>
      </c>
      <c r="N205">
        <v>123401</v>
      </c>
      <c r="O205">
        <v>0</v>
      </c>
      <c r="P205">
        <v>580481</v>
      </c>
      <c r="Q205" s="6"/>
      <c r="R205" s="6"/>
      <c r="AM205" s="5"/>
      <c r="AN205" s="5"/>
      <c r="AO205" s="5"/>
    </row>
    <row r="206" spans="1:41" x14ac:dyDescent="0.35">
      <c r="A206">
        <v>461135</v>
      </c>
      <c r="B206">
        <v>10742</v>
      </c>
      <c r="C206">
        <v>89272</v>
      </c>
      <c r="D206">
        <v>80052</v>
      </c>
      <c r="E206">
        <v>40879</v>
      </c>
      <c r="F206">
        <v>23188</v>
      </c>
      <c r="G206">
        <v>12502</v>
      </c>
      <c r="H206">
        <v>298</v>
      </c>
      <c r="I206">
        <v>4606</v>
      </c>
      <c r="J206">
        <v>-1479</v>
      </c>
      <c r="K206">
        <v>322</v>
      </c>
      <c r="L206">
        <v>461252</v>
      </c>
      <c r="M206">
        <v>123317</v>
      </c>
      <c r="N206">
        <v>124774</v>
      </c>
      <c r="O206">
        <v>0</v>
      </c>
      <c r="P206">
        <v>585425</v>
      </c>
      <c r="Q206" s="6"/>
      <c r="R206" s="6"/>
      <c r="AM206" s="5"/>
      <c r="AN206" s="5"/>
      <c r="AO206" s="5"/>
    </row>
    <row r="207" spans="1:41" x14ac:dyDescent="0.35">
      <c r="A207">
        <v>465451</v>
      </c>
      <c r="B207">
        <v>11036</v>
      </c>
      <c r="C207">
        <v>89771</v>
      </c>
      <c r="D207">
        <v>79646</v>
      </c>
      <c r="E207">
        <v>40661</v>
      </c>
      <c r="F207">
        <v>22691</v>
      </c>
      <c r="G207">
        <v>11698</v>
      </c>
      <c r="H207">
        <v>286</v>
      </c>
      <c r="I207">
        <v>5514</v>
      </c>
      <c r="J207">
        <v>-6280</v>
      </c>
      <c r="K207">
        <v>479</v>
      </c>
      <c r="L207">
        <v>464124</v>
      </c>
      <c r="M207">
        <v>128163</v>
      </c>
      <c r="N207">
        <v>127931</v>
      </c>
      <c r="O207">
        <v>0</v>
      </c>
      <c r="P207">
        <v>592916</v>
      </c>
      <c r="Q207" s="6"/>
      <c r="R207" s="6"/>
      <c r="AM207" s="5"/>
      <c r="AN207" s="5"/>
      <c r="AO207" s="5"/>
    </row>
    <row r="208" spans="1:41" x14ac:dyDescent="0.35">
      <c r="A208">
        <v>467840</v>
      </c>
      <c r="B208">
        <v>10885</v>
      </c>
      <c r="C208">
        <v>90598</v>
      </c>
      <c r="D208">
        <v>80595</v>
      </c>
      <c r="E208">
        <v>42723</v>
      </c>
      <c r="F208">
        <v>23452</v>
      </c>
      <c r="G208">
        <v>11156</v>
      </c>
      <c r="H208">
        <v>310</v>
      </c>
      <c r="I208">
        <v>4300</v>
      </c>
      <c r="J208">
        <v>-3860</v>
      </c>
      <c r="K208">
        <v>1086</v>
      </c>
      <c r="L208">
        <v>466492</v>
      </c>
      <c r="M208">
        <v>143233</v>
      </c>
      <c r="N208">
        <v>142048</v>
      </c>
      <c r="O208">
        <v>0</v>
      </c>
      <c r="P208">
        <v>609594</v>
      </c>
      <c r="Q208" s="6"/>
      <c r="R208" s="6"/>
      <c r="AM208" s="5"/>
      <c r="AN208" s="5"/>
      <c r="AO208" s="5"/>
    </row>
    <row r="209" spans="1:41" x14ac:dyDescent="0.35">
      <c r="A209">
        <v>469655</v>
      </c>
      <c r="B209">
        <v>10499</v>
      </c>
      <c r="C209">
        <v>90130</v>
      </c>
      <c r="D209">
        <v>80940</v>
      </c>
      <c r="E209">
        <v>41073</v>
      </c>
      <c r="F209">
        <v>22160</v>
      </c>
      <c r="G209">
        <v>12949</v>
      </c>
      <c r="H209">
        <v>327</v>
      </c>
      <c r="I209">
        <v>5441</v>
      </c>
      <c r="J209">
        <v>-3318</v>
      </c>
      <c r="K209">
        <v>910</v>
      </c>
      <c r="L209">
        <v>467244</v>
      </c>
      <c r="M209">
        <v>147708</v>
      </c>
      <c r="N209">
        <v>145208</v>
      </c>
      <c r="O209">
        <v>0</v>
      </c>
      <c r="P209">
        <v>614612</v>
      </c>
      <c r="Q209" s="6"/>
      <c r="R209" s="6"/>
      <c r="AM209" s="5"/>
      <c r="AN209" s="5"/>
      <c r="AO209" s="5"/>
    </row>
    <row r="210" spans="1:41" x14ac:dyDescent="0.35">
      <c r="A210">
        <v>470918</v>
      </c>
      <c r="B210">
        <v>10552</v>
      </c>
      <c r="C210">
        <v>91164</v>
      </c>
      <c r="D210">
        <v>83735</v>
      </c>
      <c r="E210">
        <v>44219</v>
      </c>
      <c r="F210">
        <v>22061</v>
      </c>
      <c r="G210">
        <v>12097</v>
      </c>
      <c r="H210">
        <v>330</v>
      </c>
      <c r="I210">
        <v>5805</v>
      </c>
      <c r="J210">
        <v>2576</v>
      </c>
      <c r="K210">
        <v>978</v>
      </c>
      <c r="L210">
        <v>469515</v>
      </c>
      <c r="M210">
        <v>130234</v>
      </c>
      <c r="N210">
        <v>129894</v>
      </c>
      <c r="O210">
        <v>0</v>
      </c>
      <c r="P210">
        <v>600369</v>
      </c>
      <c r="Q210" s="6"/>
      <c r="R210" s="6"/>
      <c r="AM210" s="5"/>
      <c r="AN210" s="5"/>
      <c r="AO210" s="5"/>
    </row>
    <row r="211" spans="1:41" x14ac:dyDescent="0.35">
      <c r="A211">
        <v>473372</v>
      </c>
      <c r="B211">
        <v>10366</v>
      </c>
      <c r="C211">
        <v>91286</v>
      </c>
      <c r="D211">
        <v>83427</v>
      </c>
      <c r="E211">
        <v>44291</v>
      </c>
      <c r="F211">
        <v>21882</v>
      </c>
      <c r="G211">
        <v>11660</v>
      </c>
      <c r="H211">
        <v>306</v>
      </c>
      <c r="I211">
        <v>5991</v>
      </c>
      <c r="J211">
        <v>2590</v>
      </c>
      <c r="K211">
        <v>-406</v>
      </c>
      <c r="L211">
        <v>472409</v>
      </c>
      <c r="M211">
        <v>129493</v>
      </c>
      <c r="N211">
        <v>129701</v>
      </c>
      <c r="O211">
        <v>0</v>
      </c>
      <c r="P211">
        <v>602629</v>
      </c>
      <c r="Q211" s="6"/>
      <c r="R211" s="6"/>
      <c r="AM211" s="5"/>
      <c r="AN211" s="5"/>
      <c r="AO211" s="5"/>
    </row>
    <row r="212" spans="1:41" x14ac:dyDescent="0.35">
      <c r="A212">
        <v>477823</v>
      </c>
      <c r="B212">
        <v>10308</v>
      </c>
      <c r="C212">
        <v>91933</v>
      </c>
      <c r="D212">
        <v>84438</v>
      </c>
      <c r="E212">
        <v>46420</v>
      </c>
      <c r="F212">
        <v>21855</v>
      </c>
      <c r="G212">
        <v>10833</v>
      </c>
      <c r="H212">
        <v>295</v>
      </c>
      <c r="I212">
        <v>5668</v>
      </c>
      <c r="J212">
        <v>5789</v>
      </c>
      <c r="K212">
        <v>756</v>
      </c>
      <c r="L212">
        <v>479074</v>
      </c>
      <c r="M212">
        <v>130611</v>
      </c>
      <c r="N212">
        <v>133130</v>
      </c>
      <c r="O212">
        <v>0</v>
      </c>
      <c r="P212">
        <v>610532</v>
      </c>
      <c r="Q212" s="6"/>
      <c r="R212" s="6"/>
      <c r="AM212" s="5"/>
      <c r="AN212" s="5"/>
      <c r="AO212" s="5"/>
    </row>
    <row r="213" spans="1:41" x14ac:dyDescent="0.35">
      <c r="A213">
        <v>481314</v>
      </c>
      <c r="B213">
        <v>10162</v>
      </c>
      <c r="C213">
        <v>91848</v>
      </c>
      <c r="D213">
        <v>86522</v>
      </c>
      <c r="E213">
        <v>47070</v>
      </c>
      <c r="F213">
        <v>21312</v>
      </c>
      <c r="G213">
        <v>12857</v>
      </c>
      <c r="H213">
        <v>288</v>
      </c>
      <c r="I213">
        <v>5675</v>
      </c>
      <c r="J213">
        <v>361</v>
      </c>
      <c r="K213">
        <v>-304</v>
      </c>
      <c r="L213">
        <v>477629</v>
      </c>
      <c r="M213">
        <v>135331</v>
      </c>
      <c r="N213">
        <v>132622</v>
      </c>
      <c r="O213">
        <v>0</v>
      </c>
      <c r="P213">
        <v>613506</v>
      </c>
      <c r="Q213" s="6"/>
      <c r="R213" s="6"/>
      <c r="AM213" s="5"/>
      <c r="AN213" s="5"/>
      <c r="AO213" s="5"/>
    </row>
    <row r="214" spans="1:41" x14ac:dyDescent="0.35">
      <c r="A214">
        <v>484544</v>
      </c>
      <c r="B214">
        <v>10260</v>
      </c>
      <c r="C214">
        <v>92672</v>
      </c>
      <c r="D214">
        <v>83075</v>
      </c>
      <c r="E214">
        <v>44994</v>
      </c>
      <c r="F214">
        <v>20322</v>
      </c>
      <c r="G214">
        <v>11518</v>
      </c>
      <c r="H214">
        <v>280</v>
      </c>
      <c r="I214">
        <v>6395</v>
      </c>
      <c r="J214">
        <v>-2026</v>
      </c>
      <c r="K214">
        <v>992</v>
      </c>
      <c r="L214">
        <v>484807</v>
      </c>
      <c r="M214">
        <v>135736</v>
      </c>
      <c r="N214">
        <v>137053</v>
      </c>
      <c r="O214">
        <v>0</v>
      </c>
      <c r="P214">
        <v>621197</v>
      </c>
      <c r="Q214" s="6"/>
      <c r="R214" s="6"/>
      <c r="AM214" s="5"/>
      <c r="AN214" s="5"/>
      <c r="AO214" s="5"/>
    </row>
    <row r="215" spans="1:41" x14ac:dyDescent="0.35">
      <c r="A215">
        <v>487413</v>
      </c>
      <c r="B215">
        <v>10176</v>
      </c>
      <c r="C215">
        <v>91879</v>
      </c>
      <c r="D215">
        <v>88993</v>
      </c>
      <c r="E215">
        <v>48770</v>
      </c>
      <c r="F215">
        <v>20790</v>
      </c>
      <c r="G215">
        <v>13576</v>
      </c>
      <c r="H215">
        <v>213</v>
      </c>
      <c r="I215">
        <v>6143</v>
      </c>
      <c r="J215">
        <v>-7802</v>
      </c>
      <c r="K215">
        <v>-788</v>
      </c>
      <c r="L215">
        <v>482875</v>
      </c>
      <c r="M215">
        <v>140367</v>
      </c>
      <c r="N215">
        <v>136527</v>
      </c>
      <c r="O215">
        <v>0</v>
      </c>
      <c r="P215">
        <v>623535</v>
      </c>
      <c r="Q215" s="6"/>
      <c r="R215" s="6"/>
      <c r="AM215" s="5"/>
      <c r="AN215" s="5"/>
      <c r="AO215" s="5"/>
    </row>
    <row r="216" spans="1:41" x14ac:dyDescent="0.35">
      <c r="A216">
        <v>489783</v>
      </c>
      <c r="B216">
        <v>10278</v>
      </c>
      <c r="C216">
        <v>93323</v>
      </c>
      <c r="D216">
        <v>84847</v>
      </c>
      <c r="E216">
        <v>45209</v>
      </c>
      <c r="F216">
        <v>19871</v>
      </c>
      <c r="G216">
        <v>13732</v>
      </c>
      <c r="H216">
        <v>223</v>
      </c>
      <c r="I216">
        <v>6193</v>
      </c>
      <c r="J216">
        <v>-2688</v>
      </c>
      <c r="K216">
        <v>253</v>
      </c>
      <c r="L216">
        <v>485888</v>
      </c>
      <c r="M216">
        <v>140286</v>
      </c>
      <c r="N216">
        <v>137103</v>
      </c>
      <c r="O216">
        <v>0</v>
      </c>
      <c r="P216">
        <v>626489</v>
      </c>
      <c r="Q216" s="6"/>
      <c r="R216" s="6"/>
      <c r="AM216" s="5"/>
      <c r="AN216" s="5"/>
      <c r="AO216" s="5"/>
    </row>
    <row r="217" spans="1:41" x14ac:dyDescent="0.35">
      <c r="A217">
        <v>487386</v>
      </c>
      <c r="B217">
        <v>10518</v>
      </c>
      <c r="C217">
        <v>92738</v>
      </c>
      <c r="D217">
        <v>85799</v>
      </c>
      <c r="E217">
        <v>46925</v>
      </c>
      <c r="F217">
        <v>19267</v>
      </c>
      <c r="G217">
        <v>14129</v>
      </c>
      <c r="H217">
        <v>219</v>
      </c>
      <c r="I217">
        <v>5629</v>
      </c>
      <c r="J217">
        <v>-1231</v>
      </c>
      <c r="K217">
        <v>-422</v>
      </c>
      <c r="L217">
        <v>482735</v>
      </c>
      <c r="M217">
        <v>140305</v>
      </c>
      <c r="N217">
        <v>136253</v>
      </c>
      <c r="O217">
        <v>0</v>
      </c>
      <c r="P217">
        <v>623241</v>
      </c>
      <c r="Q217" s="6"/>
      <c r="R217" s="6"/>
      <c r="AM217" s="5"/>
      <c r="AN217" s="5"/>
      <c r="AO217" s="5"/>
    </row>
    <row r="218" spans="1:41" x14ac:dyDescent="0.35">
      <c r="A218">
        <v>479872</v>
      </c>
      <c r="B218">
        <v>10768</v>
      </c>
      <c r="C218">
        <v>94397</v>
      </c>
      <c r="D218">
        <v>81323</v>
      </c>
      <c r="E218">
        <v>45148</v>
      </c>
      <c r="F218">
        <v>17862</v>
      </c>
      <c r="G218">
        <v>14145</v>
      </c>
      <c r="H218">
        <v>159</v>
      </c>
      <c r="I218">
        <v>4379</v>
      </c>
      <c r="J218">
        <v>-3213</v>
      </c>
      <c r="K218">
        <v>-984</v>
      </c>
      <c r="L218">
        <v>472548</v>
      </c>
      <c r="M218">
        <v>140846</v>
      </c>
      <c r="N218">
        <v>133811</v>
      </c>
      <c r="O218">
        <v>0</v>
      </c>
      <c r="P218">
        <v>613272</v>
      </c>
      <c r="Q218" s="6"/>
      <c r="R218" s="6"/>
      <c r="AM218" s="5"/>
      <c r="AN218" s="5"/>
      <c r="AO218" s="5"/>
    </row>
    <row r="219" spans="1:41" x14ac:dyDescent="0.35">
      <c r="A219">
        <v>469694</v>
      </c>
      <c r="B219">
        <v>10950</v>
      </c>
      <c r="C219">
        <v>95402</v>
      </c>
      <c r="D219">
        <v>79978</v>
      </c>
      <c r="E219">
        <v>43617</v>
      </c>
      <c r="F219">
        <v>17238</v>
      </c>
      <c r="G219">
        <v>15192</v>
      </c>
      <c r="H219">
        <v>128</v>
      </c>
      <c r="I219">
        <v>4132</v>
      </c>
      <c r="J219">
        <v>-5656</v>
      </c>
      <c r="K219">
        <v>110</v>
      </c>
      <c r="L219">
        <v>460561</v>
      </c>
      <c r="M219">
        <v>135424</v>
      </c>
      <c r="N219">
        <v>126724</v>
      </c>
      <c r="O219">
        <v>0</v>
      </c>
      <c r="P219">
        <v>596031</v>
      </c>
      <c r="Q219" s="6"/>
      <c r="R219" s="6"/>
      <c r="AM219" s="5"/>
      <c r="AN219" s="5"/>
      <c r="AO219" s="5"/>
    </row>
    <row r="220" spans="1:41" x14ac:dyDescent="0.35">
      <c r="A220">
        <v>460105</v>
      </c>
      <c r="B220">
        <v>11107</v>
      </c>
      <c r="C220">
        <v>94802</v>
      </c>
      <c r="D220">
        <v>75261</v>
      </c>
      <c r="E220">
        <v>39697</v>
      </c>
      <c r="F220">
        <v>15945</v>
      </c>
      <c r="G220">
        <v>15489</v>
      </c>
      <c r="H220">
        <v>105</v>
      </c>
      <c r="I220">
        <v>4344</v>
      </c>
      <c r="J220">
        <v>-9394</v>
      </c>
      <c r="K220">
        <v>1308</v>
      </c>
      <c r="L220">
        <v>454074</v>
      </c>
      <c r="M220">
        <v>126723</v>
      </c>
      <c r="N220">
        <v>121718</v>
      </c>
      <c r="O220">
        <v>0</v>
      </c>
      <c r="P220">
        <v>581258</v>
      </c>
      <c r="Q220" s="6"/>
      <c r="R220" s="6"/>
      <c r="AM220" s="5"/>
      <c r="AN220" s="5"/>
      <c r="AO220" s="5"/>
    </row>
    <row r="221" spans="1:41" x14ac:dyDescent="0.35">
      <c r="A221">
        <v>458599</v>
      </c>
      <c r="B221">
        <v>11302</v>
      </c>
      <c r="C221">
        <v>94564</v>
      </c>
      <c r="D221">
        <v>72063</v>
      </c>
      <c r="E221">
        <v>37614</v>
      </c>
      <c r="F221">
        <v>14955</v>
      </c>
      <c r="G221">
        <v>14824</v>
      </c>
      <c r="H221">
        <v>120</v>
      </c>
      <c r="I221">
        <v>4903</v>
      </c>
      <c r="J221">
        <v>-8962</v>
      </c>
      <c r="K221">
        <v>617</v>
      </c>
      <c r="L221">
        <v>454060</v>
      </c>
      <c r="M221">
        <v>125420</v>
      </c>
      <c r="N221">
        <v>122009</v>
      </c>
      <c r="O221">
        <v>0</v>
      </c>
      <c r="P221">
        <v>580028</v>
      </c>
      <c r="Q221" s="6"/>
      <c r="R221" s="6"/>
      <c r="AM221" s="5"/>
      <c r="AN221" s="5"/>
      <c r="AO221" s="5"/>
    </row>
    <row r="222" spans="1:41" x14ac:dyDescent="0.35">
      <c r="A222">
        <v>458875</v>
      </c>
      <c r="B222">
        <v>11642</v>
      </c>
      <c r="C222">
        <v>95362</v>
      </c>
      <c r="D222">
        <v>72551</v>
      </c>
      <c r="E222">
        <v>36801</v>
      </c>
      <c r="F222">
        <v>15083</v>
      </c>
      <c r="G222">
        <v>16069</v>
      </c>
      <c r="H222">
        <v>130</v>
      </c>
      <c r="I222">
        <v>4776</v>
      </c>
      <c r="J222">
        <v>-9269</v>
      </c>
      <c r="K222">
        <v>1036</v>
      </c>
      <c r="L222">
        <v>458212</v>
      </c>
      <c r="M222">
        <v>124828</v>
      </c>
      <c r="N222">
        <v>125311</v>
      </c>
      <c r="O222">
        <v>0</v>
      </c>
      <c r="P222">
        <v>583709</v>
      </c>
      <c r="Q222" s="6"/>
      <c r="R222" s="6"/>
      <c r="AM222" s="5"/>
      <c r="AN222" s="5"/>
      <c r="AO222" s="5"/>
    </row>
    <row r="223" spans="1:41" x14ac:dyDescent="0.35">
      <c r="A223">
        <v>460238</v>
      </c>
      <c r="B223">
        <v>11645</v>
      </c>
      <c r="C223">
        <v>96110</v>
      </c>
      <c r="D223">
        <v>71335</v>
      </c>
      <c r="E223">
        <v>36482</v>
      </c>
      <c r="F223">
        <v>14454</v>
      </c>
      <c r="G223">
        <v>15851</v>
      </c>
      <c r="H223">
        <v>141</v>
      </c>
      <c r="I223">
        <v>4741</v>
      </c>
      <c r="J223">
        <v>-7406</v>
      </c>
      <c r="K223">
        <v>-228</v>
      </c>
      <c r="L223">
        <v>456201</v>
      </c>
      <c r="M223">
        <v>130663</v>
      </c>
      <c r="N223">
        <v>127350</v>
      </c>
      <c r="O223">
        <v>0</v>
      </c>
      <c r="P223">
        <v>587166</v>
      </c>
      <c r="Q223" s="6"/>
      <c r="R223" s="6"/>
      <c r="AM223" s="5"/>
      <c r="AN223" s="5"/>
      <c r="AO223" s="5"/>
    </row>
    <row r="224" spans="1:41" x14ac:dyDescent="0.35">
      <c r="A224">
        <v>464543</v>
      </c>
      <c r="B224">
        <v>11552</v>
      </c>
      <c r="C224">
        <v>94805</v>
      </c>
      <c r="D224">
        <v>75138</v>
      </c>
      <c r="E224">
        <v>38204</v>
      </c>
      <c r="F224">
        <v>15217</v>
      </c>
      <c r="G224">
        <v>16792</v>
      </c>
      <c r="H224">
        <v>143</v>
      </c>
      <c r="I224">
        <v>5100</v>
      </c>
      <c r="J224">
        <v>-2196</v>
      </c>
      <c r="K224">
        <v>-366</v>
      </c>
      <c r="L224">
        <v>462837</v>
      </c>
      <c r="M224">
        <v>130582</v>
      </c>
      <c r="N224">
        <v>129677</v>
      </c>
      <c r="O224">
        <v>0</v>
      </c>
      <c r="P224">
        <v>593834</v>
      </c>
      <c r="Q224" s="6"/>
      <c r="R224" s="6"/>
      <c r="AM224" s="5"/>
      <c r="AN224" s="5"/>
      <c r="AO224" s="5"/>
    </row>
    <row r="225" spans="1:41" x14ac:dyDescent="0.35">
      <c r="A225">
        <v>469606</v>
      </c>
      <c r="B225">
        <v>11648</v>
      </c>
      <c r="C225">
        <v>95123</v>
      </c>
      <c r="D225">
        <v>74022</v>
      </c>
      <c r="E225">
        <v>37630</v>
      </c>
      <c r="F225">
        <v>16419</v>
      </c>
      <c r="G225">
        <v>15355</v>
      </c>
      <c r="H225">
        <v>144</v>
      </c>
      <c r="I225">
        <v>4884</v>
      </c>
      <c r="J225">
        <v>-1663</v>
      </c>
      <c r="K225">
        <v>-577</v>
      </c>
      <c r="L225">
        <v>467855</v>
      </c>
      <c r="M225">
        <v>134894</v>
      </c>
      <c r="N225">
        <v>133785</v>
      </c>
      <c r="O225">
        <v>0</v>
      </c>
      <c r="P225">
        <v>603085</v>
      </c>
      <c r="Q225" s="6"/>
      <c r="R225" s="6"/>
      <c r="AM225" s="5"/>
      <c r="AN225" s="5"/>
      <c r="AO225" s="5"/>
    </row>
    <row r="226" spans="1:41" x14ac:dyDescent="0.35">
      <c r="A226">
        <v>472199</v>
      </c>
      <c r="B226">
        <v>11687</v>
      </c>
      <c r="C226">
        <v>95137</v>
      </c>
      <c r="D226">
        <v>76899</v>
      </c>
      <c r="E226">
        <v>39313</v>
      </c>
      <c r="F226">
        <v>17009</v>
      </c>
      <c r="G226">
        <v>15628</v>
      </c>
      <c r="H226">
        <v>147</v>
      </c>
      <c r="I226">
        <v>5234</v>
      </c>
      <c r="J226">
        <v>-658</v>
      </c>
      <c r="K226">
        <v>524</v>
      </c>
      <c r="L226">
        <v>473434</v>
      </c>
      <c r="M226">
        <v>136309</v>
      </c>
      <c r="N226">
        <v>138104</v>
      </c>
      <c r="O226">
        <v>0</v>
      </c>
      <c r="P226">
        <v>610106</v>
      </c>
      <c r="Q226" s="6"/>
      <c r="R226" s="6"/>
      <c r="AM226" s="5"/>
      <c r="AN226" s="5"/>
      <c r="AO226" s="5"/>
    </row>
    <row r="227" spans="1:41" x14ac:dyDescent="0.35">
      <c r="A227">
        <v>472612</v>
      </c>
      <c r="B227">
        <v>11545</v>
      </c>
      <c r="C227">
        <v>95696</v>
      </c>
      <c r="D227">
        <v>78973</v>
      </c>
      <c r="E227">
        <v>41914</v>
      </c>
      <c r="F227">
        <v>16709</v>
      </c>
      <c r="G227">
        <v>15547</v>
      </c>
      <c r="H227">
        <v>140</v>
      </c>
      <c r="I227">
        <v>5011</v>
      </c>
      <c r="J227">
        <v>-4046</v>
      </c>
      <c r="K227">
        <v>418</v>
      </c>
      <c r="L227">
        <v>472428</v>
      </c>
      <c r="M227">
        <v>139076</v>
      </c>
      <c r="N227">
        <v>139318</v>
      </c>
      <c r="O227">
        <v>0</v>
      </c>
      <c r="P227">
        <v>611773</v>
      </c>
      <c r="Q227" s="6"/>
      <c r="R227" s="6"/>
      <c r="AM227" s="5"/>
      <c r="AN227" s="5"/>
      <c r="AO227" s="5"/>
    </row>
    <row r="228" spans="1:41" x14ac:dyDescent="0.35">
      <c r="A228">
        <v>473819</v>
      </c>
      <c r="B228">
        <v>11350</v>
      </c>
      <c r="C228">
        <v>96262</v>
      </c>
      <c r="D228">
        <v>75922</v>
      </c>
      <c r="E228">
        <v>39000</v>
      </c>
      <c r="F228">
        <v>16316</v>
      </c>
      <c r="G228">
        <v>16457</v>
      </c>
      <c r="H228">
        <v>131</v>
      </c>
      <c r="I228">
        <v>4532</v>
      </c>
      <c r="J228">
        <v>-2259</v>
      </c>
      <c r="K228">
        <v>-2309</v>
      </c>
      <c r="L228">
        <v>464556</v>
      </c>
      <c r="M228">
        <v>144795</v>
      </c>
      <c r="N228">
        <v>136031</v>
      </c>
      <c r="O228">
        <v>0</v>
      </c>
      <c r="P228">
        <v>609560</v>
      </c>
      <c r="Q228" s="6"/>
      <c r="R228" s="6"/>
      <c r="AM228" s="5"/>
      <c r="AN228" s="5"/>
      <c r="AO228" s="5"/>
    </row>
    <row r="229" spans="1:41" x14ac:dyDescent="0.35">
      <c r="A229">
        <v>474365</v>
      </c>
      <c r="B229">
        <v>11798</v>
      </c>
      <c r="C229">
        <v>94581</v>
      </c>
      <c r="D229">
        <v>75107</v>
      </c>
      <c r="E229">
        <v>41219</v>
      </c>
      <c r="F229">
        <v>16064</v>
      </c>
      <c r="G229">
        <v>13758</v>
      </c>
      <c r="H229">
        <v>121</v>
      </c>
      <c r="I229">
        <v>4107</v>
      </c>
      <c r="J229">
        <v>4468</v>
      </c>
      <c r="K229">
        <v>164</v>
      </c>
      <c r="L229">
        <v>471364</v>
      </c>
      <c r="M229">
        <v>142702</v>
      </c>
      <c r="N229">
        <v>140090</v>
      </c>
      <c r="O229">
        <v>0</v>
      </c>
      <c r="P229">
        <v>614340</v>
      </c>
      <c r="Q229" s="6"/>
      <c r="R229" s="6"/>
      <c r="AM229" s="5"/>
      <c r="AN229" s="5"/>
      <c r="AO229" s="5"/>
    </row>
    <row r="230" spans="1:41" x14ac:dyDescent="0.35">
      <c r="A230">
        <v>475813</v>
      </c>
      <c r="B230">
        <v>11831</v>
      </c>
      <c r="C230">
        <v>94423</v>
      </c>
      <c r="D230">
        <v>76824</v>
      </c>
      <c r="E230">
        <v>42597</v>
      </c>
      <c r="F230">
        <v>15908</v>
      </c>
      <c r="G230">
        <v>14055</v>
      </c>
      <c r="H230">
        <v>113</v>
      </c>
      <c r="I230">
        <v>4304</v>
      </c>
      <c r="J230">
        <v>248</v>
      </c>
      <c r="K230">
        <v>1393</v>
      </c>
      <c r="L230">
        <v>470915</v>
      </c>
      <c r="M230">
        <v>144333</v>
      </c>
      <c r="N230">
        <v>139837</v>
      </c>
      <c r="O230">
        <v>0</v>
      </c>
      <c r="P230">
        <v>615512</v>
      </c>
      <c r="Q230" s="6"/>
      <c r="R230" s="6"/>
      <c r="AM230" s="5"/>
      <c r="AN230" s="5"/>
      <c r="AO230" s="5"/>
    </row>
    <row r="231" spans="1:41" x14ac:dyDescent="0.35">
      <c r="A231">
        <v>476479</v>
      </c>
      <c r="B231">
        <v>11686</v>
      </c>
      <c r="C231">
        <v>95249</v>
      </c>
      <c r="D231">
        <v>77501</v>
      </c>
      <c r="E231">
        <v>43649</v>
      </c>
      <c r="F231">
        <v>15602</v>
      </c>
      <c r="G231">
        <v>13685</v>
      </c>
      <c r="H231">
        <v>111</v>
      </c>
      <c r="I231">
        <v>4514</v>
      </c>
      <c r="J231">
        <v>-6241</v>
      </c>
      <c r="K231">
        <v>47</v>
      </c>
      <c r="L231">
        <v>470395</v>
      </c>
      <c r="M231">
        <v>146503</v>
      </c>
      <c r="N231">
        <v>140765</v>
      </c>
      <c r="O231">
        <v>0</v>
      </c>
      <c r="P231">
        <v>617143</v>
      </c>
      <c r="Q231" s="6"/>
      <c r="R231" s="6"/>
      <c r="AM231" s="5"/>
      <c r="AN231" s="5"/>
      <c r="AO231" s="5"/>
    </row>
    <row r="232" spans="1:41" x14ac:dyDescent="0.35">
      <c r="A232">
        <v>480632</v>
      </c>
      <c r="B232">
        <v>11628</v>
      </c>
      <c r="C232">
        <v>98228</v>
      </c>
      <c r="D232">
        <v>78655</v>
      </c>
      <c r="E232">
        <v>45274</v>
      </c>
      <c r="F232">
        <v>14871</v>
      </c>
      <c r="G232">
        <v>14096</v>
      </c>
      <c r="H232">
        <v>101</v>
      </c>
      <c r="I232">
        <v>4368</v>
      </c>
      <c r="J232">
        <v>-4717</v>
      </c>
      <c r="K232">
        <v>-1964</v>
      </c>
      <c r="L232">
        <v>472053</v>
      </c>
      <c r="M232">
        <v>150065</v>
      </c>
      <c r="N232">
        <v>141866</v>
      </c>
      <c r="O232">
        <v>0</v>
      </c>
      <c r="P232">
        <v>622400</v>
      </c>
      <c r="Q232" s="6"/>
      <c r="R232" s="6"/>
      <c r="AM232" s="5"/>
      <c r="AN232" s="5"/>
      <c r="AO232" s="5"/>
    </row>
    <row r="233" spans="1:41" x14ac:dyDescent="0.35">
      <c r="A233">
        <v>479979</v>
      </c>
      <c r="B233">
        <v>11885</v>
      </c>
      <c r="C233">
        <v>94967</v>
      </c>
      <c r="D233">
        <v>76645</v>
      </c>
      <c r="E233">
        <v>43325</v>
      </c>
      <c r="F233">
        <v>15164</v>
      </c>
      <c r="G233">
        <v>13783</v>
      </c>
      <c r="H233">
        <v>111</v>
      </c>
      <c r="I233">
        <v>4371</v>
      </c>
      <c r="J233">
        <v>7654</v>
      </c>
      <c r="K233">
        <v>795</v>
      </c>
      <c r="L233">
        <v>481406</v>
      </c>
      <c r="M233">
        <v>143027</v>
      </c>
      <c r="N233">
        <v>144538</v>
      </c>
      <c r="O233">
        <v>0</v>
      </c>
      <c r="P233">
        <v>624637</v>
      </c>
      <c r="Q233" s="6"/>
      <c r="R233" s="6"/>
      <c r="AM233" s="5"/>
      <c r="AN233" s="5"/>
      <c r="AO233" s="5"/>
    </row>
    <row r="234" spans="1:41" x14ac:dyDescent="0.35">
      <c r="A234">
        <v>484579</v>
      </c>
      <c r="B234">
        <v>12112</v>
      </c>
      <c r="C234">
        <v>95861</v>
      </c>
      <c r="D234">
        <v>75936</v>
      </c>
      <c r="E234">
        <v>43521</v>
      </c>
      <c r="F234">
        <v>15372</v>
      </c>
      <c r="G234">
        <v>12571</v>
      </c>
      <c r="H234">
        <v>112</v>
      </c>
      <c r="I234">
        <v>4542</v>
      </c>
      <c r="J234">
        <v>8043</v>
      </c>
      <c r="K234">
        <v>243</v>
      </c>
      <c r="L234">
        <v>480785</v>
      </c>
      <c r="M234">
        <v>146623</v>
      </c>
      <c r="N234">
        <v>143143</v>
      </c>
      <c r="O234">
        <v>0</v>
      </c>
      <c r="P234">
        <v>627651</v>
      </c>
      <c r="Q234" s="6"/>
      <c r="R234" s="6"/>
      <c r="AM234" s="5"/>
      <c r="AN234" s="5"/>
      <c r="AO234" s="5"/>
    </row>
    <row r="235" spans="1:41" x14ac:dyDescent="0.35">
      <c r="A235">
        <v>484039</v>
      </c>
      <c r="B235">
        <v>11368</v>
      </c>
      <c r="C235">
        <v>97132</v>
      </c>
      <c r="D235">
        <v>78986</v>
      </c>
      <c r="E235">
        <v>46059</v>
      </c>
      <c r="F235">
        <v>15153</v>
      </c>
      <c r="G235">
        <v>12557</v>
      </c>
      <c r="H235">
        <v>108</v>
      </c>
      <c r="I235">
        <v>5093</v>
      </c>
      <c r="J235">
        <v>-4602</v>
      </c>
      <c r="K235">
        <v>-110</v>
      </c>
      <c r="L235">
        <v>481429</v>
      </c>
      <c r="M235">
        <v>143014</v>
      </c>
      <c r="N235">
        <v>140838</v>
      </c>
      <c r="O235">
        <v>0</v>
      </c>
      <c r="P235">
        <v>624662</v>
      </c>
      <c r="Q235" s="6"/>
      <c r="R235" s="6"/>
      <c r="AM235" s="5"/>
      <c r="AN235" s="5"/>
      <c r="AO235" s="5"/>
    </row>
    <row r="236" spans="1:41" x14ac:dyDescent="0.35">
      <c r="A236">
        <v>485409</v>
      </c>
      <c r="B236">
        <v>11284</v>
      </c>
      <c r="C236">
        <v>95904</v>
      </c>
      <c r="D236">
        <v>76695</v>
      </c>
      <c r="E236">
        <v>44731</v>
      </c>
      <c r="F236">
        <v>15104</v>
      </c>
      <c r="G236">
        <v>11813</v>
      </c>
      <c r="H236">
        <v>122</v>
      </c>
      <c r="I236">
        <v>4894</v>
      </c>
      <c r="J236">
        <v>1154</v>
      </c>
      <c r="K236">
        <v>761</v>
      </c>
      <c r="L236">
        <v>480074</v>
      </c>
      <c r="M236">
        <v>146117</v>
      </c>
      <c r="N236">
        <v>141211</v>
      </c>
      <c r="O236">
        <v>0</v>
      </c>
      <c r="P236">
        <v>626423</v>
      </c>
      <c r="Q236" s="6"/>
      <c r="R236" s="6"/>
      <c r="AM236" s="5"/>
      <c r="AN236" s="5"/>
      <c r="AO236" s="5"/>
    </row>
    <row r="237" spans="1:41" x14ac:dyDescent="0.35">
      <c r="A237">
        <v>488930</v>
      </c>
      <c r="B237">
        <v>11298</v>
      </c>
      <c r="C237">
        <v>96483</v>
      </c>
      <c r="D237">
        <v>79896</v>
      </c>
      <c r="E237">
        <v>45627</v>
      </c>
      <c r="F237">
        <v>16619</v>
      </c>
      <c r="G237">
        <v>12205</v>
      </c>
      <c r="H237">
        <v>125</v>
      </c>
      <c r="I237">
        <v>5383</v>
      </c>
      <c r="J237">
        <v>1704</v>
      </c>
      <c r="K237">
        <v>3326</v>
      </c>
      <c r="L237">
        <v>489648</v>
      </c>
      <c r="M237">
        <v>147523</v>
      </c>
      <c r="N237">
        <v>148363</v>
      </c>
      <c r="O237">
        <v>0</v>
      </c>
      <c r="P237">
        <v>637420</v>
      </c>
      <c r="Q237" s="6"/>
      <c r="R237" s="6"/>
      <c r="AM237" s="5"/>
      <c r="AN237" s="5"/>
      <c r="AO237" s="5"/>
    </row>
    <row r="238" spans="1:41" x14ac:dyDescent="0.35">
      <c r="A238">
        <v>493002</v>
      </c>
      <c r="B238">
        <v>11260</v>
      </c>
      <c r="C238">
        <v>96425</v>
      </c>
      <c r="D238">
        <v>81862</v>
      </c>
      <c r="E238">
        <v>47234</v>
      </c>
      <c r="F238">
        <v>16687</v>
      </c>
      <c r="G238">
        <v>12617</v>
      </c>
      <c r="H238">
        <v>135</v>
      </c>
      <c r="I238">
        <v>5222</v>
      </c>
      <c r="J238">
        <v>1332</v>
      </c>
      <c r="K238">
        <v>-1510</v>
      </c>
      <c r="L238">
        <v>493758</v>
      </c>
      <c r="M238">
        <v>147032</v>
      </c>
      <c r="N238">
        <v>147991</v>
      </c>
      <c r="O238">
        <v>0</v>
      </c>
      <c r="P238">
        <v>641046</v>
      </c>
      <c r="Q238" s="6"/>
      <c r="R238" s="6"/>
      <c r="AM238" s="5"/>
      <c r="AN238" s="5"/>
      <c r="AO238" s="5"/>
    </row>
    <row r="239" spans="1:41" x14ac:dyDescent="0.35">
      <c r="A239">
        <v>496466</v>
      </c>
      <c r="B239">
        <v>10845</v>
      </c>
      <c r="C239">
        <v>98238</v>
      </c>
      <c r="D239">
        <v>81850</v>
      </c>
      <c r="E239">
        <v>47059</v>
      </c>
      <c r="F239">
        <v>16700</v>
      </c>
      <c r="G239">
        <v>12968</v>
      </c>
      <c r="H239">
        <v>142</v>
      </c>
      <c r="I239">
        <v>5086</v>
      </c>
      <c r="J239">
        <v>2594</v>
      </c>
      <c r="K239">
        <v>4445</v>
      </c>
      <c r="L239">
        <v>503984</v>
      </c>
      <c r="M239">
        <v>143715</v>
      </c>
      <c r="N239">
        <v>151319</v>
      </c>
      <c r="O239">
        <v>0</v>
      </c>
      <c r="P239">
        <v>647966</v>
      </c>
      <c r="Q239" s="6"/>
      <c r="R239" s="6"/>
      <c r="AM239" s="5"/>
      <c r="AN239" s="5"/>
      <c r="AO239" s="5"/>
    </row>
    <row r="240" spans="1:41" x14ac:dyDescent="0.35">
      <c r="A240">
        <v>500552</v>
      </c>
      <c r="B240">
        <v>10780</v>
      </c>
      <c r="C240">
        <v>98813</v>
      </c>
      <c r="D240">
        <v>84610</v>
      </c>
      <c r="E240">
        <v>47997</v>
      </c>
      <c r="F240">
        <v>17072</v>
      </c>
      <c r="G240">
        <v>14107</v>
      </c>
      <c r="H240">
        <v>151</v>
      </c>
      <c r="I240">
        <v>5443</v>
      </c>
      <c r="J240">
        <v>-1366</v>
      </c>
      <c r="K240">
        <v>1582</v>
      </c>
      <c r="L240">
        <v>504697</v>
      </c>
      <c r="M240">
        <v>144647</v>
      </c>
      <c r="N240">
        <v>148993</v>
      </c>
      <c r="O240">
        <v>0</v>
      </c>
      <c r="P240">
        <v>649591</v>
      </c>
      <c r="Q240" s="6"/>
      <c r="R240" s="6"/>
      <c r="AM240" s="5"/>
      <c r="AN240" s="5"/>
      <c r="AO240" s="5"/>
    </row>
    <row r="241" spans="1:44" x14ac:dyDescent="0.35">
      <c r="A241">
        <v>504939</v>
      </c>
      <c r="B241">
        <v>10520</v>
      </c>
      <c r="C241">
        <v>99424</v>
      </c>
      <c r="D241">
        <v>84341</v>
      </c>
      <c r="E241">
        <v>48160</v>
      </c>
      <c r="F241">
        <v>16833</v>
      </c>
      <c r="G241">
        <v>13253</v>
      </c>
      <c r="H241">
        <v>165</v>
      </c>
      <c r="I241">
        <v>5905</v>
      </c>
      <c r="J241">
        <v>4238</v>
      </c>
      <c r="K241">
        <v>-3143</v>
      </c>
      <c r="L241">
        <v>507710</v>
      </c>
      <c r="M241">
        <v>146835</v>
      </c>
      <c r="N241">
        <v>149831</v>
      </c>
      <c r="O241">
        <v>0</v>
      </c>
      <c r="P241">
        <v>654786</v>
      </c>
      <c r="Q241" s="6"/>
      <c r="R241" s="6"/>
      <c r="AM241" s="5"/>
      <c r="AN241" s="5"/>
      <c r="AO241" s="5"/>
    </row>
    <row r="242" spans="1:44" x14ac:dyDescent="0.35">
      <c r="A242">
        <v>508741</v>
      </c>
      <c r="B242">
        <v>10508</v>
      </c>
      <c r="C242">
        <v>99523</v>
      </c>
      <c r="D242">
        <v>85844</v>
      </c>
      <c r="E242">
        <v>48500</v>
      </c>
      <c r="F242">
        <v>17645</v>
      </c>
      <c r="G242">
        <v>13927</v>
      </c>
      <c r="H242">
        <v>167</v>
      </c>
      <c r="I242">
        <v>5624</v>
      </c>
      <c r="J242">
        <v>5254</v>
      </c>
      <c r="K242">
        <v>1563</v>
      </c>
      <c r="L242">
        <v>516647</v>
      </c>
      <c r="M242">
        <v>147275</v>
      </c>
      <c r="N242">
        <v>155251</v>
      </c>
      <c r="O242">
        <v>0</v>
      </c>
      <c r="P242">
        <v>664152</v>
      </c>
      <c r="Q242" s="6"/>
      <c r="R242" s="6"/>
      <c r="AM242" s="5"/>
      <c r="AN242" s="5"/>
      <c r="AO242" s="5"/>
    </row>
    <row r="243" spans="1:44" x14ac:dyDescent="0.35">
      <c r="A243">
        <v>512334</v>
      </c>
      <c r="B243">
        <v>10339</v>
      </c>
      <c r="C243">
        <v>99309</v>
      </c>
      <c r="D243">
        <v>88045</v>
      </c>
      <c r="E243">
        <v>50226</v>
      </c>
      <c r="F243">
        <v>17460</v>
      </c>
      <c r="G243">
        <v>14293</v>
      </c>
      <c r="H243">
        <v>165</v>
      </c>
      <c r="I243">
        <v>5891</v>
      </c>
      <c r="J243">
        <v>7223</v>
      </c>
      <c r="K243">
        <v>6069</v>
      </c>
      <c r="L243">
        <v>525842</v>
      </c>
      <c r="M243">
        <v>151503</v>
      </c>
      <c r="N243">
        <v>164813</v>
      </c>
      <c r="O243">
        <v>0</v>
      </c>
      <c r="P243">
        <v>677583</v>
      </c>
      <c r="Q243" s="6"/>
      <c r="R243" s="6"/>
      <c r="AM243" s="5"/>
      <c r="AN243" s="5"/>
      <c r="AO243" s="5"/>
    </row>
    <row r="244" spans="1:44" x14ac:dyDescent="0.35">
      <c r="A244">
        <v>513850</v>
      </c>
      <c r="B244">
        <v>10321</v>
      </c>
      <c r="C244">
        <v>99538</v>
      </c>
      <c r="D244">
        <v>91127</v>
      </c>
      <c r="E244">
        <v>53460</v>
      </c>
      <c r="F244">
        <v>17436</v>
      </c>
      <c r="G244">
        <v>14604</v>
      </c>
      <c r="H244">
        <v>167</v>
      </c>
      <c r="I244">
        <v>5436</v>
      </c>
      <c r="J244">
        <v>5144</v>
      </c>
      <c r="K244">
        <v>2939</v>
      </c>
      <c r="L244">
        <v>526498</v>
      </c>
      <c r="M244">
        <v>150951</v>
      </c>
      <c r="N244">
        <v>163588</v>
      </c>
      <c r="O244">
        <v>0</v>
      </c>
      <c r="P244">
        <v>677702</v>
      </c>
      <c r="Q244" s="6"/>
      <c r="R244" s="6"/>
      <c r="AM244" s="5"/>
      <c r="AN244" s="5"/>
      <c r="AO244" s="5"/>
    </row>
    <row r="245" spans="1:44" x14ac:dyDescent="0.35">
      <c r="A245">
        <v>516876</v>
      </c>
      <c r="B245">
        <v>10876</v>
      </c>
      <c r="C245">
        <v>100405</v>
      </c>
      <c r="D245">
        <v>91529</v>
      </c>
      <c r="E245">
        <v>52038</v>
      </c>
      <c r="F245">
        <v>18790</v>
      </c>
      <c r="G245">
        <v>14590</v>
      </c>
      <c r="H245">
        <v>157</v>
      </c>
      <c r="I245">
        <v>5982</v>
      </c>
      <c r="J245">
        <v>-4339</v>
      </c>
      <c r="K245">
        <v>175</v>
      </c>
      <c r="L245">
        <v>521189</v>
      </c>
      <c r="M245">
        <v>155701</v>
      </c>
      <c r="N245">
        <v>159967</v>
      </c>
      <c r="O245">
        <v>0</v>
      </c>
      <c r="P245">
        <v>677022</v>
      </c>
      <c r="Q245" s="6"/>
      <c r="R245" s="6"/>
      <c r="AM245" s="5"/>
      <c r="AN245" s="5"/>
      <c r="AO245" s="5"/>
    </row>
    <row r="246" spans="1:44" x14ac:dyDescent="0.35">
      <c r="A246">
        <v>518915</v>
      </c>
      <c r="B246">
        <v>10798</v>
      </c>
      <c r="C246">
        <v>101277</v>
      </c>
      <c r="D246">
        <v>90849</v>
      </c>
      <c r="E246">
        <v>52163</v>
      </c>
      <c r="F246">
        <v>18665</v>
      </c>
      <c r="G246">
        <v>13835</v>
      </c>
      <c r="H246">
        <v>161</v>
      </c>
      <c r="I246">
        <v>6049</v>
      </c>
      <c r="J246">
        <v>-3060</v>
      </c>
      <c r="K246">
        <v>309</v>
      </c>
      <c r="L246">
        <v>527793</v>
      </c>
      <c r="M246">
        <v>150776</v>
      </c>
      <c r="N246">
        <v>159785</v>
      </c>
      <c r="O246">
        <v>0</v>
      </c>
      <c r="P246">
        <v>678831</v>
      </c>
      <c r="Q246" s="6"/>
      <c r="R246" s="6"/>
      <c r="AM246" s="5"/>
      <c r="AN246" s="5"/>
      <c r="AO246" s="5"/>
    </row>
    <row r="247" spans="1:44" x14ac:dyDescent="0.35">
      <c r="A247">
        <v>521920</v>
      </c>
      <c r="B247">
        <v>10659</v>
      </c>
      <c r="C247">
        <v>100928</v>
      </c>
      <c r="D247">
        <v>93835</v>
      </c>
      <c r="E247">
        <v>55620</v>
      </c>
      <c r="F247">
        <v>18883</v>
      </c>
      <c r="G247">
        <v>13519</v>
      </c>
      <c r="H247">
        <v>158</v>
      </c>
      <c r="I247">
        <v>5669</v>
      </c>
      <c r="J247">
        <v>14360</v>
      </c>
      <c r="K247">
        <v>-3030</v>
      </c>
      <c r="L247">
        <v>532921</v>
      </c>
      <c r="M247">
        <v>155105</v>
      </c>
      <c r="N247">
        <v>166218</v>
      </c>
      <c r="O247">
        <v>0</v>
      </c>
      <c r="P247">
        <v>688232</v>
      </c>
      <c r="Q247" s="6"/>
      <c r="R247" s="6"/>
      <c r="AM247" s="5"/>
      <c r="AN247" s="5"/>
      <c r="AO247" s="5"/>
    </row>
    <row r="248" spans="1:44" x14ac:dyDescent="0.35">
      <c r="A248">
        <v>523813</v>
      </c>
      <c r="B248">
        <v>10568</v>
      </c>
      <c r="C248">
        <v>101150</v>
      </c>
      <c r="D248">
        <v>94838</v>
      </c>
      <c r="E248">
        <v>56947</v>
      </c>
      <c r="F248">
        <v>18908</v>
      </c>
      <c r="G248">
        <v>13169</v>
      </c>
      <c r="H248">
        <v>156</v>
      </c>
      <c r="I248">
        <v>5766</v>
      </c>
      <c r="J248">
        <v>525</v>
      </c>
      <c r="K248">
        <v>1235</v>
      </c>
      <c r="L248">
        <v>534713</v>
      </c>
      <c r="M248">
        <v>154525</v>
      </c>
      <c r="N248">
        <v>165545</v>
      </c>
      <c r="O248">
        <v>0</v>
      </c>
      <c r="P248">
        <v>689483</v>
      </c>
      <c r="Q248" s="6"/>
      <c r="R248" s="6"/>
      <c r="AM248" s="5"/>
      <c r="AN248" s="5"/>
      <c r="AO248" s="5"/>
    </row>
    <row r="249" spans="1:44" x14ac:dyDescent="0.35">
      <c r="A249">
        <v>526750</v>
      </c>
      <c r="B249">
        <v>10564</v>
      </c>
      <c r="C249">
        <v>101277</v>
      </c>
      <c r="D249">
        <v>95631</v>
      </c>
      <c r="E249">
        <v>56796</v>
      </c>
      <c r="F249">
        <v>19097</v>
      </c>
      <c r="G249">
        <v>13584</v>
      </c>
      <c r="H249">
        <v>161</v>
      </c>
      <c r="I249">
        <v>6088</v>
      </c>
      <c r="J249">
        <v>-195</v>
      </c>
      <c r="K249">
        <v>-866</v>
      </c>
      <c r="L249">
        <v>535099</v>
      </c>
      <c r="M249">
        <v>159183</v>
      </c>
      <c r="N249">
        <v>167522</v>
      </c>
      <c r="O249">
        <v>0</v>
      </c>
      <c r="P249">
        <v>694327</v>
      </c>
      <c r="Q249" s="6"/>
      <c r="R249" s="6"/>
      <c r="AM249" s="5"/>
      <c r="AN249" s="5"/>
      <c r="AO249" s="5"/>
    </row>
    <row r="250" spans="1:44" x14ac:dyDescent="0.35">
      <c r="A250">
        <v>528712</v>
      </c>
      <c r="B250">
        <v>10485</v>
      </c>
      <c r="C250">
        <v>101465</v>
      </c>
      <c r="D250">
        <v>98329</v>
      </c>
      <c r="E250">
        <v>58177</v>
      </c>
      <c r="F250">
        <v>19744</v>
      </c>
      <c r="G250">
        <v>13940</v>
      </c>
      <c r="H250">
        <v>156</v>
      </c>
      <c r="I250">
        <v>6395</v>
      </c>
      <c r="J250">
        <v>1923</v>
      </c>
      <c r="K250">
        <v>3154</v>
      </c>
      <c r="L250">
        <v>546463</v>
      </c>
      <c r="M250">
        <v>154845</v>
      </c>
      <c r="N250">
        <v>173189</v>
      </c>
      <c r="O250">
        <v>0</v>
      </c>
      <c r="P250">
        <v>701699</v>
      </c>
      <c r="Q250" s="6"/>
      <c r="R250" s="6"/>
      <c r="AM250" s="5"/>
      <c r="AN250" s="5"/>
      <c r="AO250" s="5"/>
    </row>
    <row r="251" spans="1:44" x14ac:dyDescent="0.35">
      <c r="A251">
        <v>532082</v>
      </c>
      <c r="B251">
        <v>10529</v>
      </c>
      <c r="C251">
        <v>101092</v>
      </c>
      <c r="D251">
        <v>97427</v>
      </c>
      <c r="E251">
        <v>56045</v>
      </c>
      <c r="F251">
        <v>20782</v>
      </c>
      <c r="G251">
        <v>13886</v>
      </c>
      <c r="H251">
        <v>162</v>
      </c>
      <c r="I251">
        <v>6630</v>
      </c>
      <c r="J251">
        <v>2783</v>
      </c>
      <c r="K251">
        <v>-1924</v>
      </c>
      <c r="L251">
        <v>540227</v>
      </c>
      <c r="M251">
        <v>160974</v>
      </c>
      <c r="N251">
        <v>169132</v>
      </c>
      <c r="O251">
        <v>0</v>
      </c>
      <c r="P251">
        <v>701262</v>
      </c>
      <c r="Q251" s="6"/>
      <c r="R251" s="6"/>
      <c r="AJ251" s="2"/>
      <c r="AM251" s="5"/>
      <c r="AN251" s="5"/>
      <c r="AO251" s="5"/>
      <c r="AR251" s="5"/>
    </row>
    <row r="252" spans="1:44" x14ac:dyDescent="0.35">
      <c r="A252">
        <v>536566</v>
      </c>
      <c r="B252">
        <v>10723</v>
      </c>
      <c r="C252">
        <v>101335</v>
      </c>
      <c r="D252">
        <v>99077</v>
      </c>
      <c r="E252">
        <v>57345</v>
      </c>
      <c r="F252">
        <v>21165</v>
      </c>
      <c r="G252">
        <v>13963</v>
      </c>
      <c r="H252">
        <v>165</v>
      </c>
      <c r="I252">
        <v>6523</v>
      </c>
      <c r="J252">
        <v>5107</v>
      </c>
      <c r="K252">
        <v>-493</v>
      </c>
      <c r="L252">
        <v>544028</v>
      </c>
      <c r="M252">
        <v>163631</v>
      </c>
      <c r="N252">
        <v>171129</v>
      </c>
      <c r="O252">
        <v>0</v>
      </c>
      <c r="P252">
        <v>707728</v>
      </c>
      <c r="Q252" s="6"/>
      <c r="R252" s="6"/>
      <c r="V252" s="2"/>
      <c r="W252" s="2"/>
      <c r="X252" s="2"/>
      <c r="Y252" s="2"/>
      <c r="Z252" s="2"/>
      <c r="AA252" s="2"/>
      <c r="AB252" s="2"/>
      <c r="AC252" s="2"/>
      <c r="AD252" s="2"/>
      <c r="AE252" s="5"/>
      <c r="AF252" s="2"/>
      <c r="AI252" s="5"/>
      <c r="AJ252" s="5"/>
      <c r="AK252" s="5"/>
      <c r="AL252" s="5"/>
      <c r="AM252" s="5"/>
      <c r="AN252" s="5"/>
      <c r="AO252" s="5"/>
      <c r="AR252" s="5"/>
    </row>
    <row r="253" spans="1:44" x14ac:dyDescent="0.35">
      <c r="A253">
        <v>540020</v>
      </c>
      <c r="B253">
        <v>10964</v>
      </c>
      <c r="C253">
        <v>101859</v>
      </c>
      <c r="D253">
        <v>100304</v>
      </c>
      <c r="E253">
        <v>57030</v>
      </c>
      <c r="F253">
        <v>21336</v>
      </c>
      <c r="G253">
        <v>15742</v>
      </c>
      <c r="H253">
        <v>175</v>
      </c>
      <c r="I253">
        <v>6110</v>
      </c>
      <c r="J253">
        <v>6200</v>
      </c>
      <c r="K253">
        <v>203</v>
      </c>
      <c r="L253">
        <v>547629</v>
      </c>
      <c r="M253">
        <v>168016</v>
      </c>
      <c r="N253">
        <v>175707</v>
      </c>
      <c r="O253">
        <v>0</v>
      </c>
      <c r="P253">
        <v>715658</v>
      </c>
      <c r="Q253" s="6"/>
      <c r="R253" s="6"/>
      <c r="V253" s="2"/>
      <c r="W253" s="2"/>
      <c r="X253" s="2"/>
      <c r="Y253" s="2"/>
      <c r="Z253" s="2"/>
      <c r="AA253" s="2"/>
      <c r="AB253" s="2"/>
      <c r="AC253" s="2"/>
      <c r="AD253" s="2"/>
      <c r="AE253" s="5"/>
      <c r="AF253" s="2"/>
      <c r="AI253" s="5"/>
      <c r="AJ253" s="5"/>
      <c r="AK253" s="5"/>
      <c r="AL253" s="5"/>
      <c r="AM253" s="5"/>
      <c r="AN253" s="5"/>
      <c r="AO253" s="5"/>
      <c r="AR253" s="5"/>
    </row>
    <row r="254" spans="1:44" x14ac:dyDescent="0.35">
      <c r="A254">
        <v>543452</v>
      </c>
      <c r="B254">
        <v>11091</v>
      </c>
      <c r="C254">
        <v>102258</v>
      </c>
      <c r="D254">
        <v>99419</v>
      </c>
      <c r="E254">
        <v>56048</v>
      </c>
      <c r="F254">
        <v>21555</v>
      </c>
      <c r="G254">
        <v>15337</v>
      </c>
      <c r="H254">
        <v>173</v>
      </c>
      <c r="I254">
        <v>6404</v>
      </c>
      <c r="J254">
        <v>1730</v>
      </c>
      <c r="K254">
        <v>17</v>
      </c>
      <c r="L254">
        <v>547928</v>
      </c>
      <c r="M254">
        <v>172089</v>
      </c>
      <c r="N254">
        <v>176567</v>
      </c>
      <c r="O254">
        <v>0</v>
      </c>
      <c r="P254">
        <v>719947</v>
      </c>
      <c r="Q254" s="6"/>
      <c r="R254" s="6"/>
      <c r="V254" s="2"/>
      <c r="W254" s="2"/>
      <c r="X254" s="2"/>
      <c r="Y254" s="2"/>
      <c r="Z254" s="2"/>
      <c r="AA254" s="2"/>
      <c r="AB254" s="2"/>
      <c r="AC254" s="2"/>
      <c r="AD254" s="2"/>
      <c r="AE254" s="5"/>
      <c r="AF254" s="2"/>
      <c r="AI254" s="5"/>
      <c r="AJ254" s="5"/>
      <c r="AK254" s="5"/>
      <c r="AL254" s="5"/>
      <c r="AM254" s="5"/>
      <c r="AN254" s="5"/>
      <c r="AO254" s="5"/>
      <c r="AR254" s="5"/>
    </row>
    <row r="255" spans="1:44" x14ac:dyDescent="0.35">
      <c r="A255">
        <v>547377</v>
      </c>
      <c r="B255">
        <v>11381</v>
      </c>
      <c r="C255">
        <v>102180</v>
      </c>
      <c r="D255">
        <v>100952</v>
      </c>
      <c r="E255">
        <v>57022</v>
      </c>
      <c r="F255">
        <v>21970</v>
      </c>
      <c r="G255">
        <v>15470</v>
      </c>
      <c r="H255">
        <v>162</v>
      </c>
      <c r="I255">
        <v>6437</v>
      </c>
      <c r="J255">
        <v>270</v>
      </c>
      <c r="K255">
        <v>879</v>
      </c>
      <c r="L255">
        <v>552352</v>
      </c>
      <c r="M255">
        <v>168382</v>
      </c>
      <c r="N255">
        <v>173358</v>
      </c>
      <c r="O255">
        <v>0</v>
      </c>
      <c r="P255">
        <v>720772</v>
      </c>
      <c r="Q255" s="6"/>
      <c r="R255" s="6"/>
      <c r="V255" s="2"/>
      <c r="W255" s="2"/>
      <c r="X255" s="2"/>
      <c r="Y255" s="2"/>
      <c r="Z255" s="2"/>
      <c r="AA255" s="2"/>
      <c r="AB255" s="2"/>
      <c r="AC255" s="2"/>
      <c r="AD255" s="2"/>
      <c r="AE255" s="5"/>
      <c r="AF255" s="2"/>
      <c r="AI255" s="5"/>
      <c r="AJ255" s="5"/>
      <c r="AK255" s="5"/>
      <c r="AL255" s="5"/>
      <c r="AM255" s="5"/>
      <c r="AN255" s="5"/>
      <c r="AO255" s="5"/>
      <c r="AR255" s="5"/>
    </row>
    <row r="256" spans="1:44" x14ac:dyDescent="0.35">
      <c r="A256">
        <v>547688</v>
      </c>
      <c r="B256">
        <v>11623</v>
      </c>
      <c r="C256">
        <v>101885</v>
      </c>
      <c r="D256">
        <v>100378</v>
      </c>
      <c r="E256">
        <v>56689</v>
      </c>
      <c r="F256">
        <v>21818</v>
      </c>
      <c r="G256">
        <v>15693</v>
      </c>
      <c r="H256">
        <v>156</v>
      </c>
      <c r="I256">
        <v>6201</v>
      </c>
      <c r="J256">
        <v>-761</v>
      </c>
      <c r="K256">
        <v>497</v>
      </c>
      <c r="L256">
        <v>552564</v>
      </c>
      <c r="M256">
        <v>171698</v>
      </c>
      <c r="N256">
        <v>176579</v>
      </c>
      <c r="O256">
        <v>0</v>
      </c>
      <c r="P256">
        <v>724271</v>
      </c>
      <c r="Q256" s="6"/>
      <c r="R256" s="6"/>
      <c r="V256" s="2"/>
      <c r="W256" s="2"/>
      <c r="X256" s="2"/>
      <c r="Y256" s="2"/>
      <c r="Z256" s="2"/>
      <c r="AA256" s="2"/>
      <c r="AB256" s="2"/>
      <c r="AC256" s="2"/>
      <c r="AD256" s="2"/>
      <c r="AE256" s="5"/>
      <c r="AF256" s="2"/>
      <c r="AI256" s="5"/>
      <c r="AJ256" s="5"/>
      <c r="AK256" s="5"/>
      <c r="AL256" s="5"/>
      <c r="AM256" s="5"/>
      <c r="AN256" s="5"/>
      <c r="AO256" s="5"/>
      <c r="AR256" s="5"/>
    </row>
    <row r="257" spans="1:44" x14ac:dyDescent="0.35">
      <c r="A257">
        <v>548600</v>
      </c>
      <c r="B257">
        <v>12140</v>
      </c>
      <c r="C257">
        <v>101964</v>
      </c>
      <c r="D257">
        <v>99211</v>
      </c>
      <c r="E257">
        <v>55519</v>
      </c>
      <c r="F257">
        <v>22593</v>
      </c>
      <c r="G257">
        <v>14550</v>
      </c>
      <c r="H257">
        <v>154</v>
      </c>
      <c r="I257">
        <v>6473</v>
      </c>
      <c r="J257">
        <v>3242</v>
      </c>
      <c r="K257">
        <v>1223</v>
      </c>
      <c r="L257">
        <v>553676</v>
      </c>
      <c r="M257">
        <v>172688</v>
      </c>
      <c r="N257">
        <v>177776</v>
      </c>
      <c r="O257">
        <v>0</v>
      </c>
      <c r="P257">
        <v>726363</v>
      </c>
      <c r="Q257" s="6"/>
      <c r="R257" s="6"/>
      <c r="V257" s="2"/>
      <c r="W257" s="2"/>
      <c r="X257" s="2"/>
      <c r="Y257" s="2"/>
      <c r="Z257" s="2"/>
      <c r="AA257" s="2"/>
      <c r="AB257" s="2"/>
      <c r="AC257" s="2"/>
      <c r="AD257" s="2"/>
      <c r="AE257" s="5"/>
      <c r="AF257" s="2"/>
      <c r="AI257" s="5"/>
      <c r="AJ257" s="5"/>
      <c r="AK257" s="5"/>
      <c r="AL257" s="5"/>
      <c r="AM257" s="5"/>
      <c r="AN257" s="5"/>
      <c r="AO257" s="5"/>
      <c r="AR257" s="5"/>
    </row>
    <row r="258" spans="1:44" x14ac:dyDescent="0.35">
      <c r="A258">
        <v>550425</v>
      </c>
      <c r="B258">
        <v>12503</v>
      </c>
      <c r="C258">
        <v>102537</v>
      </c>
      <c r="D258">
        <v>99191</v>
      </c>
      <c r="E258">
        <v>55578</v>
      </c>
      <c r="F258">
        <v>22187</v>
      </c>
      <c r="G258">
        <v>15198</v>
      </c>
      <c r="H258">
        <v>155</v>
      </c>
      <c r="I258">
        <v>6137</v>
      </c>
      <c r="J258">
        <v>-2465</v>
      </c>
      <c r="K258">
        <v>1090</v>
      </c>
      <c r="L258">
        <v>554106</v>
      </c>
      <c r="M258">
        <v>174981</v>
      </c>
      <c r="N258">
        <v>178674</v>
      </c>
      <c r="O258">
        <v>0</v>
      </c>
      <c r="P258">
        <v>729075</v>
      </c>
      <c r="Q258" s="6"/>
      <c r="R258" s="6"/>
      <c r="V258" s="2"/>
      <c r="W258" s="2"/>
      <c r="X258" s="2"/>
      <c r="Y258" s="2"/>
      <c r="Z258" s="2"/>
      <c r="AA258" s="2"/>
      <c r="AB258" s="2"/>
      <c r="AC258" s="2"/>
      <c r="AD258" s="2"/>
      <c r="AE258" s="5"/>
      <c r="AF258" s="2"/>
      <c r="AI258" s="5"/>
      <c r="AJ258" s="5"/>
      <c r="AK258" s="5"/>
      <c r="AL258" s="5"/>
      <c r="AM258" s="5"/>
      <c r="AN258" s="5"/>
      <c r="AO258" s="5"/>
      <c r="AR258" s="5"/>
    </row>
    <row r="259" spans="1:44" x14ac:dyDescent="0.35">
      <c r="A259">
        <v>551128</v>
      </c>
      <c r="B259">
        <v>12898</v>
      </c>
      <c r="C259">
        <v>103785</v>
      </c>
      <c r="D259">
        <v>99058</v>
      </c>
      <c r="E259">
        <v>55984</v>
      </c>
      <c r="F259">
        <v>22183</v>
      </c>
      <c r="G259">
        <v>15070</v>
      </c>
      <c r="H259">
        <v>147</v>
      </c>
      <c r="I259">
        <v>5745</v>
      </c>
      <c r="J259">
        <v>925</v>
      </c>
      <c r="K259">
        <v>327</v>
      </c>
      <c r="L259">
        <v>562934</v>
      </c>
      <c r="M259">
        <v>173493</v>
      </c>
      <c r="N259">
        <v>185318</v>
      </c>
      <c r="O259">
        <v>0</v>
      </c>
      <c r="P259">
        <v>736431</v>
      </c>
      <c r="Q259" s="6"/>
      <c r="R259" s="6"/>
      <c r="V259" s="2"/>
      <c r="W259" s="2"/>
      <c r="X259" s="2"/>
      <c r="Y259" s="2"/>
      <c r="Z259" s="2"/>
      <c r="AA259" s="2"/>
      <c r="AB259" s="2"/>
      <c r="AC259" s="2"/>
      <c r="AD259" s="2"/>
      <c r="AE259" s="5"/>
      <c r="AF259" s="2"/>
      <c r="AI259" s="5"/>
      <c r="AJ259" s="5"/>
      <c r="AK259" s="5"/>
      <c r="AL259" s="5"/>
      <c r="AM259" s="5"/>
      <c r="AN259" s="5"/>
      <c r="AO259" s="5"/>
      <c r="AR259" s="5"/>
    </row>
    <row r="260" spans="1:44" x14ac:dyDescent="0.35">
      <c r="A260">
        <v>555141</v>
      </c>
      <c r="B260">
        <v>12929</v>
      </c>
      <c r="C260">
        <v>105264</v>
      </c>
      <c r="D260">
        <v>102105</v>
      </c>
      <c r="E260">
        <v>56579</v>
      </c>
      <c r="F260">
        <v>22752</v>
      </c>
      <c r="G260">
        <v>16349</v>
      </c>
      <c r="H260">
        <v>295</v>
      </c>
      <c r="I260">
        <v>6253</v>
      </c>
      <c r="J260">
        <v>6724</v>
      </c>
      <c r="K260">
        <v>12051</v>
      </c>
      <c r="L260">
        <v>582055</v>
      </c>
      <c r="M260">
        <v>171534</v>
      </c>
      <c r="N260">
        <v>198389</v>
      </c>
      <c r="O260">
        <v>0</v>
      </c>
      <c r="P260">
        <v>753597</v>
      </c>
      <c r="Q260" s="6"/>
      <c r="R260" s="6"/>
      <c r="V260" s="2"/>
      <c r="W260" s="2"/>
      <c r="X260" s="2"/>
      <c r="Y260" s="2"/>
      <c r="Z260" s="2"/>
      <c r="AA260" s="2"/>
      <c r="AB260" s="2"/>
      <c r="AC260" s="2"/>
      <c r="AD260" s="2"/>
      <c r="AE260" s="5"/>
      <c r="AF260" s="2"/>
      <c r="AI260" s="5"/>
      <c r="AJ260" s="5"/>
      <c r="AK260" s="5"/>
      <c r="AL260" s="5"/>
      <c r="AM260" s="5"/>
      <c r="AN260" s="5"/>
      <c r="AO260" s="5"/>
      <c r="AR260" s="5"/>
    </row>
    <row r="261" spans="1:44" x14ac:dyDescent="0.35">
      <c r="A261">
        <v>556932</v>
      </c>
      <c r="B261">
        <v>12617</v>
      </c>
      <c r="C261">
        <v>107139</v>
      </c>
      <c r="D261">
        <v>101275</v>
      </c>
      <c r="E261">
        <v>57469</v>
      </c>
      <c r="F261">
        <v>22874</v>
      </c>
      <c r="G261">
        <v>15196</v>
      </c>
      <c r="H261">
        <v>294</v>
      </c>
      <c r="I261">
        <v>5578</v>
      </c>
      <c r="J261">
        <v>-3714</v>
      </c>
      <c r="K261">
        <v>1776</v>
      </c>
      <c r="L261">
        <v>567456</v>
      </c>
      <c r="M261">
        <v>169396</v>
      </c>
      <c r="N261">
        <v>179954</v>
      </c>
      <c r="O261">
        <v>0</v>
      </c>
      <c r="P261">
        <v>736856</v>
      </c>
      <c r="Q261" s="6"/>
      <c r="R261" s="6"/>
      <c r="V261" s="2"/>
      <c r="W261" s="2"/>
      <c r="X261" s="2"/>
      <c r="Y261" s="2"/>
      <c r="Z261" s="2"/>
      <c r="AA261" s="2"/>
      <c r="AB261" s="2"/>
      <c r="AC261" s="2"/>
      <c r="AD261" s="2"/>
      <c r="AE261" s="5"/>
      <c r="AF261" s="2"/>
      <c r="AI261" s="5"/>
      <c r="AJ261" s="5"/>
      <c r="AK261" s="5"/>
      <c r="AL261" s="5"/>
      <c r="AM261" s="5"/>
      <c r="AN261" s="5"/>
      <c r="AO261" s="5"/>
      <c r="AR261" s="5"/>
    </row>
    <row r="262" spans="1:44" x14ac:dyDescent="0.35">
      <c r="A262">
        <v>560987</v>
      </c>
      <c r="B262">
        <v>12237</v>
      </c>
      <c r="C262">
        <v>106851</v>
      </c>
      <c r="D262">
        <v>102100</v>
      </c>
      <c r="E262">
        <v>57240</v>
      </c>
      <c r="F262">
        <v>23498</v>
      </c>
      <c r="G262">
        <v>15266</v>
      </c>
      <c r="H262">
        <v>297</v>
      </c>
      <c r="I262">
        <v>5923</v>
      </c>
      <c r="J262">
        <v>-1014</v>
      </c>
      <c r="K262">
        <v>1024</v>
      </c>
      <c r="L262">
        <v>564197</v>
      </c>
      <c r="M262">
        <v>179408</v>
      </c>
      <c r="N262">
        <v>182622</v>
      </c>
      <c r="O262">
        <v>0</v>
      </c>
      <c r="P262">
        <v>743601</v>
      </c>
      <c r="Q262" s="6"/>
      <c r="R262" s="6"/>
      <c r="V262" s="2"/>
      <c r="W262" s="2"/>
      <c r="X262" s="2"/>
      <c r="Y262" s="2"/>
      <c r="Z262" s="2"/>
      <c r="AA262" s="2"/>
      <c r="AB262" s="2"/>
      <c r="AC262" s="2"/>
      <c r="AD262" s="2"/>
      <c r="AE262" s="5"/>
      <c r="AF262" s="2"/>
      <c r="AI262" s="5"/>
      <c r="AJ262" s="5"/>
      <c r="AK262" s="5"/>
      <c r="AL262" s="8"/>
      <c r="AM262" s="5"/>
      <c r="AN262" s="5"/>
      <c r="AO262" s="5"/>
      <c r="AR262" s="5"/>
    </row>
    <row r="263" spans="1:44" x14ac:dyDescent="0.35">
      <c r="A263">
        <v>560861</v>
      </c>
      <c r="B263">
        <v>11508</v>
      </c>
      <c r="C263">
        <v>107338</v>
      </c>
      <c r="D263">
        <v>100943</v>
      </c>
      <c r="E263">
        <v>57293</v>
      </c>
      <c r="F263">
        <v>22410</v>
      </c>
      <c r="G263">
        <v>15329</v>
      </c>
      <c r="H263">
        <v>292</v>
      </c>
      <c r="I263">
        <v>5817</v>
      </c>
      <c r="J263">
        <v>-734</v>
      </c>
      <c r="K263">
        <v>-11971</v>
      </c>
      <c r="L263">
        <v>551389</v>
      </c>
      <c r="M263">
        <v>186358</v>
      </c>
      <c r="N263">
        <v>176907</v>
      </c>
      <c r="O263">
        <v>0</v>
      </c>
      <c r="P263">
        <v>737739</v>
      </c>
      <c r="Q263" s="6"/>
      <c r="R263" s="6"/>
      <c r="V263" s="2"/>
      <c r="W263" s="2"/>
      <c r="X263" s="2"/>
      <c r="Y263" s="2"/>
      <c r="Z263" s="2"/>
      <c r="AA263" s="2"/>
      <c r="AB263" s="2"/>
      <c r="AC263" s="2"/>
      <c r="AD263" s="2"/>
      <c r="AE263" s="5"/>
      <c r="AF263" s="2"/>
      <c r="AI263" s="5"/>
      <c r="AJ263" s="5"/>
      <c r="AK263" s="5"/>
      <c r="AL263" s="8"/>
      <c r="AM263" s="5"/>
      <c r="AN263" s="5"/>
      <c r="AO263" s="5"/>
      <c r="AR263" s="5"/>
    </row>
    <row r="264" spans="1:44" x14ac:dyDescent="0.35">
      <c r="A264">
        <v>545597</v>
      </c>
      <c r="B264">
        <v>11361</v>
      </c>
      <c r="C264">
        <v>103574</v>
      </c>
      <c r="D264">
        <v>97191</v>
      </c>
      <c r="E264">
        <v>55992</v>
      </c>
      <c r="F264">
        <v>21526</v>
      </c>
      <c r="G264">
        <v>14769</v>
      </c>
      <c r="H264">
        <v>142</v>
      </c>
      <c r="I264">
        <v>4901</v>
      </c>
      <c r="J264">
        <v>-2050</v>
      </c>
      <c r="K264">
        <v>626</v>
      </c>
      <c r="L264">
        <v>545010</v>
      </c>
      <c r="M264">
        <v>170317</v>
      </c>
      <c r="N264">
        <v>169730</v>
      </c>
      <c r="O264">
        <v>0</v>
      </c>
      <c r="P264">
        <v>715327</v>
      </c>
      <c r="Q264" s="6"/>
      <c r="R264" s="6"/>
      <c r="V264" s="2"/>
      <c r="W264" s="2"/>
      <c r="X264" s="2"/>
      <c r="Y264" s="2"/>
      <c r="Z264" s="2"/>
      <c r="AA264" s="2"/>
      <c r="AB264" s="2"/>
      <c r="AC264" s="2"/>
      <c r="AD264" s="2"/>
      <c r="AE264" s="5"/>
      <c r="AF264" s="2"/>
      <c r="AI264" s="5"/>
      <c r="AJ264" s="5"/>
      <c r="AK264" s="5"/>
      <c r="AL264" s="8"/>
      <c r="AM264" s="5"/>
      <c r="AN264" s="5"/>
      <c r="AO264" s="5"/>
      <c r="AR264" s="5"/>
    </row>
    <row r="265" spans="1:44" x14ac:dyDescent="0.35">
      <c r="A265">
        <v>434718</v>
      </c>
      <c r="B265">
        <v>7903</v>
      </c>
      <c r="C265">
        <v>84624</v>
      </c>
      <c r="D265">
        <v>78563</v>
      </c>
      <c r="E265">
        <v>45262</v>
      </c>
      <c r="F265">
        <v>12670</v>
      </c>
      <c r="G265">
        <v>16302</v>
      </c>
      <c r="H265">
        <v>108</v>
      </c>
      <c r="I265">
        <v>4242</v>
      </c>
      <c r="J265">
        <v>-5747</v>
      </c>
      <c r="K265">
        <v>-8725</v>
      </c>
      <c r="L265">
        <v>413362</v>
      </c>
      <c r="M265">
        <v>148831</v>
      </c>
      <c r="N265">
        <v>127475</v>
      </c>
      <c r="O265">
        <v>0</v>
      </c>
      <c r="P265">
        <v>562193</v>
      </c>
      <c r="Q265" s="6"/>
      <c r="R265" s="6"/>
      <c r="V265" s="2"/>
      <c r="W265" s="2"/>
      <c r="X265" s="2"/>
      <c r="Y265" s="2"/>
      <c r="Z265" s="2"/>
      <c r="AA265" s="2"/>
      <c r="AB265" s="2"/>
      <c r="AC265" s="2"/>
      <c r="AD265" s="2"/>
      <c r="AE265" s="5"/>
      <c r="AF265" s="2"/>
      <c r="AI265" s="5"/>
      <c r="AJ265" s="5"/>
      <c r="AK265" s="5"/>
      <c r="AL265" s="8"/>
      <c r="AM265" s="5"/>
      <c r="AN265" s="5"/>
      <c r="AO265" s="5"/>
      <c r="AR265" s="5"/>
    </row>
    <row r="266" spans="1:44" x14ac:dyDescent="0.35">
      <c r="A266">
        <v>507643</v>
      </c>
      <c r="B266">
        <v>9653</v>
      </c>
      <c r="C266">
        <v>99934</v>
      </c>
      <c r="D266">
        <v>90756</v>
      </c>
      <c r="E266">
        <v>50140</v>
      </c>
      <c r="F266">
        <v>20428</v>
      </c>
      <c r="G266">
        <v>16282</v>
      </c>
      <c r="H266">
        <v>112</v>
      </c>
      <c r="I266">
        <v>3829</v>
      </c>
      <c r="J266">
        <v>368</v>
      </c>
      <c r="K266">
        <v>1208</v>
      </c>
      <c r="L266">
        <v>509111</v>
      </c>
      <c r="M266">
        <v>148901</v>
      </c>
      <c r="N266">
        <v>150369</v>
      </c>
      <c r="O266">
        <v>0</v>
      </c>
      <c r="P266">
        <v>658012</v>
      </c>
      <c r="Q266" s="6"/>
      <c r="R266" s="6"/>
      <c r="V266" s="2"/>
      <c r="W266" s="2"/>
      <c r="X266" s="2"/>
      <c r="Y266" s="2"/>
      <c r="Z266" s="2"/>
      <c r="AA266" s="2"/>
      <c r="AB266" s="2"/>
      <c r="AC266" s="2"/>
      <c r="AD266" s="2"/>
      <c r="AE266" s="5"/>
      <c r="AF266" s="2"/>
      <c r="AI266" s="5"/>
      <c r="AJ266" s="5"/>
      <c r="AK266" s="5"/>
      <c r="AL266" s="8"/>
      <c r="AM266" s="5"/>
      <c r="AN266" s="5"/>
      <c r="AO266" s="5"/>
      <c r="AR266" s="5"/>
    </row>
    <row r="267" spans="1:44" x14ac:dyDescent="0.35">
      <c r="A267">
        <v>514531</v>
      </c>
      <c r="B267">
        <v>10127</v>
      </c>
      <c r="C267">
        <v>104835</v>
      </c>
      <c r="D267">
        <v>96147</v>
      </c>
      <c r="E267">
        <v>52906</v>
      </c>
      <c r="F267">
        <v>21400</v>
      </c>
      <c r="G267">
        <v>17055</v>
      </c>
      <c r="H267">
        <v>129</v>
      </c>
      <c r="I267">
        <v>4695</v>
      </c>
      <c r="J267">
        <v>9952</v>
      </c>
      <c r="K267">
        <v>6446</v>
      </c>
      <c r="L267">
        <v>529159</v>
      </c>
      <c r="M267">
        <v>157591</v>
      </c>
      <c r="N267">
        <v>172219</v>
      </c>
      <c r="O267">
        <v>0</v>
      </c>
      <c r="P267">
        <v>686750</v>
      </c>
      <c r="Q267" s="6"/>
      <c r="R267" s="6"/>
      <c r="V267" s="2"/>
      <c r="W267" s="2"/>
      <c r="X267" s="2"/>
      <c r="Y267" s="2"/>
      <c r="Z267" s="2"/>
      <c r="AA267" s="2"/>
      <c r="AB267" s="2"/>
      <c r="AC267" s="2"/>
      <c r="AD267" s="2"/>
      <c r="AE267" s="5"/>
      <c r="AF267" s="2"/>
      <c r="AI267" s="5"/>
      <c r="AJ267" s="5"/>
      <c r="AK267" s="5"/>
      <c r="AL267" s="8"/>
      <c r="AM267" s="5"/>
      <c r="AN267" s="5"/>
      <c r="AO267" s="5"/>
      <c r="AR267" s="5"/>
    </row>
    <row r="268" spans="1:44" x14ac:dyDescent="0.35">
      <c r="A268">
        <v>509261</v>
      </c>
      <c r="B268">
        <v>9352</v>
      </c>
      <c r="C268">
        <v>105864</v>
      </c>
      <c r="D268">
        <v>93777</v>
      </c>
      <c r="E268">
        <v>48113</v>
      </c>
      <c r="F268">
        <v>21788</v>
      </c>
      <c r="G268">
        <v>19283</v>
      </c>
      <c r="H268">
        <v>138</v>
      </c>
      <c r="I268">
        <v>4522</v>
      </c>
      <c r="J268">
        <v>2619</v>
      </c>
      <c r="K268">
        <v>6979</v>
      </c>
      <c r="L268">
        <v>510219</v>
      </c>
      <c r="M268">
        <v>154707</v>
      </c>
      <c r="N268">
        <v>155665</v>
      </c>
      <c r="O268">
        <v>0</v>
      </c>
      <c r="P268">
        <v>664926</v>
      </c>
      <c r="Q268" s="6"/>
      <c r="R268" s="6"/>
      <c r="U268" s="21"/>
      <c r="V268" s="2"/>
      <c r="W268" s="2"/>
      <c r="X268" s="2"/>
      <c r="Y268" s="2"/>
      <c r="Z268" s="2"/>
      <c r="AA268" s="2"/>
      <c r="AB268" s="2"/>
      <c r="AC268" s="2"/>
      <c r="AD268" s="2"/>
      <c r="AE268" s="5"/>
      <c r="AF268" s="2"/>
      <c r="AI268" s="5"/>
      <c r="AJ268" s="5"/>
      <c r="AK268" s="5"/>
      <c r="AL268" s="8"/>
      <c r="AM268" s="5"/>
      <c r="AN268" s="5"/>
      <c r="AO268" s="5"/>
      <c r="AR268" s="5"/>
    </row>
    <row r="269" spans="1:44" x14ac:dyDescent="0.35">
      <c r="A269">
        <v>546579</v>
      </c>
      <c r="B269">
        <v>10536</v>
      </c>
      <c r="C269">
        <v>114096</v>
      </c>
      <c r="D269">
        <v>98872</v>
      </c>
      <c r="E269">
        <v>53705</v>
      </c>
      <c r="F269">
        <v>23445</v>
      </c>
      <c r="G269">
        <v>16891</v>
      </c>
      <c r="H269">
        <v>147</v>
      </c>
      <c r="I269">
        <v>4711</v>
      </c>
      <c r="J269">
        <v>-7457</v>
      </c>
      <c r="K269">
        <v>-545</v>
      </c>
      <c r="L269">
        <v>541417</v>
      </c>
      <c r="M269">
        <v>166787</v>
      </c>
      <c r="N269">
        <v>161625</v>
      </c>
      <c r="O269">
        <v>0</v>
      </c>
      <c r="P269">
        <v>708204</v>
      </c>
      <c r="Q269" s="6"/>
      <c r="R269" s="6"/>
      <c r="U269" s="21"/>
      <c r="V269" s="2"/>
      <c r="W269" s="2"/>
      <c r="X269" s="2"/>
      <c r="Y269" s="2"/>
      <c r="Z269" s="2"/>
      <c r="AA269" s="2"/>
      <c r="AB269" s="2"/>
      <c r="AC269" s="2"/>
      <c r="AD269" s="2"/>
      <c r="AE269" s="5"/>
      <c r="AF269" s="2"/>
      <c r="AI269" s="5"/>
      <c r="AJ269" s="5"/>
      <c r="AK269" s="5"/>
      <c r="AL269" s="8"/>
      <c r="AM269" s="5"/>
      <c r="AN269" s="5"/>
      <c r="AO269" s="5"/>
      <c r="AR269" s="5"/>
    </row>
    <row r="270" spans="1:44" x14ac:dyDescent="0.35">
      <c r="A270">
        <v>555956</v>
      </c>
      <c r="B270">
        <v>10905</v>
      </c>
      <c r="C270">
        <v>115146</v>
      </c>
      <c r="D270">
        <v>98233</v>
      </c>
      <c r="E270">
        <v>53035</v>
      </c>
      <c r="F270">
        <v>22778</v>
      </c>
      <c r="G270">
        <v>17338</v>
      </c>
      <c r="H270">
        <v>154</v>
      </c>
      <c r="I270">
        <v>4965</v>
      </c>
      <c r="J270">
        <v>2108</v>
      </c>
      <c r="K270">
        <v>3118</v>
      </c>
      <c r="L270">
        <v>564948</v>
      </c>
      <c r="M270">
        <v>159497</v>
      </c>
      <c r="N270">
        <v>168489</v>
      </c>
      <c r="O270">
        <v>0</v>
      </c>
      <c r="P270">
        <v>724445</v>
      </c>
      <c r="Q270" s="6"/>
      <c r="R270" s="6"/>
      <c r="U270" s="21"/>
      <c r="V270" s="2"/>
      <c r="W270" s="2"/>
      <c r="X270" s="2"/>
      <c r="Y270" s="2"/>
      <c r="Z270" s="2"/>
      <c r="AA270" s="2"/>
      <c r="AB270" s="2"/>
      <c r="AC270" s="2"/>
      <c r="AD270" s="2"/>
      <c r="AE270" s="5"/>
      <c r="AF270" s="2"/>
      <c r="AI270" s="5"/>
      <c r="AJ270" s="5"/>
      <c r="AK270" s="5"/>
      <c r="AL270" s="8"/>
      <c r="AM270" s="5"/>
      <c r="AN270" s="5"/>
      <c r="AO270" s="5"/>
      <c r="AR270" s="5"/>
    </row>
    <row r="271" spans="1:44" x14ac:dyDescent="0.35">
      <c r="A271">
        <v>564407</v>
      </c>
      <c r="B271">
        <v>11022</v>
      </c>
      <c r="C271">
        <v>116404</v>
      </c>
      <c r="D271">
        <v>98770</v>
      </c>
      <c r="E271">
        <v>53441</v>
      </c>
      <c r="F271">
        <v>22725</v>
      </c>
      <c r="G271">
        <v>17339</v>
      </c>
      <c r="H271">
        <v>163</v>
      </c>
      <c r="I271">
        <v>5151</v>
      </c>
      <c r="J271">
        <v>1016</v>
      </c>
      <c r="K271">
        <v>-2593</v>
      </c>
      <c r="L271">
        <v>560928</v>
      </c>
      <c r="M271">
        <v>175563</v>
      </c>
      <c r="N271">
        <v>172084</v>
      </c>
      <c r="O271">
        <v>0</v>
      </c>
      <c r="P271">
        <v>736491</v>
      </c>
      <c r="Q271" s="6"/>
      <c r="R271" s="6"/>
      <c r="U271" s="21"/>
      <c r="V271" s="2"/>
      <c r="W271" s="2"/>
      <c r="X271" s="2"/>
      <c r="Y271" s="2"/>
      <c r="Z271" s="2"/>
      <c r="AA271" s="2"/>
      <c r="AB271" s="2"/>
      <c r="AC271" s="2"/>
      <c r="AD271" s="2"/>
      <c r="AE271" s="5"/>
      <c r="AF271" s="2"/>
      <c r="AI271" s="5"/>
      <c r="AJ271" s="5"/>
      <c r="AK271" s="5"/>
      <c r="AL271" s="8"/>
      <c r="AM271" s="5"/>
      <c r="AN271" s="5"/>
      <c r="AO271" s="5"/>
      <c r="AR271" s="5"/>
    </row>
    <row r="272" spans="1:44" x14ac:dyDescent="0.35">
      <c r="A272">
        <v>567396</v>
      </c>
      <c r="B272">
        <v>11498</v>
      </c>
      <c r="C272">
        <v>117600</v>
      </c>
      <c r="D272">
        <v>103833</v>
      </c>
      <c r="E272">
        <v>55098</v>
      </c>
      <c r="F272">
        <v>24099</v>
      </c>
      <c r="G272">
        <v>19268</v>
      </c>
      <c r="H272">
        <v>159</v>
      </c>
      <c r="I272">
        <v>5248</v>
      </c>
      <c r="J272">
        <v>10097</v>
      </c>
      <c r="K272">
        <v>6191</v>
      </c>
      <c r="L272">
        <v>587718</v>
      </c>
      <c r="M272">
        <v>162165</v>
      </c>
      <c r="N272">
        <v>188489</v>
      </c>
      <c r="O272">
        <v>6002</v>
      </c>
      <c r="P272">
        <v>749883</v>
      </c>
      <c r="Q272" s="6"/>
      <c r="R272" s="6"/>
      <c r="T272" s="22"/>
      <c r="U272" s="21"/>
      <c r="V272" s="23"/>
      <c r="W272" s="23"/>
      <c r="X272" s="23"/>
      <c r="Y272" s="23"/>
      <c r="Z272" s="23"/>
      <c r="AA272" s="23"/>
      <c r="AB272" s="23"/>
      <c r="AC272" s="23"/>
      <c r="AD272" s="23"/>
      <c r="AE272" s="5"/>
      <c r="AF272" s="23"/>
      <c r="AI272" s="23"/>
      <c r="AJ272" s="5"/>
      <c r="AK272" s="5"/>
      <c r="AL272" s="23"/>
      <c r="AM272" s="5"/>
      <c r="AN272" s="5"/>
      <c r="AO272" s="5"/>
      <c r="AR272" s="5"/>
    </row>
    <row r="273" spans="1:44" x14ac:dyDescent="0.35">
      <c r="A273">
        <v>567889</v>
      </c>
      <c r="B273">
        <v>11769</v>
      </c>
      <c r="C273">
        <v>114550</v>
      </c>
      <c r="D273">
        <v>104294</v>
      </c>
      <c r="E273">
        <v>56823</v>
      </c>
      <c r="F273">
        <v>25102</v>
      </c>
      <c r="G273">
        <v>16854</v>
      </c>
      <c r="H273">
        <v>175</v>
      </c>
      <c r="I273">
        <v>5347</v>
      </c>
      <c r="J273">
        <v>8811</v>
      </c>
      <c r="K273">
        <v>2243</v>
      </c>
      <c r="L273">
        <v>581274</v>
      </c>
      <c r="M273">
        <v>171586</v>
      </c>
      <c r="N273">
        <v>192205</v>
      </c>
      <c r="O273">
        <v>7234</v>
      </c>
      <c r="P273">
        <v>752860</v>
      </c>
      <c r="Q273" s="6"/>
      <c r="R273" s="6"/>
      <c r="U273" s="21"/>
      <c r="V273" s="23"/>
      <c r="W273" s="23"/>
      <c r="X273" s="23"/>
      <c r="Y273" s="23"/>
      <c r="Z273" s="23"/>
      <c r="AA273" s="23"/>
      <c r="AB273" s="23"/>
      <c r="AC273" s="23"/>
      <c r="AD273" s="23"/>
      <c r="AE273" s="5"/>
      <c r="AF273" s="23"/>
      <c r="AI273" s="23"/>
      <c r="AJ273" s="5"/>
      <c r="AK273" s="5"/>
      <c r="AL273" s="23"/>
      <c r="AM273" s="5"/>
      <c r="AN273" s="5"/>
      <c r="AO273" s="5"/>
      <c r="AR273" s="5"/>
    </row>
    <row r="274" spans="1:44" x14ac:dyDescent="0.35">
      <c r="A274">
        <v>567445</v>
      </c>
      <c r="B274">
        <v>11805</v>
      </c>
      <c r="C274">
        <v>115094</v>
      </c>
      <c r="D274">
        <v>106086</v>
      </c>
      <c r="E274">
        <v>58076</v>
      </c>
      <c r="F274">
        <v>25602</v>
      </c>
      <c r="G274">
        <v>17009</v>
      </c>
      <c r="H274">
        <v>167</v>
      </c>
      <c r="I274">
        <v>5243</v>
      </c>
      <c r="J274">
        <v>-1804</v>
      </c>
      <c r="K274">
        <v>-10971</v>
      </c>
      <c r="L274">
        <v>556600</v>
      </c>
      <c r="M274">
        <v>190525</v>
      </c>
      <c r="N274">
        <v>186157</v>
      </c>
      <c r="O274">
        <v>6477</v>
      </c>
      <c r="P274">
        <v>747125</v>
      </c>
      <c r="Q274" s="6"/>
      <c r="R274" s="6"/>
      <c r="U274" s="21"/>
      <c r="V274" s="5"/>
      <c r="W274" s="5"/>
      <c r="X274" s="5"/>
      <c r="Y274" s="5"/>
      <c r="Z274" s="5"/>
      <c r="AA274" s="5"/>
      <c r="AB274" s="5"/>
      <c r="AC274" s="5"/>
      <c r="AD274" s="5"/>
      <c r="AE274" s="5"/>
      <c r="AF274" s="23"/>
      <c r="AI274" s="23"/>
      <c r="AJ274" s="5"/>
      <c r="AK274" s="5"/>
      <c r="AL274" s="23"/>
      <c r="AM274" s="5"/>
      <c r="AN274" s="5"/>
      <c r="AO274" s="5"/>
      <c r="AR274" s="5"/>
    </row>
    <row r="275" spans="1:44" x14ac:dyDescent="0.35">
      <c r="A275">
        <v>568034</v>
      </c>
      <c r="B275">
        <v>11861</v>
      </c>
      <c r="C275">
        <v>114440</v>
      </c>
      <c r="D275">
        <v>106689</v>
      </c>
      <c r="E275">
        <v>58320</v>
      </c>
      <c r="F275">
        <v>25282</v>
      </c>
      <c r="G275">
        <v>18347</v>
      </c>
      <c r="H275">
        <v>147</v>
      </c>
      <c r="I275">
        <v>4622</v>
      </c>
      <c r="J275">
        <v>2372</v>
      </c>
      <c r="K275">
        <v>-15003</v>
      </c>
      <c r="L275">
        <v>556402</v>
      </c>
      <c r="M275">
        <v>191173</v>
      </c>
      <c r="N275">
        <v>187111</v>
      </c>
      <c r="O275">
        <v>7570</v>
      </c>
      <c r="P275">
        <v>747575</v>
      </c>
      <c r="Q275" s="6"/>
      <c r="R275" s="6"/>
      <c r="U275" s="21"/>
      <c r="V275" s="5"/>
      <c r="W275" s="5"/>
      <c r="X275" s="5"/>
      <c r="Y275" s="5"/>
      <c r="Z275" s="5"/>
      <c r="AA275" s="5"/>
      <c r="AB275" s="5"/>
      <c r="AC275" s="5"/>
      <c r="AD275" s="5"/>
      <c r="AE275" s="5"/>
      <c r="AF275" s="23"/>
      <c r="AI275" s="23"/>
      <c r="AJ275" s="5"/>
      <c r="AK275" s="5"/>
      <c r="AL275" s="23"/>
      <c r="AM275" s="5"/>
      <c r="AN275" s="5"/>
      <c r="AO275" s="5"/>
      <c r="AR275" s="5"/>
    </row>
    <row r="276" spans="1:44" x14ac:dyDescent="0.35">
      <c r="A276">
        <v>569027</v>
      </c>
      <c r="B276">
        <v>12029</v>
      </c>
      <c r="C276">
        <v>113488</v>
      </c>
      <c r="D276">
        <v>108986</v>
      </c>
      <c r="E276">
        <v>60904</v>
      </c>
      <c r="F276">
        <v>24463</v>
      </c>
      <c r="G276">
        <v>18965</v>
      </c>
      <c r="H276">
        <v>131</v>
      </c>
      <c r="I276">
        <v>4588</v>
      </c>
      <c r="J276">
        <v>1113</v>
      </c>
      <c r="K276">
        <v>-5073</v>
      </c>
      <c r="L276">
        <v>569534</v>
      </c>
      <c r="M276">
        <v>178739</v>
      </c>
      <c r="N276">
        <v>185089</v>
      </c>
      <c r="O276">
        <v>5843</v>
      </c>
      <c r="P276">
        <v>748273</v>
      </c>
      <c r="Q276" s="6"/>
      <c r="R276" s="6"/>
      <c r="U276" s="21"/>
      <c r="V276" s="5"/>
      <c r="W276" s="5"/>
      <c r="X276" s="5"/>
      <c r="Y276" s="5"/>
      <c r="Z276" s="5"/>
      <c r="AA276" s="5"/>
      <c r="AB276" s="5"/>
      <c r="AC276" s="5"/>
      <c r="AD276" s="5"/>
      <c r="AE276" s="5"/>
      <c r="AF276" s="23"/>
      <c r="AI276" s="23"/>
      <c r="AJ276" s="5"/>
      <c r="AK276" s="5"/>
      <c r="AL276" s="23"/>
      <c r="AM276" s="5"/>
      <c r="AN276" s="5"/>
      <c r="AO276" s="5"/>
      <c r="AR276" s="5"/>
    </row>
    <row r="277" spans="1:44" x14ac:dyDescent="0.35">
      <c r="A277">
        <v>569076</v>
      </c>
      <c r="B277">
        <v>12143</v>
      </c>
      <c r="C277">
        <v>116016</v>
      </c>
      <c r="D277">
        <v>107707</v>
      </c>
      <c r="E277">
        <v>60887</v>
      </c>
      <c r="F277">
        <v>23540</v>
      </c>
      <c r="G277">
        <v>18674</v>
      </c>
      <c r="H277">
        <v>133</v>
      </c>
      <c r="I277">
        <v>4475</v>
      </c>
      <c r="J277">
        <v>956</v>
      </c>
      <c r="K277">
        <v>-3060</v>
      </c>
      <c r="L277">
        <v>573955</v>
      </c>
      <c r="M277">
        <v>178292</v>
      </c>
      <c r="N277">
        <v>188316</v>
      </c>
      <c r="O277">
        <v>5145</v>
      </c>
      <c r="P277">
        <v>752247</v>
      </c>
      <c r="Q277" s="6"/>
      <c r="R277" s="6"/>
      <c r="U277" s="21"/>
      <c r="V277" s="5"/>
      <c r="W277" s="5"/>
      <c r="X277" s="5"/>
      <c r="Y277" s="5"/>
      <c r="Z277" s="5"/>
      <c r="AA277" s="5"/>
      <c r="AB277" s="5"/>
      <c r="AC277" s="5"/>
      <c r="AD277" s="5"/>
      <c r="AE277" s="5"/>
      <c r="AF277" s="23"/>
      <c r="AI277" s="23"/>
      <c r="AJ277" s="5"/>
      <c r="AK277" s="5"/>
      <c r="AL277" s="23"/>
      <c r="AM277" s="5"/>
      <c r="AN277" s="5"/>
      <c r="AO277" s="5"/>
      <c r="AR277" s="5"/>
    </row>
    <row r="278" spans="1:44" x14ac:dyDescent="0.35">
      <c r="A278">
        <v>568397</v>
      </c>
      <c r="B278">
        <v>12120</v>
      </c>
      <c r="C278">
        <v>117255</v>
      </c>
      <c r="D278">
        <v>106244</v>
      </c>
      <c r="E278">
        <v>59159</v>
      </c>
      <c r="F278">
        <v>23099</v>
      </c>
      <c r="G278">
        <v>19405</v>
      </c>
      <c r="H278">
        <v>132</v>
      </c>
      <c r="I278">
        <v>4450</v>
      </c>
      <c r="J278">
        <v>-1748</v>
      </c>
      <c r="K278">
        <v>-913</v>
      </c>
      <c r="L278">
        <v>570104</v>
      </c>
      <c r="M278">
        <v>178081</v>
      </c>
      <c r="N278">
        <v>184928</v>
      </c>
      <c r="O278">
        <v>5140</v>
      </c>
      <c r="P278">
        <v>748185</v>
      </c>
      <c r="Q278" s="6"/>
      <c r="R278" s="6"/>
      <c r="S278"/>
      <c r="T278"/>
      <c r="U278" s="21"/>
      <c r="V278" s="5"/>
      <c r="W278" s="5"/>
      <c r="X278" s="5"/>
      <c r="Y278" s="5"/>
      <c r="Z278" s="5"/>
      <c r="AA278" s="5"/>
      <c r="AB278" s="5"/>
      <c r="AC278" s="5"/>
      <c r="AD278" s="5"/>
      <c r="AE278" s="5"/>
      <c r="AF278" s="23"/>
      <c r="AI278" s="23"/>
      <c r="AJ278" s="5"/>
      <c r="AK278" s="5"/>
      <c r="AL278" s="23"/>
      <c r="AM278" s="5"/>
      <c r="AN278" s="5"/>
      <c r="AO278" s="5"/>
      <c r="AR278" s="5"/>
    </row>
    <row r="279" spans="1:44" x14ac:dyDescent="0.35">
      <c r="A279">
        <v>566626</v>
      </c>
      <c r="B279">
        <v>12034</v>
      </c>
      <c r="C279">
        <v>117343</v>
      </c>
      <c r="D279">
        <v>107170</v>
      </c>
      <c r="E279">
        <v>59979</v>
      </c>
      <c r="F279">
        <v>22876</v>
      </c>
      <c r="G279">
        <v>19950</v>
      </c>
      <c r="H279">
        <v>123</v>
      </c>
      <c r="I279">
        <v>4244</v>
      </c>
      <c r="J279">
        <v>-449</v>
      </c>
      <c r="K279">
        <v>-3834</v>
      </c>
      <c r="L279">
        <v>569221</v>
      </c>
      <c r="M279">
        <v>176673</v>
      </c>
      <c r="N279">
        <v>184391</v>
      </c>
      <c r="O279">
        <v>5123</v>
      </c>
      <c r="P279">
        <v>745894</v>
      </c>
      <c r="Q279" s="6"/>
      <c r="R279" s="6"/>
      <c r="S279"/>
      <c r="T279"/>
      <c r="U279" s="5"/>
      <c r="V279" s="5"/>
      <c r="W279" s="5"/>
      <c r="X279" s="5"/>
      <c r="Y279" s="5"/>
      <c r="Z279" s="5"/>
      <c r="AA279" s="5"/>
      <c r="AB279" s="5"/>
      <c r="AC279" s="5"/>
      <c r="AD279" s="5"/>
      <c r="AE279" s="5"/>
      <c r="AF279" s="23"/>
      <c r="AG279"/>
      <c r="AH279"/>
      <c r="AI279" s="23"/>
      <c r="AJ279" s="5"/>
      <c r="AK279" s="23"/>
      <c r="AL279" s="23"/>
      <c r="AM279" s="5"/>
      <c r="AN279" s="5"/>
      <c r="AO279" s="5"/>
      <c r="AR279" s="5"/>
    </row>
    <row r="280" spans="1:44" x14ac:dyDescent="0.35">
      <c r="A280">
        <v>570694</v>
      </c>
      <c r="B280">
        <v>12066</v>
      </c>
      <c r="C280">
        <v>117324</v>
      </c>
      <c r="D280">
        <v>108142</v>
      </c>
      <c r="E280">
        <v>60299</v>
      </c>
      <c r="F280">
        <v>23600</v>
      </c>
      <c r="G280">
        <v>19809</v>
      </c>
      <c r="H280">
        <v>122</v>
      </c>
      <c r="I280">
        <v>4344</v>
      </c>
      <c r="J280">
        <v>-4064</v>
      </c>
      <c r="K280">
        <v>-1788</v>
      </c>
      <c r="L280">
        <v>570068</v>
      </c>
      <c r="M280">
        <v>174931</v>
      </c>
      <c r="N280">
        <v>179462</v>
      </c>
      <c r="O280">
        <v>5157</v>
      </c>
      <c r="P280">
        <v>744999</v>
      </c>
      <c r="Q280" s="6"/>
      <c r="R280" s="6"/>
      <c r="U280" s="21"/>
      <c r="V280" s="5"/>
      <c r="W280" s="5"/>
      <c r="X280" s="5"/>
      <c r="Y280" s="5"/>
      <c r="Z280" s="5"/>
      <c r="AA280" s="5"/>
      <c r="AB280" s="5"/>
      <c r="AC280" s="5"/>
      <c r="AD280" s="5"/>
      <c r="AE280" s="5"/>
      <c r="AF280" s="23"/>
      <c r="AI280" s="23"/>
      <c r="AJ280" s="5"/>
      <c r="AK280" s="23"/>
      <c r="AL280" s="23"/>
      <c r="AM280" s="5"/>
      <c r="AN280" s="5"/>
      <c r="AO280" s="5"/>
      <c r="AR280" s="5"/>
    </row>
    <row r="281" spans="1:44" x14ac:dyDescent="0.35">
      <c r="A281" s="6">
        <v>573956</v>
      </c>
      <c r="B281" s="6">
        <v>11942</v>
      </c>
      <c r="C281" s="6">
        <v>119020</v>
      </c>
      <c r="D281" s="6">
        <v>108571</v>
      </c>
      <c r="E281" s="6">
        <v>60245</v>
      </c>
      <c r="F281" s="6">
        <v>23422</v>
      </c>
      <c r="G281" s="6">
        <v>20332</v>
      </c>
      <c r="H281" s="6">
        <v>130</v>
      </c>
      <c r="I281" s="6">
        <v>4445</v>
      </c>
      <c r="J281" s="6">
        <v>2346</v>
      </c>
      <c r="K281" s="6">
        <v>4940</v>
      </c>
      <c r="L281">
        <v>585876</v>
      </c>
      <c r="M281" s="6">
        <v>176254</v>
      </c>
      <c r="N281" s="6">
        <v>193359</v>
      </c>
      <c r="O281">
        <v>5185</v>
      </c>
      <c r="P281">
        <v>762130</v>
      </c>
      <c r="Q281" s="6"/>
      <c r="R281" s="6"/>
      <c r="S281" s="6"/>
      <c r="T281"/>
      <c r="U281" s="5"/>
      <c r="V281" s="5"/>
      <c r="W281" s="5"/>
      <c r="X281" s="5"/>
      <c r="Y281" s="5"/>
      <c r="Z281" s="5"/>
      <c r="AA281" s="5"/>
      <c r="AB281" s="5"/>
      <c r="AC281" s="5"/>
      <c r="AD281" s="5"/>
      <c r="AE281" s="2"/>
      <c r="AF281" s="23"/>
      <c r="AG281"/>
      <c r="AI281" s="23"/>
      <c r="AJ281" s="5"/>
      <c r="AK281" s="23"/>
      <c r="AL281" s="23"/>
      <c r="AM281" s="5"/>
      <c r="AN281" s="5"/>
      <c r="AO281" s="5"/>
      <c r="AQ281" s="10"/>
      <c r="AR281" s="9"/>
    </row>
    <row r="282" spans="1:44" x14ac:dyDescent="0.35">
      <c r="A282" s="10">
        <f>SUM(B282:D282)+J282+K282+M282-N282+O282+R282</f>
        <v>229902</v>
      </c>
      <c r="B282" s="10">
        <f>B281*pibvol_id_satellite!A282/pibvol_id_satellite!A281</f>
        <v>11942</v>
      </c>
      <c r="C282" s="10">
        <f t="shared" ref="C282:C287" si="0">C281*(1+X282%)</f>
        <v>119020</v>
      </c>
      <c r="D282" s="6">
        <f t="shared" ref="D282:D287" si="1">SUM(E282:I282)</f>
        <v>108574</v>
      </c>
      <c r="E282" s="10">
        <f t="shared" ref="E282:G287" si="2">E281*(1+Z282%)</f>
        <v>60245</v>
      </c>
      <c r="F282" s="10">
        <f t="shared" si="2"/>
        <v>23422</v>
      </c>
      <c r="G282" s="10">
        <f t="shared" si="2"/>
        <v>20332</v>
      </c>
      <c r="H282" s="6">
        <f t="shared" ref="H282:H287" si="3">H281*SUM(E282:G282)/SUM(E281:G281)</f>
        <v>130</v>
      </c>
      <c r="I282" s="6">
        <f t="shared" ref="I282:I287" si="4">I281*SUM(E282:G282)/SUM(E281:G281)</f>
        <v>4445</v>
      </c>
      <c r="J282" s="10">
        <f>J281-5000</f>
        <v>-2654</v>
      </c>
      <c r="K282" s="6">
        <f t="shared" ref="K282:K287" si="5">K281</f>
        <v>4940</v>
      </c>
      <c r="M282" s="10">
        <f t="shared" ref="M282:N287" si="6">M281*(1+AC282%)</f>
        <v>176254</v>
      </c>
      <c r="N282" s="10">
        <f t="shared" si="6"/>
        <v>193359</v>
      </c>
      <c r="O282">
        <f t="shared" ref="O282:O287" si="7">O281</f>
        <v>5185</v>
      </c>
      <c r="Q282" s="6"/>
      <c r="R282" s="6"/>
      <c r="U282" s="21"/>
      <c r="V282" s="19"/>
      <c r="W282" s="17"/>
      <c r="X282" s="17"/>
      <c r="Y282" s="17"/>
      <c r="Z282" s="17"/>
      <c r="AA282" s="17"/>
      <c r="AB282" s="19"/>
      <c r="AC282" s="19"/>
      <c r="AD282" s="19"/>
      <c r="AE282" s="11"/>
      <c r="AF282" s="23"/>
      <c r="AI282" s="24"/>
      <c r="AJ282" s="15"/>
      <c r="AK282" s="24"/>
      <c r="AL282" s="23"/>
      <c r="AM282" s="5"/>
      <c r="AN282" s="5"/>
      <c r="AO282" s="5"/>
      <c r="AQ282" s="10"/>
      <c r="AR282" s="9"/>
    </row>
    <row r="283" spans="1:44" x14ac:dyDescent="0.35">
      <c r="A283" s="10">
        <f>SUM(B283:D283)+J283+K283+M283-N283+O283+R283</f>
        <v>229902</v>
      </c>
      <c r="B283" s="10">
        <f>B282*pibvol_id_satellite!A283/pibvol_id_satellite!A282</f>
        <v>11942</v>
      </c>
      <c r="C283" s="10">
        <f t="shared" si="0"/>
        <v>119020</v>
      </c>
      <c r="D283" s="6">
        <f t="shared" si="1"/>
        <v>108574</v>
      </c>
      <c r="E283" s="10">
        <f t="shared" si="2"/>
        <v>60245</v>
      </c>
      <c r="F283" s="10">
        <f t="shared" si="2"/>
        <v>23422</v>
      </c>
      <c r="G283" s="10">
        <f t="shared" si="2"/>
        <v>20332</v>
      </c>
      <c r="H283" s="6">
        <f t="shared" si="3"/>
        <v>130</v>
      </c>
      <c r="I283" s="6">
        <f t="shared" si="4"/>
        <v>4445</v>
      </c>
      <c r="J283" s="10">
        <f t="shared" ref="J283:J287" si="8">J282</f>
        <v>-2654</v>
      </c>
      <c r="K283" s="6">
        <f t="shared" si="5"/>
        <v>4940</v>
      </c>
      <c r="M283" s="10">
        <f t="shared" si="6"/>
        <v>176254</v>
      </c>
      <c r="N283" s="10">
        <f t="shared" si="6"/>
        <v>193359</v>
      </c>
      <c r="O283">
        <f t="shared" si="7"/>
        <v>5185</v>
      </c>
      <c r="Q283" s="6"/>
      <c r="R283" s="6"/>
      <c r="U283" s="21"/>
      <c r="V283" s="19"/>
      <c r="W283" s="17"/>
      <c r="X283" s="17"/>
      <c r="Y283" s="17"/>
      <c r="Z283" s="17"/>
      <c r="AA283" s="17"/>
      <c r="AB283" s="19"/>
      <c r="AC283" s="19"/>
      <c r="AD283" s="19"/>
      <c r="AE283" s="11"/>
      <c r="AF283" s="23"/>
      <c r="AI283" s="24"/>
      <c r="AJ283" s="15"/>
      <c r="AK283" s="24"/>
      <c r="AL283" s="23"/>
      <c r="AM283" s="5"/>
      <c r="AN283" s="5"/>
      <c r="AO283" s="5"/>
      <c r="AQ283" s="10"/>
      <c r="AR283" s="9"/>
    </row>
    <row r="284" spans="1:44" x14ac:dyDescent="0.35">
      <c r="A284" s="10">
        <f>SUM(B284:D284)+J284+K284+M284-N284+O284+R284</f>
        <v>229902</v>
      </c>
      <c r="B284" s="10">
        <f>B283*pibvol_id_satellite!A284/pibvol_id_satellite!A283</f>
        <v>11942</v>
      </c>
      <c r="C284" s="10">
        <f t="shared" si="0"/>
        <v>119020</v>
      </c>
      <c r="D284" s="6">
        <f t="shared" si="1"/>
        <v>108574</v>
      </c>
      <c r="E284" s="10">
        <f t="shared" si="2"/>
        <v>60245</v>
      </c>
      <c r="F284" s="10">
        <f t="shared" si="2"/>
        <v>23422</v>
      </c>
      <c r="G284" s="10">
        <f t="shared" si="2"/>
        <v>20332</v>
      </c>
      <c r="H284" s="6">
        <f t="shared" si="3"/>
        <v>130</v>
      </c>
      <c r="I284" s="6">
        <f t="shared" si="4"/>
        <v>4445</v>
      </c>
      <c r="J284" s="10">
        <f t="shared" si="8"/>
        <v>-2654</v>
      </c>
      <c r="K284" s="6">
        <f t="shared" si="5"/>
        <v>4940</v>
      </c>
      <c r="M284" s="10">
        <f t="shared" si="6"/>
        <v>176254</v>
      </c>
      <c r="N284" s="10">
        <f t="shared" si="6"/>
        <v>193359</v>
      </c>
      <c r="O284">
        <f t="shared" si="7"/>
        <v>5185</v>
      </c>
      <c r="Q284" s="6"/>
      <c r="R284" s="6"/>
      <c r="U284" s="21"/>
      <c r="V284" s="19"/>
      <c r="W284" s="17"/>
      <c r="X284" s="19"/>
      <c r="Y284" s="17"/>
      <c r="Z284" s="17"/>
      <c r="AA284" s="19"/>
      <c r="AB284" s="19"/>
      <c r="AC284" s="19"/>
      <c r="AD284" s="19"/>
      <c r="AE284" s="11"/>
      <c r="AF284" s="23"/>
      <c r="AI284" s="24"/>
      <c r="AJ284" s="15"/>
      <c r="AK284" s="24"/>
      <c r="AL284" s="23"/>
      <c r="AM284" s="5"/>
      <c r="AN284" s="5"/>
      <c r="AO284" s="5"/>
      <c r="AQ284" s="10"/>
      <c r="AR284" s="9"/>
    </row>
    <row r="285" spans="1:44" x14ac:dyDescent="0.35">
      <c r="A285" s="10">
        <f>SUM(B285:D285)+J285+K285+M285-N285+O285+R285</f>
        <v>229902</v>
      </c>
      <c r="B285" s="10">
        <f>B284*pibvol_id_satellite!A285/pibvol_id_satellite!A284</f>
        <v>11942</v>
      </c>
      <c r="C285" s="10">
        <f t="shared" si="0"/>
        <v>119020</v>
      </c>
      <c r="D285" s="6">
        <f t="shared" si="1"/>
        <v>108574</v>
      </c>
      <c r="E285" s="10">
        <f t="shared" si="2"/>
        <v>60245</v>
      </c>
      <c r="F285" s="10">
        <f t="shared" si="2"/>
        <v>23422</v>
      </c>
      <c r="G285" s="10">
        <f t="shared" si="2"/>
        <v>20332</v>
      </c>
      <c r="H285" s="6">
        <f t="shared" si="3"/>
        <v>130</v>
      </c>
      <c r="I285" s="6">
        <f t="shared" si="4"/>
        <v>4445</v>
      </c>
      <c r="J285" s="10">
        <f t="shared" si="8"/>
        <v>-2654</v>
      </c>
      <c r="K285" s="6">
        <f t="shared" si="5"/>
        <v>4940</v>
      </c>
      <c r="M285" s="10">
        <f t="shared" si="6"/>
        <v>176254</v>
      </c>
      <c r="N285" s="10">
        <f t="shared" si="6"/>
        <v>193359</v>
      </c>
      <c r="O285">
        <f t="shared" si="7"/>
        <v>5185</v>
      </c>
      <c r="Q285" s="6"/>
      <c r="R285" s="6"/>
      <c r="U285" s="21"/>
      <c r="V285" s="19"/>
      <c r="W285" s="17"/>
      <c r="X285" s="19"/>
      <c r="Y285" s="17"/>
      <c r="Z285" s="17"/>
      <c r="AA285" s="17"/>
      <c r="AB285" s="19"/>
      <c r="AC285" s="19"/>
      <c r="AD285" s="19"/>
      <c r="AE285" s="11"/>
      <c r="AF285" s="23"/>
      <c r="AI285" s="24"/>
      <c r="AJ285" s="15"/>
      <c r="AK285" s="24"/>
      <c r="AL285" s="23"/>
      <c r="AM285" s="5"/>
      <c r="AN285" s="5"/>
      <c r="AO285" s="5"/>
      <c r="AQ285" s="10"/>
      <c r="AR285" s="9"/>
    </row>
    <row r="286" spans="1:44" x14ac:dyDescent="0.35">
      <c r="A286" s="10">
        <f>SUM(B286:D286)+J286+K286+M286-N286+O286+R286</f>
        <v>229902</v>
      </c>
      <c r="B286" s="10">
        <f>B285*pibvol_id_satellite!A286/pibvol_id_satellite!A285</f>
        <v>11942</v>
      </c>
      <c r="C286" s="10">
        <f t="shared" si="0"/>
        <v>119020</v>
      </c>
      <c r="D286" s="6">
        <f t="shared" si="1"/>
        <v>108574</v>
      </c>
      <c r="E286" s="10">
        <f t="shared" si="2"/>
        <v>60245</v>
      </c>
      <c r="F286" s="10">
        <f t="shared" si="2"/>
        <v>23422</v>
      </c>
      <c r="G286" s="10">
        <f t="shared" si="2"/>
        <v>20332</v>
      </c>
      <c r="H286" s="6">
        <f t="shared" si="3"/>
        <v>130</v>
      </c>
      <c r="I286" s="6">
        <f t="shared" si="4"/>
        <v>4445</v>
      </c>
      <c r="J286" s="10">
        <f t="shared" si="8"/>
        <v>-2654</v>
      </c>
      <c r="K286" s="6">
        <f t="shared" si="5"/>
        <v>4940</v>
      </c>
      <c r="M286" s="10">
        <f t="shared" si="6"/>
        <v>176254</v>
      </c>
      <c r="N286" s="10">
        <f t="shared" si="6"/>
        <v>193359</v>
      </c>
      <c r="O286">
        <f t="shared" si="7"/>
        <v>5185</v>
      </c>
      <c r="Q286" s="6"/>
      <c r="R286" s="6"/>
      <c r="U286" s="21"/>
      <c r="V286" s="19"/>
      <c r="W286" s="17"/>
      <c r="X286" s="19"/>
      <c r="Y286" s="17"/>
      <c r="Z286" s="17"/>
      <c r="AA286" s="17"/>
      <c r="AB286" s="19"/>
      <c r="AC286" s="19"/>
      <c r="AD286" s="19"/>
      <c r="AE286" s="11"/>
      <c r="AF286" s="23"/>
      <c r="AI286" s="24"/>
      <c r="AJ286" s="15"/>
      <c r="AK286" s="24"/>
      <c r="AL286" s="23"/>
      <c r="AM286" s="5"/>
      <c r="AN286" s="5"/>
      <c r="AO286" s="5"/>
      <c r="AQ286" s="10"/>
      <c r="AR286" s="9"/>
    </row>
    <row r="287" spans="1:44" x14ac:dyDescent="0.35">
      <c r="A287" s="10">
        <f>SUM(B287:D287)+J287+K287+M287-N287+O287+R287</f>
        <v>229902</v>
      </c>
      <c r="B287" s="10">
        <f>B286*pibvol_id_satellite!A287/pibvol_id_satellite!A286</f>
        <v>11942</v>
      </c>
      <c r="C287" s="10">
        <f t="shared" si="0"/>
        <v>119020</v>
      </c>
      <c r="D287" s="6">
        <f t="shared" si="1"/>
        <v>108574</v>
      </c>
      <c r="E287" s="10">
        <f t="shared" si="2"/>
        <v>60245</v>
      </c>
      <c r="F287" s="10">
        <f t="shared" si="2"/>
        <v>23422</v>
      </c>
      <c r="G287" s="10">
        <f t="shared" si="2"/>
        <v>20332</v>
      </c>
      <c r="H287" s="6">
        <f t="shared" si="3"/>
        <v>130</v>
      </c>
      <c r="I287" s="6">
        <f t="shared" si="4"/>
        <v>4445</v>
      </c>
      <c r="J287" s="10">
        <f t="shared" si="8"/>
        <v>-2654</v>
      </c>
      <c r="K287" s="6">
        <f t="shared" si="5"/>
        <v>4940</v>
      </c>
      <c r="M287" s="10">
        <f t="shared" si="6"/>
        <v>176254</v>
      </c>
      <c r="N287" s="10">
        <f t="shared" si="6"/>
        <v>193359</v>
      </c>
      <c r="O287">
        <f t="shared" si="7"/>
        <v>5185</v>
      </c>
      <c r="Q287" s="6"/>
      <c r="R287" s="6"/>
      <c r="U287" s="21"/>
      <c r="V287" s="19"/>
      <c r="W287" s="17"/>
      <c r="X287" s="19"/>
      <c r="Y287" s="17"/>
      <c r="Z287" s="17"/>
      <c r="AA287" s="17"/>
      <c r="AB287" s="19"/>
      <c r="AC287" s="19"/>
      <c r="AD287" s="19"/>
      <c r="AE287" s="11"/>
      <c r="AF287" s="23"/>
      <c r="AI287" s="24"/>
      <c r="AJ287" s="15"/>
      <c r="AK287" s="24"/>
      <c r="AL287" s="23"/>
      <c r="AM287" s="5"/>
      <c r="AN287" s="5"/>
      <c r="AO287" s="5"/>
      <c r="AQ287" s="10"/>
      <c r="AR287" s="9"/>
    </row>
    <row r="288" spans="1:44" x14ac:dyDescent="0.35">
      <c r="A288" s="6"/>
      <c r="D288" s="6"/>
      <c r="AL288" s="5"/>
    </row>
    <row r="289" spans="1:38" x14ac:dyDescent="0.35">
      <c r="A289" s="6">
        <f>SUM(B275:D275)+J275+K275+M275-N275+O275+R275</f>
        <v>231991</v>
      </c>
      <c r="D289" s="6">
        <f>SUM(E281:I281)</f>
        <v>108574</v>
      </c>
      <c r="E289" s="6"/>
      <c r="M289">
        <f>M273+K273</f>
        <v>173829</v>
      </c>
      <c r="V289" s="5"/>
      <c r="W289" s="5"/>
      <c r="X289" s="5"/>
      <c r="Y289" s="5"/>
      <c r="Z289" s="5"/>
      <c r="AA289" s="5"/>
      <c r="AB289" s="5"/>
      <c r="AC289" s="5"/>
      <c r="AD289" s="5"/>
      <c r="AE289" s="5"/>
      <c r="AL289" s="5"/>
    </row>
    <row r="290" spans="1:38" x14ac:dyDescent="0.35">
      <c r="A290" s="6">
        <f>SUM(B276:D276)+J276+K276+M276-N276+O276+R276</f>
        <v>230036</v>
      </c>
      <c r="D290" s="6"/>
      <c r="E290" s="6"/>
      <c r="M290">
        <f>M274+K274</f>
        <v>179554</v>
      </c>
      <c r="N290" s="5">
        <f>100*(M290-M289)/A273</f>
        <v>1.0081195444884476</v>
      </c>
      <c r="V290" s="5"/>
      <c r="W290" s="5"/>
      <c r="X290" s="5"/>
      <c r="Y290" s="5"/>
      <c r="Z290" s="5"/>
      <c r="AA290" s="5"/>
      <c r="AB290" s="5"/>
      <c r="AC290" s="5"/>
      <c r="AD290" s="5"/>
      <c r="AE290" s="5"/>
      <c r="AL290" s="5"/>
    </row>
    <row r="291" spans="1:38" x14ac:dyDescent="0.35">
      <c r="A291" s="6">
        <f>SUM(B277:D277)+J277+K277+M277-N277+O277+R277</f>
        <v>228883</v>
      </c>
      <c r="C291">
        <f>AVERAGE(A268:A271)</f>
        <v>544050.75</v>
      </c>
      <c r="D291" s="6"/>
      <c r="E291" s="6"/>
      <c r="M291">
        <f>M275+K275</f>
        <v>176170</v>
      </c>
      <c r="N291" s="5">
        <f>100*(M291-M290)/A274</f>
        <v>-0.59635735621954555</v>
      </c>
      <c r="V291" s="5"/>
      <c r="W291" s="5"/>
      <c r="X291" s="5"/>
      <c r="Y291" s="5"/>
      <c r="Z291" s="5"/>
      <c r="AA291" s="5"/>
      <c r="AB291" s="5"/>
      <c r="AC291" s="5"/>
      <c r="AD291" s="5"/>
      <c r="AE291" s="5"/>
    </row>
    <row r="292" spans="1:38" x14ac:dyDescent="0.35">
      <c r="A292" s="6">
        <f>SUM(B278:D278)+J278+K278+M278-N278+O278+R278</f>
        <v>231251</v>
      </c>
      <c r="C292">
        <f>AVERAGE(A272:A275)</f>
        <v>567691</v>
      </c>
      <c r="D292">
        <f>100*(C292/C291-1)</f>
        <v>4.345228822862568</v>
      </c>
      <c r="V292" s="5"/>
      <c r="W292" s="5"/>
      <c r="X292" s="5"/>
      <c r="Y292" s="5"/>
      <c r="Z292" s="5"/>
      <c r="AA292" s="5"/>
      <c r="AB292" s="5"/>
      <c r="AC292" s="5"/>
      <c r="AD292" s="5"/>
      <c r="AE292" s="5"/>
    </row>
    <row r="293" spans="1:38" x14ac:dyDescent="0.35">
      <c r="A293" s="6">
        <f>SUM(B279:D279)+J279+K279+M279-N279+O279+R279</f>
        <v>229669</v>
      </c>
    </row>
    <row r="294" spans="1:38" x14ac:dyDescent="0.35">
      <c r="A294" s="6">
        <f>SUM(B280:D280)+J280+K280+M280-N280+O280+R280</f>
        <v>232306</v>
      </c>
      <c r="V294" s="5"/>
      <c r="W294" s="5"/>
      <c r="X294" s="5"/>
      <c r="Y294" s="5"/>
      <c r="Z294" s="5"/>
      <c r="AA294" s="5"/>
      <c r="AB294" s="5"/>
      <c r="AC294" s="5"/>
      <c r="AD294" s="5"/>
    </row>
    <row r="295" spans="1:38" x14ac:dyDescent="0.35">
      <c r="A295" s="6">
        <f>SUM(B281:D281)+J281+K281+M281-N281+O281+R281</f>
        <v>234899</v>
      </c>
      <c r="V295" s="5"/>
      <c r="W295" s="5"/>
      <c r="X295" s="5"/>
      <c r="Y295" s="5"/>
      <c r="Z295" s="5"/>
      <c r="AA295" s="5"/>
      <c r="AB295" s="5"/>
      <c r="AC295" s="5"/>
      <c r="AD295" s="5"/>
    </row>
    <row r="296" spans="1:38" x14ac:dyDescent="0.35">
      <c r="A296" s="6">
        <f>SUM(B282:D282)+J282+K282+M282-N282+O282+R282</f>
        <v>229902</v>
      </c>
      <c r="V296" s="5"/>
      <c r="W296" s="5"/>
      <c r="X296" s="5"/>
      <c r="Y296" s="5"/>
      <c r="Z296" s="5"/>
      <c r="AA296" s="5"/>
      <c r="AB296" s="5"/>
      <c r="AC296" s="5"/>
      <c r="AD296" s="5"/>
    </row>
    <row r="297" spans="1:38" x14ac:dyDescent="0.35">
      <c r="A297" s="6">
        <f>SUM(B283:D283)+J283+K283+M283-N283+O283+R283</f>
        <v>229902</v>
      </c>
      <c r="V297" s="5"/>
      <c r="W297" s="5"/>
      <c r="X297" s="5"/>
      <c r="Y297" s="5"/>
      <c r="Z297" s="5"/>
      <c r="AA297" s="5"/>
      <c r="AB297" s="5"/>
      <c r="AC297" s="5"/>
      <c r="AD297" s="5"/>
    </row>
    <row r="301" spans="1:38" x14ac:dyDescent="0.35">
      <c r="A301">
        <f>100*(A278/A274-1)</f>
        <v>0.16776956357003048</v>
      </c>
      <c r="V301" s="23"/>
      <c r="W301" s="5"/>
      <c r="X301" s="5"/>
      <c r="Y301" s="5"/>
      <c r="Z301" s="5"/>
      <c r="AA301" s="5"/>
      <c r="AB301" s="5"/>
      <c r="AC301" s="5"/>
      <c r="AD301" s="5"/>
    </row>
    <row r="302" spans="1:38" x14ac:dyDescent="0.35">
      <c r="V302" s="23"/>
      <c r="W302" s="23"/>
      <c r="X302" s="23"/>
      <c r="Y302" s="23"/>
      <c r="Z302" s="23"/>
      <c r="AA302" s="23"/>
      <c r="AB302" s="23"/>
      <c r="AC302" s="23"/>
      <c r="AD302" s="23"/>
    </row>
    <row r="303" spans="1:38" x14ac:dyDescent="0.35">
      <c r="V303" s="23"/>
      <c r="W303" s="5"/>
      <c r="X303" s="5"/>
      <c r="Y303" s="5"/>
      <c r="Z303" s="5"/>
      <c r="AA303" s="5"/>
      <c r="AB303" s="5"/>
      <c r="AC303" s="5"/>
      <c r="AD303" s="5"/>
    </row>
    <row r="304" spans="1:38" x14ac:dyDescent="0.35">
      <c r="V304" s="23"/>
      <c r="W304" s="5"/>
      <c r="X304" s="5"/>
      <c r="Y304" s="5"/>
      <c r="Z304" s="5"/>
      <c r="AA304" s="5"/>
      <c r="AB304" s="5"/>
      <c r="AC304" s="5"/>
      <c r="AD304" s="5"/>
    </row>
    <row r="305" spans="1:37" x14ac:dyDescent="0.35">
      <c r="A305">
        <f>100*(A279/AVERAGE(A276:A279)-1)</f>
        <v>-0.29131689136457917</v>
      </c>
      <c r="V305" s="23"/>
      <c r="W305" s="5"/>
      <c r="X305" s="5"/>
      <c r="Y305" s="5"/>
      <c r="Z305" s="5"/>
      <c r="AA305" s="5"/>
      <c r="AB305" s="5"/>
      <c r="AC305" s="5"/>
      <c r="AD305" s="5"/>
    </row>
    <row r="306" spans="1:37" x14ac:dyDescent="0.35">
      <c r="V306" s="23"/>
      <c r="W306" s="5"/>
      <c r="X306" s="5"/>
      <c r="Y306" s="5"/>
      <c r="Z306" s="5"/>
      <c r="AA306" s="5"/>
      <c r="AB306" s="5"/>
      <c r="AC306" s="5"/>
      <c r="AD306" s="5"/>
    </row>
    <row r="307" spans="1:37" x14ac:dyDescent="0.35">
      <c r="A307">
        <f>100*(A282/A278-1)</f>
        <v>-59.55256625210901</v>
      </c>
    </row>
    <row r="309" spans="1:37" x14ac:dyDescent="0.35">
      <c r="A309" s="6">
        <f>SUM(A268:A271)</f>
        <v>2176203</v>
      </c>
      <c r="B309" s="6">
        <f>SUM(B268:B271)</f>
        <v>41815</v>
      </c>
      <c r="C309" s="6">
        <f>SUM(C268:C271)</f>
        <v>451510</v>
      </c>
      <c r="D309" s="6">
        <f>SUM(D268:D271)</f>
        <v>389652</v>
      </c>
      <c r="E309" s="6">
        <f>SUM(E268:E271)</f>
        <v>208294</v>
      </c>
      <c r="F309" s="6">
        <f>SUM(F268:F271)</f>
        <v>90736</v>
      </c>
      <c r="G309" s="6">
        <f t="shared" ref="G309:P309" si="9">SUM(G268:G271)</f>
        <v>70851</v>
      </c>
      <c r="H309" s="6">
        <f t="shared" si="9"/>
        <v>602</v>
      </c>
      <c r="I309" s="6">
        <f t="shared" si="9"/>
        <v>19349</v>
      </c>
      <c r="J309" s="6">
        <f t="shared" si="9"/>
        <v>-1714</v>
      </c>
      <c r="K309" s="6">
        <f t="shared" si="9"/>
        <v>6959</v>
      </c>
      <c r="L309" s="6">
        <f t="shared" si="9"/>
        <v>2177512</v>
      </c>
      <c r="M309" s="6">
        <f t="shared" si="9"/>
        <v>656554</v>
      </c>
      <c r="N309" s="6">
        <f t="shared" si="9"/>
        <v>657863</v>
      </c>
      <c r="O309" s="6">
        <f t="shared" si="9"/>
        <v>0</v>
      </c>
      <c r="P309" s="6">
        <f t="shared" si="9"/>
        <v>2834066</v>
      </c>
      <c r="AI309" s="5"/>
      <c r="AJ309" s="5"/>
      <c r="AK309" s="5"/>
    </row>
    <row r="310" spans="1:37" x14ac:dyDescent="0.35">
      <c r="A310" s="6">
        <f>SUM(A272:A275)</f>
        <v>2270764</v>
      </c>
      <c r="B310" s="6">
        <f>SUM(B272:B275)</f>
        <v>46933</v>
      </c>
      <c r="C310" s="6">
        <f>SUM(C272:C275)</f>
        <v>461684</v>
      </c>
      <c r="D310" s="6">
        <f>SUM(D272:D275)</f>
        <v>420902</v>
      </c>
      <c r="E310" s="6">
        <f>SUM(E272:E275)</f>
        <v>228317</v>
      </c>
      <c r="F310" s="6">
        <f>SUM(F272:F275)</f>
        <v>100085</v>
      </c>
      <c r="G310" s="6">
        <f>SUM(G272:G275)</f>
        <v>71478</v>
      </c>
      <c r="H310" s="6">
        <f>SUM(H272:H275)</f>
        <v>648</v>
      </c>
      <c r="I310" s="6">
        <f>SUM(I272:I275)</f>
        <v>20460</v>
      </c>
      <c r="J310" s="6">
        <f>SUM(J272:J275)</f>
        <v>19476</v>
      </c>
      <c r="K310" s="6">
        <f>SUM(K272:K275)</f>
        <v>-17540</v>
      </c>
      <c r="L310" s="6">
        <f>SUM(L272:L275)</f>
        <v>2281994</v>
      </c>
      <c r="M310" s="6">
        <f>SUM(M272:M275)</f>
        <v>715449</v>
      </c>
      <c r="N310" s="6">
        <f>SUM(N272:N275)</f>
        <v>753962</v>
      </c>
      <c r="O310" s="6">
        <f>SUM(O272:O275)</f>
        <v>27283</v>
      </c>
      <c r="P310" s="6">
        <f>SUM(P272:P275)</f>
        <v>2997443</v>
      </c>
      <c r="V310" s="5"/>
      <c r="W310" s="5"/>
      <c r="X310" s="5"/>
      <c r="Y310" s="5"/>
      <c r="Z310" s="5"/>
      <c r="AA310" s="5"/>
      <c r="AB310" s="5"/>
      <c r="AC310" s="5"/>
      <c r="AD310" s="5"/>
      <c r="AI310" s="5"/>
      <c r="AJ310" s="5"/>
      <c r="AK310" s="5"/>
    </row>
    <row r="311" spans="1:37" x14ac:dyDescent="0.35">
      <c r="A311" s="6">
        <f>SUM(A276:A279)</f>
        <v>2273126</v>
      </c>
      <c r="B311" s="6">
        <f>SUM(B276:B279)</f>
        <v>48326</v>
      </c>
      <c r="C311" s="6">
        <f>SUM(C276:C279)</f>
        <v>464102</v>
      </c>
      <c r="D311" s="6">
        <f>SUM(D276:D279)</f>
        <v>430107</v>
      </c>
      <c r="E311" s="6">
        <f>SUM(E276:E279)</f>
        <v>240929</v>
      </c>
      <c r="F311" s="6">
        <f>SUM(F276:F279)</f>
        <v>93978</v>
      </c>
      <c r="G311" s="6">
        <f t="shared" ref="G311:P311" si="10">SUM(G276:G279)</f>
        <v>76994</v>
      </c>
      <c r="H311" s="6">
        <f t="shared" si="10"/>
        <v>519</v>
      </c>
      <c r="I311" s="6">
        <f t="shared" si="10"/>
        <v>17757</v>
      </c>
      <c r="J311" s="6">
        <f t="shared" si="10"/>
        <v>-128</v>
      </c>
      <c r="K311" s="6">
        <f t="shared" si="10"/>
        <v>-12880</v>
      </c>
      <c r="L311" s="6">
        <f t="shared" si="10"/>
        <v>2282814</v>
      </c>
      <c r="M311" s="6">
        <f t="shared" si="10"/>
        <v>711785</v>
      </c>
      <c r="N311" s="6">
        <f t="shared" si="10"/>
        <v>742724</v>
      </c>
      <c r="O311" s="6">
        <f t="shared" si="10"/>
        <v>21251</v>
      </c>
      <c r="P311" s="6">
        <f t="shared" si="10"/>
        <v>2994599</v>
      </c>
      <c r="V311" s="5"/>
      <c r="W311" s="5"/>
      <c r="X311" s="5"/>
      <c r="Y311" s="5"/>
      <c r="Z311" s="5"/>
      <c r="AA311" s="5"/>
      <c r="AB311" s="5"/>
      <c r="AC311" s="5"/>
      <c r="AD311" s="5"/>
      <c r="AI311" s="5"/>
      <c r="AJ311" s="5"/>
      <c r="AK311" s="5"/>
    </row>
    <row r="312" spans="1:37" x14ac:dyDescent="0.35">
      <c r="A312" s="6">
        <f>SUM(A280:A283)</f>
        <v>1604454</v>
      </c>
      <c r="B312" s="6">
        <f>SUM(B280:B283)</f>
        <v>47892</v>
      </c>
      <c r="C312" s="6">
        <f>SUM(C280:C283)</f>
        <v>474384</v>
      </c>
      <c r="D312" s="6">
        <f>SUM(D280:D283)</f>
        <v>433861</v>
      </c>
      <c r="E312" s="6">
        <f>SUM(E280:E283)</f>
        <v>241034</v>
      </c>
      <c r="F312" s="6">
        <f>SUM(F280:F283)</f>
        <v>93866</v>
      </c>
      <c r="G312" s="6">
        <f t="shared" ref="G312:P312" si="11">SUM(G280:G283)</f>
        <v>80805</v>
      </c>
      <c r="H312" s="6">
        <f t="shared" si="11"/>
        <v>512</v>
      </c>
      <c r="I312" s="6">
        <f t="shared" si="11"/>
        <v>17679</v>
      </c>
      <c r="J312" s="6">
        <f t="shared" si="11"/>
        <v>-7026</v>
      </c>
      <c r="K312" s="6">
        <f t="shared" si="11"/>
        <v>13032</v>
      </c>
      <c r="L312" s="6">
        <f t="shared" si="11"/>
        <v>1155944</v>
      </c>
      <c r="M312" s="6">
        <f t="shared" si="11"/>
        <v>703693</v>
      </c>
      <c r="N312" s="6">
        <f t="shared" si="11"/>
        <v>759539</v>
      </c>
      <c r="O312" s="6">
        <f t="shared" si="11"/>
        <v>20712</v>
      </c>
      <c r="P312" s="6">
        <f t="shared" si="11"/>
        <v>1507129</v>
      </c>
      <c r="V312" s="19"/>
      <c r="W312" s="5"/>
      <c r="X312" s="5"/>
      <c r="Y312" s="5"/>
      <c r="Z312" s="5"/>
      <c r="AA312" s="5"/>
      <c r="AB312" s="5"/>
      <c r="AC312" s="5"/>
      <c r="AD312" s="5"/>
      <c r="AI312" s="5"/>
      <c r="AJ312" s="5"/>
      <c r="AK312" s="5"/>
    </row>
    <row r="313" spans="1:37" x14ac:dyDescent="0.35">
      <c r="A313" s="6">
        <f>SUM(A284:A287)</f>
        <v>919608</v>
      </c>
      <c r="B313" s="6">
        <f>SUM(B284:B287)</f>
        <v>47768</v>
      </c>
      <c r="C313" s="6">
        <f>SUM(C284:C287)</f>
        <v>476080</v>
      </c>
      <c r="D313" s="6">
        <f>SUM(D284:D287)</f>
        <v>434296</v>
      </c>
      <c r="E313" s="6">
        <f>SUM(E284:E287)</f>
        <v>240980</v>
      </c>
      <c r="F313" s="6">
        <f>SUM(F284:F287)</f>
        <v>93688</v>
      </c>
      <c r="G313" s="6">
        <f t="shared" ref="G313:P313" si="12">SUM(G284:G287)</f>
        <v>81328</v>
      </c>
      <c r="H313" s="6">
        <f t="shared" si="12"/>
        <v>520</v>
      </c>
      <c r="I313" s="6">
        <f t="shared" si="12"/>
        <v>17780</v>
      </c>
      <c r="J313" s="6">
        <f t="shared" si="12"/>
        <v>-10616</v>
      </c>
      <c r="K313" s="6">
        <f t="shared" si="12"/>
        <v>19760</v>
      </c>
      <c r="L313" s="6">
        <f t="shared" si="12"/>
        <v>0</v>
      </c>
      <c r="M313" s="6">
        <f t="shared" si="12"/>
        <v>705016</v>
      </c>
      <c r="N313" s="6">
        <f t="shared" si="12"/>
        <v>773436</v>
      </c>
      <c r="O313" s="6">
        <f t="shared" si="12"/>
        <v>20740</v>
      </c>
      <c r="P313" s="6">
        <f t="shared" si="12"/>
        <v>0</v>
      </c>
      <c r="V313" s="19"/>
      <c r="W313" s="5"/>
      <c r="X313" s="5"/>
      <c r="Y313" s="5"/>
      <c r="Z313" s="5"/>
      <c r="AA313" s="5"/>
      <c r="AB313" s="5"/>
      <c r="AC313" s="5"/>
      <c r="AD313" s="5"/>
      <c r="AI313" s="5"/>
      <c r="AJ313" s="5"/>
      <c r="AK313" s="5"/>
    </row>
    <row r="315" spans="1:37" x14ac:dyDescent="0.35">
      <c r="V315" s="5"/>
      <c r="W315" s="5"/>
      <c r="X315" s="5"/>
      <c r="Y315" s="5"/>
      <c r="Z315" s="5"/>
      <c r="AA315" s="5"/>
      <c r="AB315" s="5"/>
      <c r="AC315" s="5"/>
      <c r="AD315" s="5"/>
    </row>
    <row r="316" spans="1:37" x14ac:dyDescent="0.35">
      <c r="V316" s="5"/>
      <c r="W316" s="5"/>
      <c r="X316" s="5"/>
      <c r="Y316" s="5"/>
      <c r="Z316" s="5"/>
      <c r="AA316" s="5"/>
      <c r="AB316" s="5"/>
      <c r="AC316" s="5"/>
      <c r="AD316" s="5"/>
    </row>
    <row r="317" spans="1:37" x14ac:dyDescent="0.35">
      <c r="V317" s="5"/>
      <c r="W317" s="5"/>
      <c r="X317" s="5"/>
      <c r="Y317" s="5"/>
      <c r="Z317" s="5"/>
      <c r="AA317" s="5"/>
      <c r="AB317" s="5"/>
      <c r="AC317" s="5"/>
      <c r="AD317" s="5"/>
    </row>
    <row r="318" spans="1:37" x14ac:dyDescent="0.35">
      <c r="V318" s="5"/>
      <c r="W318" s="5"/>
      <c r="X318" s="5"/>
      <c r="Y318" s="5"/>
      <c r="Z318" s="5"/>
      <c r="AA318" s="5"/>
      <c r="AB318" s="5"/>
      <c r="AC318" s="5"/>
      <c r="AD318" s="5"/>
    </row>
    <row r="319" spans="1:37" x14ac:dyDescent="0.35">
      <c r="V319" s="5"/>
      <c r="W319" s="5"/>
      <c r="X319" s="5"/>
      <c r="Y319" s="5"/>
      <c r="Z319" s="5"/>
      <c r="AA319" s="5"/>
      <c r="AB319" s="5"/>
      <c r="AC319" s="5"/>
      <c r="AD319" s="5"/>
    </row>
    <row r="320" spans="1:37" x14ac:dyDescent="0.35">
      <c r="V320" s="5"/>
      <c r="W320" s="5"/>
      <c r="X320" s="5"/>
      <c r="Y320" s="5"/>
      <c r="Z320" s="5"/>
      <c r="AA320" s="5"/>
      <c r="AB320" s="5"/>
      <c r="AC320" s="5"/>
      <c r="AD320" s="5"/>
    </row>
    <row r="321" spans="1:64" x14ac:dyDescent="0.35">
      <c r="V321" s="5"/>
      <c r="W321" s="5"/>
      <c r="X321" s="5"/>
      <c r="Y321" s="5"/>
      <c r="Z321" s="5"/>
      <c r="AA321" s="5"/>
      <c r="AB321" s="5"/>
      <c r="AC321" s="5"/>
      <c r="AD321" s="5"/>
    </row>
    <row r="322" spans="1:64" x14ac:dyDescent="0.35">
      <c r="V322" s="5"/>
      <c r="W322" s="5"/>
      <c r="X322" s="5"/>
      <c r="Y322" s="5"/>
      <c r="Z322" s="5"/>
      <c r="AA322" s="5"/>
      <c r="AB322" s="5"/>
      <c r="AC322" s="5"/>
      <c r="AD322" s="5"/>
    </row>
    <row r="324" spans="1:64" ht="15.5" x14ac:dyDescent="0.35">
      <c r="V324" s="133"/>
      <c r="W324" s="133"/>
      <c r="X324" s="102"/>
      <c r="Y324" s="103"/>
      <c r="Z324" s="103"/>
      <c r="AA324" s="103"/>
      <c r="AB324" s="103"/>
    </row>
    <row r="325" spans="1:64" ht="15.5" x14ac:dyDescent="0.35">
      <c r="V325" s="133"/>
      <c r="W325" s="133"/>
      <c r="X325" s="104"/>
      <c r="Y325" s="104"/>
      <c r="Z325" s="104"/>
      <c r="AA325" s="104"/>
      <c r="AB325" s="104"/>
    </row>
    <row r="328" spans="1:64" x14ac:dyDescent="0.35">
      <c r="A328">
        <f>SUM(A276:A277)</f>
        <v>1138103</v>
      </c>
      <c r="B328">
        <f>SUM(B276:B277)</f>
        <v>24172</v>
      </c>
      <c r="C328">
        <f>SUM(C276:C277)</f>
        <v>229504</v>
      </c>
      <c r="D328">
        <f>SUM(D276:D277)</f>
        <v>216693</v>
      </c>
      <c r="E328">
        <f>SUM(E276:E277)</f>
        <v>121791</v>
      </c>
      <c r="F328">
        <f>SUM(F276:F277)</f>
        <v>48003</v>
      </c>
      <c r="G328">
        <f>SUM(G276:G277)</f>
        <v>37639</v>
      </c>
      <c r="H328">
        <f>SUM(H276:H277)</f>
        <v>264</v>
      </c>
      <c r="I328">
        <f>SUM(I276:I277)</f>
        <v>9063</v>
      </c>
      <c r="J328">
        <f>SUM(J276:J277)</f>
        <v>2069</v>
      </c>
      <c r="K328">
        <f>SUM(K276:K277)</f>
        <v>-8133</v>
      </c>
      <c r="L328">
        <f>SUM(L276:L277)</f>
        <v>1143489</v>
      </c>
      <c r="M328">
        <f>SUM(M276:M277)</f>
        <v>357031</v>
      </c>
      <c r="N328">
        <f>SUM(N276:N277)</f>
        <v>373405</v>
      </c>
      <c r="O328">
        <f>SUM(O276:O277)</f>
        <v>10988</v>
      </c>
      <c r="P328">
        <f>SUM(P276:P277)</f>
        <v>1500520</v>
      </c>
      <c r="AI328" s="23"/>
      <c r="AJ328" s="5"/>
      <c r="AK328" s="23"/>
    </row>
    <row r="329" spans="1:64" x14ac:dyDescent="0.35">
      <c r="A329">
        <f>SUM(A278:A279)</f>
        <v>1135023</v>
      </c>
      <c r="B329">
        <f>SUM(B278:B279)</f>
        <v>24154</v>
      </c>
      <c r="C329">
        <f>SUM(C278:C279)</f>
        <v>234598</v>
      </c>
      <c r="D329">
        <f>SUM(D278:D279)</f>
        <v>213414</v>
      </c>
      <c r="E329">
        <f>SUM(E278:E279)</f>
        <v>119138</v>
      </c>
      <c r="F329">
        <f>SUM(F278:F279)</f>
        <v>45975</v>
      </c>
      <c r="G329">
        <f>SUM(G278:G279)</f>
        <v>39355</v>
      </c>
      <c r="H329">
        <f>SUM(H278:H279)</f>
        <v>255</v>
      </c>
      <c r="I329">
        <f>SUM(I278:I279)</f>
        <v>8694</v>
      </c>
      <c r="J329">
        <f>SUM(J278:J279)</f>
        <v>-2197</v>
      </c>
      <c r="K329">
        <f>SUM(K278:K279)</f>
        <v>-4747</v>
      </c>
      <c r="L329">
        <f>SUM(L278:L279)</f>
        <v>1139325</v>
      </c>
      <c r="M329">
        <f>SUM(M278:M279)</f>
        <v>354754</v>
      </c>
      <c r="N329">
        <f>SUM(N278:N279)</f>
        <v>369319</v>
      </c>
      <c r="O329">
        <f>SUM(O278:O279)</f>
        <v>10263</v>
      </c>
      <c r="P329">
        <f>SUM(P278:P279)</f>
        <v>1494079</v>
      </c>
      <c r="AI329" s="23"/>
      <c r="AJ329" s="5"/>
      <c r="AK329" s="23"/>
    </row>
    <row r="330" spans="1:64" x14ac:dyDescent="0.35">
      <c r="A330">
        <f>A329</f>
        <v>1135023</v>
      </c>
      <c r="C330">
        <f>C329</f>
        <v>234598</v>
      </c>
      <c r="E330" s="23">
        <f>E329+F329+G329+H329+I329</f>
        <v>213417</v>
      </c>
      <c r="J330">
        <f>J329+K329</f>
        <v>-6944</v>
      </c>
      <c r="M330">
        <f>M329</f>
        <v>354754</v>
      </c>
      <c r="N330">
        <f>N329</f>
        <v>369319</v>
      </c>
      <c r="P330" s="23">
        <f>pibvol_id_satellite!A330+C330+E330+J330+M330-N330</f>
        <v>1124763</v>
      </c>
      <c r="R330" s="23"/>
    </row>
    <row r="331" spans="1:64" x14ac:dyDescent="0.35">
      <c r="B331" t="str">
        <f>B1</f>
        <v>UK FINAL CONSUMPTION EXPENDITURE - NPISHS CONA</v>
      </c>
      <c r="C331" t="str">
        <f>C1</f>
        <v>UK FINAL CONSUMPTION EXPENDITURE - GENERAL GOVERNMENT CONA</v>
      </c>
      <c r="D331" t="str">
        <f>D1</f>
        <v>UK GROSS FIXED CAPITAL FORMATION CONA</v>
      </c>
      <c r="E331" t="str">
        <f>E1</f>
        <v>UK GROSS FIXED CAPITAL FORMATION - BUSINESS INVESTMENT CONA</v>
      </c>
      <c r="F331" t="str">
        <f>F1</f>
        <v>UK GROSS FIXED CAPITAL FORMATION: TOTAL ECONOMY: DWELLINGS CONA</v>
      </c>
      <c r="G331" t="str">
        <f>G1</f>
        <v>UK GROSS FIXED CAPITAL FORMATION: GENERAL GOVERNMENT: CVM CONA</v>
      </c>
      <c r="H331" t="str">
        <f>H1</f>
        <v>UK GFCF : COSTS OF TRANSFER OF OWNERSHIP COSTS CVM CONA</v>
      </c>
      <c r="I331" t="str">
        <f>I1</f>
        <v>UK GFCF : COSTS OF TRANSFER OF OWNERSHIP COSTS CVM CONA</v>
      </c>
    </row>
    <row r="332" spans="1:64" x14ac:dyDescent="0.35">
      <c r="A332" t="s">
        <v>910</v>
      </c>
      <c r="I332" t="s">
        <v>911</v>
      </c>
    </row>
    <row r="334" spans="1:64" s="12" customFormat="1" x14ac:dyDescent="0.35">
      <c r="A334" s="23">
        <f>100*(SUM(A329)-SUM(A328))/A328</f>
        <v>-0.27062576937236787</v>
      </c>
      <c r="B334" s="23">
        <f>100*(SUM(B329)-SUM(B328))/$A328</f>
        <v>-1.5815791716566954E-3</v>
      </c>
      <c r="C334" s="23">
        <f>100*(SUM(C329)-SUM(C328))/$A328</f>
        <v>0.44758690557884478</v>
      </c>
      <c r="D334" s="23">
        <f>100*(SUM(D329)-SUM(D328))/$A328</f>
        <v>-0.28811100577012799</v>
      </c>
      <c r="E334" s="23">
        <f>100*(SUM(E329)-SUM(E328))/$A328</f>
        <v>-0.2331071968002896</v>
      </c>
      <c r="F334" s="23">
        <f>100*(SUM(F329)-SUM(F328))/$A328</f>
        <v>-0.17819125333998767</v>
      </c>
      <c r="G334" s="110">
        <f>100*(SUM(G329)-SUM(G328))/$A328</f>
        <v>0.15077721436460495</v>
      </c>
      <c r="H334" s="23">
        <f>100*(SUM(H329)-SUM(H328))/$A328</f>
        <v>-7.9078958582834771E-4</v>
      </c>
      <c r="I334" s="23">
        <f>100*(SUM(I329)-SUM(I328))/$A328</f>
        <v>-3.2422373018962253E-2</v>
      </c>
      <c r="J334" s="107">
        <f>100*(SUM(J329)-SUM(J328))/$A328</f>
        <v>-0.37483426368263678</v>
      </c>
      <c r="K334" s="23">
        <f>100*(SUM(K329)-SUM(K328))/$A328</f>
        <v>0.29751261529053169</v>
      </c>
      <c r="L334" s="23">
        <f>100*(SUM(L329)-SUM(L328))/$A328</f>
        <v>-0.36587198170991553</v>
      </c>
      <c r="M334" s="23">
        <f>100*(SUM(M329)-SUM(M328))/$A328</f>
        <v>-0.20006976521457195</v>
      </c>
      <c r="N334" s="23">
        <f>100*(SUM(N329)-SUM(N328))/$A328</f>
        <v>-0.35901847196606984</v>
      </c>
      <c r="O334" s="23">
        <f>100*(SUM(O329)-SUM(O328))/$A328</f>
        <v>-6.3702494413950234E-2</v>
      </c>
      <c r="P334" s="23">
        <f>100*(SUM(P329)-SUM(P328))/$A328</f>
        <v>-0.56594174692448751</v>
      </c>
      <c r="Q334" s="23"/>
      <c r="R334"/>
      <c r="V334"/>
      <c r="W334"/>
      <c r="X334"/>
      <c r="Y334"/>
      <c r="Z334"/>
      <c r="AA334"/>
      <c r="AB334"/>
      <c r="AC334"/>
      <c r="AD334"/>
      <c r="AE334"/>
      <c r="AF334"/>
      <c r="AI334"/>
      <c r="AJ334"/>
      <c r="AK334"/>
      <c r="AL334"/>
      <c r="AM334"/>
      <c r="AN334"/>
      <c r="AO334"/>
      <c r="AP334"/>
      <c r="AQ334"/>
      <c r="AR334"/>
      <c r="AS334"/>
      <c r="AT334"/>
      <c r="AU334"/>
      <c r="AV334"/>
      <c r="AW334"/>
      <c r="AX334"/>
      <c r="AY334"/>
      <c r="AZ334"/>
      <c r="BA334"/>
      <c r="BB334"/>
      <c r="BC334"/>
      <c r="BD334"/>
      <c r="BE334"/>
      <c r="BF334"/>
      <c r="BG334"/>
      <c r="BH334"/>
      <c r="BI334"/>
      <c r="BJ334"/>
      <c r="BK334"/>
      <c r="BL334"/>
    </row>
    <row r="335" spans="1:64" s="12" customFormat="1" x14ac:dyDescent="0.35">
      <c r="A335" s="5">
        <f>A334</f>
        <v>-0.27062576937236787</v>
      </c>
      <c r="B335" s="23"/>
      <c r="C335" s="23">
        <f>C334</f>
        <v>0.44758690557884478</v>
      </c>
      <c r="D335" s="23"/>
      <c r="E335" s="23">
        <f>E334+F334+G334+H334+I334</f>
        <v>-0.29373439838046289</v>
      </c>
      <c r="F335" s="23"/>
      <c r="G335" s="23"/>
      <c r="H335" s="23"/>
      <c r="I335" s="23"/>
      <c r="J335" s="107">
        <f>J334+K334</f>
        <v>-7.7321648392105091E-2</v>
      </c>
      <c r="K335" s="23"/>
      <c r="L335" s="23"/>
      <c r="M335" s="23">
        <f>M334</f>
        <v>-0.20006976521457195</v>
      </c>
      <c r="N335" s="23">
        <f>N334</f>
        <v>-0.35901847196606984</v>
      </c>
      <c r="O335" s="23"/>
      <c r="P335" s="23">
        <f>pibvol_id_satellite!A335+C335+E335+J335+M335-N335</f>
        <v>-0.21254666756875251</v>
      </c>
      <c r="Q335"/>
      <c r="R335" s="23"/>
      <c r="V335"/>
      <c r="W335"/>
      <c r="X335"/>
      <c r="Y335"/>
      <c r="Z335"/>
      <c r="AA335"/>
      <c r="AB335"/>
      <c r="AC335"/>
      <c r="AD335"/>
      <c r="AE335"/>
      <c r="AF335"/>
      <c r="AI335"/>
      <c r="AJ335"/>
      <c r="AK335"/>
      <c r="AL335"/>
      <c r="AM335"/>
      <c r="AN335"/>
      <c r="AO335"/>
      <c r="AP335"/>
      <c r="AQ335"/>
      <c r="AR335"/>
      <c r="AS335"/>
      <c r="AT335"/>
      <c r="AU335"/>
      <c r="AV335"/>
      <c r="AW335"/>
      <c r="AX335"/>
      <c r="AY335"/>
      <c r="AZ335"/>
      <c r="BA335"/>
      <c r="BB335"/>
      <c r="BC335"/>
      <c r="BD335"/>
      <c r="BE335"/>
      <c r="BF335"/>
      <c r="BG335"/>
      <c r="BH335"/>
      <c r="BI335"/>
      <c r="BJ335"/>
      <c r="BK335"/>
      <c r="BL335"/>
    </row>
    <row r="336" spans="1:64" s="12" customFormat="1" x14ac:dyDescent="0.35">
      <c r="A336"/>
      <c r="B336"/>
      <c r="C336"/>
      <c r="D336"/>
      <c r="E336"/>
      <c r="F336"/>
      <c r="G336"/>
      <c r="H336"/>
      <c r="I336"/>
      <c r="J336" s="5">
        <f>J335</f>
        <v>-7.7321648392105091E-2</v>
      </c>
      <c r="K336"/>
      <c r="L336"/>
      <c r="M336" s="108">
        <f>M335-N335</f>
        <v>0.15894870675149789</v>
      </c>
      <c r="N336"/>
      <c r="O336"/>
      <c r="P336"/>
      <c r="Q336"/>
      <c r="R336"/>
      <c r="V336"/>
      <c r="W336"/>
      <c r="X336"/>
      <c r="Y336"/>
      <c r="Z336"/>
      <c r="AA336"/>
      <c r="AB336"/>
      <c r="AC336"/>
      <c r="AD336"/>
      <c r="AE336"/>
      <c r="AF336"/>
      <c r="AI336"/>
      <c r="AJ336"/>
      <c r="AK336"/>
      <c r="AL336"/>
      <c r="AM336"/>
      <c r="AN336"/>
      <c r="AO336"/>
      <c r="AP336"/>
      <c r="AQ336"/>
      <c r="AR336"/>
      <c r="AS336"/>
      <c r="AT336"/>
      <c r="AU336"/>
      <c r="AV336"/>
      <c r="AW336"/>
      <c r="AX336"/>
      <c r="AY336"/>
      <c r="AZ336"/>
      <c r="BA336"/>
      <c r="BB336"/>
      <c r="BC336"/>
      <c r="BD336"/>
      <c r="BE336"/>
      <c r="BF336"/>
      <c r="BG336"/>
      <c r="BH336"/>
      <c r="BI336"/>
      <c r="BJ336"/>
      <c r="BK336"/>
      <c r="BL336"/>
    </row>
    <row r="337" spans="1:64" s="12" customFormat="1" x14ac:dyDescent="0.35">
      <c r="A337"/>
      <c r="B337"/>
      <c r="C337"/>
      <c r="D337"/>
      <c r="E337"/>
      <c r="F337"/>
      <c r="G337"/>
      <c r="H337"/>
      <c r="I337"/>
      <c r="J337"/>
      <c r="K337"/>
      <c r="L337"/>
      <c r="M337"/>
      <c r="N337"/>
      <c r="O337"/>
      <c r="P337"/>
      <c r="Q337"/>
      <c r="R337"/>
      <c r="V337"/>
      <c r="W337"/>
      <c r="X337"/>
      <c r="Y337"/>
      <c r="Z337"/>
      <c r="AA337"/>
      <c r="AB337"/>
      <c r="AC337"/>
      <c r="AD337"/>
      <c r="AE337"/>
      <c r="AF337"/>
      <c r="AI337"/>
      <c r="AJ337"/>
      <c r="AK337"/>
      <c r="AL337"/>
      <c r="AM337"/>
      <c r="AN337"/>
      <c r="AO337"/>
      <c r="AP337"/>
      <c r="AQ337"/>
      <c r="AR337"/>
      <c r="AS337"/>
      <c r="AT337"/>
      <c r="AU337"/>
      <c r="AV337"/>
      <c r="AW337"/>
      <c r="AX337"/>
      <c r="AY337"/>
      <c r="AZ337"/>
      <c r="BA337"/>
      <c r="BB337"/>
      <c r="BC337"/>
      <c r="BD337"/>
      <c r="BE337"/>
      <c r="BF337"/>
      <c r="BG337"/>
      <c r="BH337"/>
      <c r="BI337"/>
      <c r="BJ337"/>
      <c r="BK337"/>
      <c r="BL337"/>
    </row>
    <row r="338" spans="1:64" s="12" customFormat="1" x14ac:dyDescent="0.35">
      <c r="A338"/>
      <c r="B338"/>
      <c r="C338" t="s">
        <v>914</v>
      </c>
      <c r="D338"/>
      <c r="E338"/>
      <c r="F338"/>
      <c r="G338"/>
      <c r="H338"/>
      <c r="I338"/>
      <c r="J338" t="s">
        <v>915</v>
      </c>
      <c r="K338"/>
      <c r="L338"/>
      <c r="M338"/>
      <c r="N338"/>
      <c r="O338"/>
      <c r="P338"/>
      <c r="Q338"/>
      <c r="R338"/>
      <c r="V338"/>
      <c r="W338"/>
      <c r="X338"/>
      <c r="Y338"/>
      <c r="Z338"/>
      <c r="AA338"/>
      <c r="AB338"/>
      <c r="AC338"/>
      <c r="AD338"/>
      <c r="AE338"/>
      <c r="AF338"/>
      <c r="AI338"/>
      <c r="AJ338"/>
      <c r="AK338"/>
      <c r="AL338"/>
      <c r="AM338"/>
      <c r="AN338"/>
      <c r="AO338"/>
      <c r="AP338"/>
      <c r="AQ338"/>
      <c r="AR338"/>
      <c r="AS338"/>
      <c r="AT338"/>
      <c r="AU338"/>
      <c r="AV338"/>
      <c r="AW338"/>
      <c r="AX338"/>
      <c r="AY338"/>
      <c r="AZ338"/>
      <c r="BA338"/>
      <c r="BB338"/>
      <c r="BC338"/>
      <c r="BD338"/>
      <c r="BE338"/>
      <c r="BF338"/>
      <c r="BG338"/>
      <c r="BH338"/>
      <c r="BI338"/>
      <c r="BJ338"/>
      <c r="BK338"/>
      <c r="BL338"/>
    </row>
    <row r="339" spans="1:64" s="12" customFormat="1" x14ac:dyDescent="0.35">
      <c r="A339" s="5">
        <f>SUM(B339:M339)</f>
        <v>0.6799911783028425</v>
      </c>
      <c r="B339"/>
      <c r="C339" s="23">
        <f>C335+G334</f>
        <v>0.59836411994344973</v>
      </c>
      <c r="D339"/>
      <c r="E339"/>
      <c r="F339"/>
      <c r="G339"/>
      <c r="H339"/>
      <c r="I339"/>
      <c r="J339" s="23">
        <f>J335+R335</f>
        <v>-7.7321648392105091E-2</v>
      </c>
      <c r="K339"/>
      <c r="L339"/>
      <c r="M339" s="5">
        <f>M336</f>
        <v>0.15894870675149789</v>
      </c>
      <c r="N339"/>
      <c r="O339"/>
      <c r="P339"/>
      <c r="Q339"/>
      <c r="R339"/>
      <c r="V339"/>
      <c r="W339"/>
      <c r="X339"/>
      <c r="Y339"/>
      <c r="Z339"/>
      <c r="AA339"/>
      <c r="AB339"/>
      <c r="AC339"/>
      <c r="AD339"/>
      <c r="AE339"/>
      <c r="AF339"/>
      <c r="AI339"/>
      <c r="AJ339"/>
      <c r="AK339"/>
      <c r="AL339"/>
      <c r="AM339"/>
      <c r="AN339"/>
      <c r="AO339"/>
      <c r="AP339"/>
      <c r="AQ339"/>
      <c r="AR339"/>
      <c r="AS339"/>
      <c r="AT339"/>
      <c r="AU339"/>
      <c r="AV339"/>
      <c r="AW339"/>
      <c r="AX339"/>
      <c r="AY339"/>
      <c r="AZ339"/>
      <c r="BA339"/>
      <c r="BB339"/>
      <c r="BC339"/>
      <c r="BD339"/>
      <c r="BE339"/>
      <c r="BF339"/>
      <c r="BG339"/>
      <c r="BH339"/>
      <c r="BI339"/>
      <c r="BJ339"/>
      <c r="BK339"/>
      <c r="BL339"/>
    </row>
    <row r="340" spans="1:64" s="12" customFormat="1" x14ac:dyDescent="0.35">
      <c r="A340"/>
      <c r="B340"/>
      <c r="C340"/>
      <c r="D340"/>
      <c r="E340"/>
      <c r="F340"/>
      <c r="G340"/>
      <c r="H340"/>
      <c r="I340"/>
      <c r="J340"/>
      <c r="K340"/>
      <c r="L340"/>
      <c r="M340"/>
      <c r="N340"/>
      <c r="O340"/>
      <c r="P340"/>
      <c r="Q340"/>
      <c r="R340"/>
      <c r="V340"/>
      <c r="W340"/>
      <c r="X340"/>
      <c r="Y340"/>
      <c r="Z340"/>
      <c r="AA340"/>
      <c r="AB340"/>
      <c r="AC340"/>
      <c r="AD340"/>
      <c r="AE340"/>
      <c r="AF340"/>
      <c r="AI340"/>
      <c r="AJ340"/>
      <c r="AK340"/>
      <c r="AL340"/>
      <c r="AM340"/>
      <c r="AN340"/>
      <c r="AO340"/>
      <c r="AP340"/>
      <c r="AQ340"/>
      <c r="AR340"/>
      <c r="AS340"/>
      <c r="AT340"/>
      <c r="AU340"/>
      <c r="AV340"/>
      <c r="AW340"/>
      <c r="AX340"/>
      <c r="AY340"/>
      <c r="AZ340"/>
      <c r="BA340"/>
      <c r="BB340"/>
      <c r="BC340"/>
      <c r="BD340"/>
      <c r="BE340"/>
      <c r="BF340"/>
      <c r="BG340"/>
      <c r="BH340"/>
      <c r="BI340"/>
      <c r="BJ340"/>
      <c r="BK340"/>
      <c r="BL340"/>
    </row>
  </sheetData>
  <mergeCells count="2">
    <mergeCell ref="V324:V325"/>
    <mergeCell ref="W324:W325"/>
  </mergeCells>
  <hyperlinks>
    <hyperlink ref="A2" location="RESEM trim!$C$5" display="UKABMI..D" xr:uid="{58E8E84F-E599-495F-8A5F-7486BF044EE8}"/>
    <hyperlink ref="B2" location="RESEM trim!$E$5" display="UKhAYO..D" xr:uid="{4D9A9816-510A-40DC-B409-7A16A65F98F0}"/>
    <hyperlink ref="C2" location="RESEM trim!$F$5" display="UKNMRY..D" xr:uid="{2E72C70C-D2EC-47B8-86A5-754D04A99C4D}"/>
    <hyperlink ref="D2" location="RESEM trim!$G$5" display="UKNPQT..D" xr:uid="{B2455A4C-3AF8-4D33-A60F-71BACDD55BA1}"/>
    <hyperlink ref="E2" location="RESEM trim!$H$5" display="UKNPEL..D" xr:uid="{63528EFD-E225-4BA4-A834-A3D06609A5D8}"/>
    <hyperlink ref="F2" location="RESEM trim!$I$5" display="UKDFEG..D" xr:uid="{2FC5544E-4726-481C-A766-62D36CB905C6}"/>
    <hyperlink ref="G2" location="RESEM trim!$J$5" display="UKDLWF..D" xr:uid="{B6C75E13-0A84-456F-8322-F426A82075AC}"/>
    <hyperlink ref="H2" location="RESEM trim!$K$5" display="UKL635..D" xr:uid="{9EAEE1A0-2FD4-4BED-9397-8C3B9EB892D9}"/>
    <hyperlink ref="I2" location="RESEM trim!$L$5" display="UKL637..D" xr:uid="{7C18D0C9-4663-45AA-9BC0-58CB08A5DDC0}"/>
    <hyperlink ref="J2" location="RESEM trim!$M$5" display="UKCAFU..D" xr:uid="{BD2B25FF-D715-4861-B232-81813F318DC4}"/>
    <hyperlink ref="K2" location="RESEM trim!$N$5" display="UKNPJR..D" xr:uid="{5537CEF9-ECFF-4B76-9733-F7800D593B38}"/>
    <hyperlink ref="L2" location="RESEM trim!$O$5" display="UKYBIM..D" xr:uid="{9194D4BE-929C-4946-89B7-7F33BB006681}"/>
    <hyperlink ref="M2" location="RESEM trim!$P$5" display="UKIKBK..D" xr:uid="{10472803-FADD-428E-BEDB-DC00ED6CF08B}"/>
    <hyperlink ref="N2" location="RESEM trim!$Q$5" display="UKIKBL..D" xr:uid="{FE709E7E-6E13-4287-9104-C04D871CE797}"/>
    <hyperlink ref="O2" location="RESEM trim!$R$5" display="UKGIXSQ.D" xr:uid="{851BAA92-FF6E-4345-A7F1-59AD046C39C2}"/>
    <hyperlink ref="P2" location="RESEM trim!$S$5" display="UKABMG..D" xr:uid="{3EFFCE25-E68B-40E0-85A8-95448A64BB1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6B2A7-6B51-4C93-A48D-42FEC0A52B5D}">
  <dimension ref="A1:T41"/>
  <sheetViews>
    <sheetView topLeftCell="M1" zoomScale="75" zoomScaleNormal="75" workbookViewId="0">
      <selection activeCell="H3" sqref="H3:M3"/>
    </sheetView>
  </sheetViews>
  <sheetFormatPr defaultColWidth="10.90625" defaultRowHeight="14.5" x14ac:dyDescent="0.35"/>
  <cols>
    <col min="1" max="1" width="56.453125" customWidth="1"/>
    <col min="9" max="11" width="11.7265625" bestFit="1" customWidth="1"/>
    <col min="16" max="17" width="11.453125" style="44"/>
  </cols>
  <sheetData>
    <row r="1" spans="1:20" ht="20" x14ac:dyDescent="0.4">
      <c r="A1" s="45"/>
      <c r="B1" s="46"/>
      <c r="C1" s="47">
        <v>2023</v>
      </c>
      <c r="D1" s="48"/>
      <c r="E1" s="49"/>
      <c r="F1" s="46"/>
      <c r="G1" s="47">
        <v>2024</v>
      </c>
      <c r="H1" s="50"/>
      <c r="I1" s="51"/>
      <c r="J1" s="52"/>
      <c r="K1" s="53">
        <v>2025</v>
      </c>
      <c r="L1" s="53"/>
      <c r="M1" s="54"/>
      <c r="N1" s="55"/>
      <c r="O1" s="56"/>
      <c r="P1" s="57"/>
      <c r="Q1" s="57"/>
      <c r="R1" s="28"/>
      <c r="S1" s="29"/>
      <c r="T1" s="29"/>
    </row>
    <row r="2" spans="1:20" ht="20.5" x14ac:dyDescent="0.45">
      <c r="A2" s="58"/>
      <c r="B2" s="59" t="s">
        <v>367</v>
      </c>
      <c r="C2" s="60" t="s">
        <v>368</v>
      </c>
      <c r="D2" s="60" t="s">
        <v>369</v>
      </c>
      <c r="E2" s="61" t="s">
        <v>370</v>
      </c>
      <c r="F2" s="59" t="s">
        <v>367</v>
      </c>
      <c r="G2" s="60" t="s">
        <v>368</v>
      </c>
      <c r="H2" s="63" t="s">
        <v>369</v>
      </c>
      <c r="I2" s="64" t="s">
        <v>370</v>
      </c>
      <c r="J2" s="62" t="s">
        <v>367</v>
      </c>
      <c r="K2" s="63" t="s">
        <v>368</v>
      </c>
      <c r="L2" s="63" t="s">
        <v>369</v>
      </c>
      <c r="M2" s="64" t="s">
        <v>370</v>
      </c>
      <c r="N2" s="65">
        <v>2022</v>
      </c>
      <c r="O2" s="66">
        <v>2023</v>
      </c>
      <c r="P2" s="67">
        <v>2024</v>
      </c>
      <c r="Q2" s="68">
        <v>2025</v>
      </c>
      <c r="R2" s="30"/>
      <c r="S2" s="29"/>
      <c r="T2" s="29"/>
    </row>
    <row r="3" spans="1:20" ht="20" x14ac:dyDescent="0.4">
      <c r="A3" s="69" t="s">
        <v>283</v>
      </c>
      <c r="B3" s="70">
        <f>'RESEM trim'!$Y$279</f>
        <v>0.1748134794748113</v>
      </c>
      <c r="C3" s="70">
        <f>'RESEM trim'!$Y$280</f>
        <v>8.6111906816288553E-3</v>
      </c>
      <c r="D3" s="70">
        <f>'RESEM trim'!$Y$281</f>
        <v>-0.11931622489790294</v>
      </c>
      <c r="E3" s="70">
        <f>'RESEM trim'!$Y$282</f>
        <v>-0.31157799918014595</v>
      </c>
      <c r="F3" s="70">
        <f>'RESEM trim'!$Y$283</f>
        <v>0.71793387525458385</v>
      </c>
      <c r="G3" s="70">
        <f>'RESEM trim'!$Y$284</f>
        <v>0.57158477222469806</v>
      </c>
      <c r="H3" s="71">
        <f>'RESEM trim'!$Y$285</f>
        <v>0.22837396090273909</v>
      </c>
      <c r="I3" s="71">
        <f>'RESEM trim'!$Y$286</f>
        <v>0.26033247429027018</v>
      </c>
      <c r="J3" s="71">
        <f>'RESEM trim'!$Y$287</f>
        <v>0.29958383559660628</v>
      </c>
      <c r="K3" s="71">
        <f>'RESEM trim'!$Y$288</f>
        <v>0.33020020584049181</v>
      </c>
      <c r="L3" s="71">
        <f>'RESEM trim'!$Y$289</f>
        <v>0.35254894213001542</v>
      </c>
      <c r="M3" s="71">
        <f>'RESEM trim'!$Y$290</f>
        <v>0.36144233117894053</v>
      </c>
      <c r="N3" s="70">
        <f>'RESEM trim'!$Y$313</f>
        <v>4.345228822862568</v>
      </c>
      <c r="O3" s="70">
        <f>'RESEM trim'!$Y$314</f>
        <v>0.10401785478366676</v>
      </c>
      <c r="P3" s="71">
        <f>'RESEM trim'!$Y$315</f>
        <v>1.0362442868502741</v>
      </c>
      <c r="Q3" s="72">
        <f>'RESEM trim'!$Y$316</f>
        <v>1.2721004608236219</v>
      </c>
      <c r="R3" s="29"/>
      <c r="S3" s="31"/>
      <c r="T3" s="32"/>
    </row>
    <row r="4" spans="1:20" ht="20" x14ac:dyDescent="0.4">
      <c r="A4" s="73" t="s">
        <v>571</v>
      </c>
      <c r="B4" s="70">
        <f>'RESEM trim'!$AI$279</f>
        <v>-0.1989522841698399</v>
      </c>
      <c r="C4" s="70">
        <f>'RESEM trim'!$AI$280</f>
        <v>-0.19516825838084007</v>
      </c>
      <c r="D4" s="70">
        <f>'RESEM trim'!$AI$281</f>
        <v>-0.36657299154018164</v>
      </c>
      <c r="E4" s="70">
        <f>'RESEM trim'!$AI$282</f>
        <v>-0.55822491463425328</v>
      </c>
      <c r="F4" s="70">
        <f>'RESEM trim'!$AI$283</f>
        <v>0.47334966840621995</v>
      </c>
      <c r="G4" s="70">
        <f>'RESEM trim'!$AI$284</f>
        <v>0.32700056537633415</v>
      </c>
      <c r="H4" s="71">
        <f>'RESEM trim'!$AI$285</f>
        <v>-1.6210245945624813E-2</v>
      </c>
      <c r="I4" s="71">
        <f>'RESEM trim'!$AI$286</f>
        <v>1.5748267441906272E-2</v>
      </c>
      <c r="J4" s="71">
        <f>'RESEM trim'!$AI$287</f>
        <v>5.499962874824238E-2</v>
      </c>
      <c r="K4" s="71">
        <f>'RESEM trim'!$AI$288</f>
        <v>8.5615998992127906E-2</v>
      </c>
      <c r="L4" s="71">
        <f>'RESEM trim'!$AI$289</f>
        <v>0.10796473528165151</v>
      </c>
      <c r="M4" s="71">
        <f>'RESEM trim'!$AI$290</f>
        <v>0.11685812433057663</v>
      </c>
      <c r="N4" s="70">
        <f>'RESEM annuel'!AG13</f>
        <v>3.2038806893024629</v>
      </c>
      <c r="O4" s="70">
        <f>'RESEM annuel'!AG14</f>
        <v>-0.72057538030654289</v>
      </c>
      <c r="P4" s="71">
        <f>'RESEM annuel'!AG15</f>
        <v>-5.0548925139448642E-2</v>
      </c>
      <c r="Q4" s="72">
        <f>'RESEM annuel'!AG16</f>
        <v>0.44848250239442056</v>
      </c>
      <c r="R4" s="29"/>
      <c r="S4" s="31"/>
      <c r="T4" s="32"/>
    </row>
    <row r="5" spans="1:20" ht="20" x14ac:dyDescent="0.4">
      <c r="A5" s="73" t="s">
        <v>572</v>
      </c>
      <c r="B5" s="74">
        <f>'RESEM trim'!$Z$279</f>
        <v>0.8956493745400973</v>
      </c>
      <c r="C5" s="74">
        <f>'RESEM trim'!$Z$280</f>
        <v>0.37490741268304539</v>
      </c>
      <c r="D5" s="74">
        <f>'RESEM trim'!$Z$281</f>
        <v>-0.87132736932927779</v>
      </c>
      <c r="E5" s="74">
        <f>'RESEM trim'!$Z$282</f>
        <v>-7.8736550365621216E-2</v>
      </c>
      <c r="F5" s="74">
        <f>'RESEM trim'!$Z$283</f>
        <v>0.41920851827124128</v>
      </c>
      <c r="G5" s="74">
        <f>'RESEM trim'!$Z$284</f>
        <v>0.1555125637030752</v>
      </c>
      <c r="H5" s="75">
        <f>'RESEM trim'!$Z$285</f>
        <v>0.3</v>
      </c>
      <c r="I5" s="75">
        <f>'RESEM trim'!$Z$286</f>
        <v>0.4</v>
      </c>
      <c r="J5" s="75">
        <f>'RESEM trim'!$Z$287</f>
        <v>0.4</v>
      </c>
      <c r="K5" s="75">
        <f>'RESEM trim'!$Z$288</f>
        <v>0.4</v>
      </c>
      <c r="L5" s="75">
        <f>'RESEM trim'!$Z$289</f>
        <v>0.4</v>
      </c>
      <c r="M5" s="75">
        <f>'RESEM trim'!$Z$290</f>
        <v>0.4</v>
      </c>
      <c r="N5" s="74">
        <f>'RESEM trim'!$Z$313</f>
        <v>4.9858576145382916</v>
      </c>
      <c r="O5" s="74">
        <f>'RESEM trim'!$Z$314</f>
        <v>0.29632078496026892</v>
      </c>
      <c r="P5" s="75">
        <f>'RESEM trim'!$Z$315</f>
        <v>0.38186018451598081</v>
      </c>
      <c r="Q5" s="76">
        <f>'RESEM trim'!$Z$316</f>
        <v>1.4975987298262439</v>
      </c>
      <c r="R5" s="29"/>
      <c r="S5" s="29"/>
      <c r="T5" s="32"/>
    </row>
    <row r="6" spans="1:20" ht="20" x14ac:dyDescent="0.4">
      <c r="A6" s="77" t="s">
        <v>366</v>
      </c>
      <c r="B6" s="78">
        <f>'RESEM trim'!$AA$279</f>
        <v>-0.83187696609576811</v>
      </c>
      <c r="C6" s="78">
        <f>'RESEM trim'!$AA$280</f>
        <v>2.2275482870435681</v>
      </c>
      <c r="D6" s="78">
        <f>'RESEM trim'!$AA$281</f>
        <v>1.0679561439801422</v>
      </c>
      <c r="E6" s="78">
        <f>'RESEM trim'!$AA$282</f>
        <v>7.505010447315108E-2</v>
      </c>
      <c r="F6" s="78">
        <f>'RESEM trim'!$AA$283</f>
        <v>-1.6191847830715478E-2</v>
      </c>
      <c r="G6" s="78">
        <f>'RESEM trim'!$AA$284</f>
        <v>1.4455695339401942</v>
      </c>
      <c r="H6" s="79">
        <f>'RESEM trim'!$AA$285</f>
        <v>1.1499999999999999</v>
      </c>
      <c r="I6" s="79">
        <f>'RESEM trim'!$AA$286</f>
        <v>0.3</v>
      </c>
      <c r="J6" s="79">
        <f>'RESEM trim'!$AA$287</f>
        <v>0.2</v>
      </c>
      <c r="K6" s="79">
        <f>'RESEM trim'!$AA$288</f>
        <v>0.2</v>
      </c>
      <c r="L6" s="79">
        <f>'RESEM trim'!$AA$289</f>
        <v>0.2</v>
      </c>
      <c r="M6" s="79">
        <f>'RESEM trim'!$AA$290</f>
        <v>0.2</v>
      </c>
      <c r="N6" s="78">
        <f>'RESEM trim'!$AA$313</f>
        <v>2.2533277225310622</v>
      </c>
      <c r="O6" s="78">
        <f>'RESEM trim'!$AA$314</f>
        <v>0.52373484894430167</v>
      </c>
      <c r="P6" s="79">
        <f>'RESEM trim'!$AA$315</f>
        <v>2.8831218546784942</v>
      </c>
      <c r="Q6" s="80">
        <f>'RESEM trim'!$AA$316</f>
        <v>1.662215730215344</v>
      </c>
      <c r="R6" s="29"/>
      <c r="S6" s="29"/>
      <c r="T6" s="32"/>
    </row>
    <row r="7" spans="1:20" ht="20" x14ac:dyDescent="0.4">
      <c r="A7" s="77" t="s">
        <v>286</v>
      </c>
      <c r="B7" s="78">
        <f>'RESEM trim'!$AB$279</f>
        <v>2.1529867184058249</v>
      </c>
      <c r="C7" s="78">
        <f>'RESEM trim'!$AB$280</f>
        <v>-1.173545225992334</v>
      </c>
      <c r="D7" s="78">
        <f>'RESEM trim'!$AB$281</f>
        <v>-1.3583146870676965</v>
      </c>
      <c r="E7" s="78">
        <f>'RESEM trim'!$AB$282</f>
        <v>0.87157863032265581</v>
      </c>
      <c r="F7" s="78">
        <f>'RESEM trim'!$AB$283</f>
        <v>0.90697023420733824</v>
      </c>
      <c r="G7" s="78">
        <f>'RESEM trim'!$AB$284</f>
        <v>0.39670063435113256</v>
      </c>
      <c r="H7" s="79">
        <f>'RESEM trim'!$AB$285</f>
        <v>-0.6134713219561827</v>
      </c>
      <c r="I7" s="79">
        <f>'RESEM trim'!$AB$286</f>
        <v>-1.7916924588623484E-2</v>
      </c>
      <c r="J7" s="79">
        <f>'RESEM trim'!$AB$287</f>
        <v>0.13844874411357289</v>
      </c>
      <c r="K7" s="79">
        <f>'RESEM trim'!$AB$288</f>
        <v>0.30173432562483615</v>
      </c>
      <c r="L7" s="79">
        <f>'RESEM trim'!$AB$289</f>
        <v>0.4210929487182602</v>
      </c>
      <c r="M7" s="79">
        <f>'RESEM trim'!$AB$290</f>
        <v>0.46830296222830636</v>
      </c>
      <c r="N7" s="78">
        <f>'RESEM trim'!$AB$313</f>
        <v>8.0199767998111238</v>
      </c>
      <c r="O7" s="78">
        <f>'RESEM trim'!$AB$314</f>
        <v>2.1869698884775968</v>
      </c>
      <c r="P7" s="79">
        <f>'RESEM trim'!$AB$315</f>
        <v>0.55720154610554573</v>
      </c>
      <c r="Q7" s="80">
        <f>'RESEM trim'!$AB$316</f>
        <v>0.47086144152996834</v>
      </c>
      <c r="R7" s="29"/>
      <c r="S7" s="29"/>
      <c r="T7" s="32"/>
    </row>
    <row r="8" spans="1:20" ht="20" x14ac:dyDescent="0.4">
      <c r="A8" s="77" t="s">
        <v>573</v>
      </c>
      <c r="B8" s="78">
        <f>'RESEM trim'!$AC$279</f>
        <v>4.4307270233196139</v>
      </c>
      <c r="C8" s="78">
        <f>'RESEM trim'!$AC$280</f>
        <v>-2.7912780769734358E-2</v>
      </c>
      <c r="D8" s="78">
        <f>'RESEM trim'!$AC$281</f>
        <v>-2.8380442458981414</v>
      </c>
      <c r="E8" s="78">
        <f>'RESEM trim'!$AC$282</f>
        <v>1.3860950996467114</v>
      </c>
      <c r="F8" s="78">
        <f>'RESEM trim'!$AC$283</f>
        <v>0.53352006535620777</v>
      </c>
      <c r="G8" s="78">
        <f>'RESEM trim'!$AC$284</f>
        <v>-8.9553723942359387E-2</v>
      </c>
      <c r="H8" s="79">
        <f>'RESEM trim'!$AC$285</f>
        <v>0</v>
      </c>
      <c r="I8" s="79">
        <f>'RESEM trim'!$AC$286</f>
        <v>0.3</v>
      </c>
      <c r="J8" s="79">
        <f>'RESEM trim'!$AC$287</f>
        <v>0.4</v>
      </c>
      <c r="K8" s="79">
        <f>'RESEM trim'!$AC$288</f>
        <v>0.6</v>
      </c>
      <c r="L8" s="79">
        <f>'RESEM trim'!$AC$289</f>
        <v>0.8</v>
      </c>
      <c r="M8" s="79">
        <f>'RESEM trim'!$AC$290</f>
        <v>0.8</v>
      </c>
      <c r="N8" s="78">
        <f>'RESEM trim'!$AC$313</f>
        <v>9.6128549070064508</v>
      </c>
      <c r="O8" s="78">
        <f>'RESEM trim'!$AC$314</f>
        <v>5.5238987898404313</v>
      </c>
      <c r="P8" s="79">
        <f>'RESEM trim'!$AC$315</f>
        <v>0.11859718008209175</v>
      </c>
      <c r="Q8" s="80">
        <f>'RESEM trim'!$AC$316</f>
        <v>1.6647785952494498</v>
      </c>
      <c r="R8" s="29"/>
      <c r="S8" s="29"/>
      <c r="T8" s="32"/>
    </row>
    <row r="9" spans="1:20" ht="20" x14ac:dyDescent="0.4">
      <c r="A9" s="77" t="s">
        <v>574</v>
      </c>
      <c r="B9" s="78">
        <f>'RESEM trim'!$AD$279</f>
        <v>-3.2394589035677601</v>
      </c>
      <c r="C9" s="78">
        <f>'RESEM trim'!$AD$280</f>
        <v>-3.7730450067448795</v>
      </c>
      <c r="D9" s="78">
        <f>'RESEM trim'!$AD$281</f>
        <v>-1.87340696686491</v>
      </c>
      <c r="E9" s="78">
        <f>'RESEM trim'!$AD$282</f>
        <v>-0.96540975799818129</v>
      </c>
      <c r="F9" s="78">
        <f>'RESEM trim'!$AD$283</f>
        <v>3.1648889666025637</v>
      </c>
      <c r="G9" s="78">
        <f>'RESEM trim'!$AD$284</f>
        <v>-0.75423728813559521</v>
      </c>
      <c r="H9" s="79">
        <f>'RESEM trim'!$AD$285</f>
        <v>-1</v>
      </c>
      <c r="I9" s="79">
        <f>'RESEM trim'!$AD$286</f>
        <v>0</v>
      </c>
      <c r="J9" s="79">
        <f>'RESEM trim'!$AD$287</f>
        <v>0</v>
      </c>
      <c r="K9" s="79">
        <f>'RESEM trim'!$AD$288</f>
        <v>0.2</v>
      </c>
      <c r="L9" s="79">
        <f>'RESEM trim'!$AD$289</f>
        <v>0.2</v>
      </c>
      <c r="M9" s="79">
        <f>'RESEM trim'!$AD$290</f>
        <v>0.4</v>
      </c>
      <c r="N9" s="78">
        <f>'RESEM trim'!$AD$313</f>
        <v>10.30351789807793</v>
      </c>
      <c r="O9" s="78">
        <f>'RESEM trim'!$AD$314</f>
        <v>-6.1018134585602235</v>
      </c>
      <c r="P9" s="79">
        <f>'RESEM trim'!$AD$315</f>
        <v>-0.61763391432037018</v>
      </c>
      <c r="Q9" s="80">
        <f>'RESEM trim'!$AD$316</f>
        <v>-0.34396423447842217</v>
      </c>
      <c r="R9" s="29"/>
      <c r="S9" s="29"/>
      <c r="T9" s="32"/>
    </row>
    <row r="10" spans="1:20" ht="20" x14ac:dyDescent="0.4">
      <c r="A10" s="77" t="s">
        <v>575</v>
      </c>
      <c r="B10" s="78">
        <f>'RESEM trim'!$AE$279</f>
        <v>3.3683981032321286</v>
      </c>
      <c r="C10" s="78">
        <f>'RESEM trim'!$AE$280</f>
        <v>-1.5344054837859167</v>
      </c>
      <c r="D10" s="78">
        <f>'RESEM trim'!$AE$281</f>
        <v>3.9145335760951028</v>
      </c>
      <c r="E10" s="78">
        <f>'RESEM trim'!$AE$282</f>
        <v>2.8085544962638487</v>
      </c>
      <c r="F10" s="78">
        <f>'RESEM trim'!$AE$283</f>
        <v>-0.70676691729323338</v>
      </c>
      <c r="G10" s="78">
        <f>'RESEM trim'!$AE$284</f>
        <v>2.6402140441213584</v>
      </c>
      <c r="H10" s="79">
        <f>'RESEM trim'!$AE$285</f>
        <v>-2</v>
      </c>
      <c r="I10" s="79">
        <f>'RESEM trim'!$AE$286</f>
        <v>-1</v>
      </c>
      <c r="J10" s="79">
        <f>'RESEM trim'!$AE$287</f>
        <v>-0.5</v>
      </c>
      <c r="K10" s="79">
        <f>'RESEM trim'!$AE$288</f>
        <v>-0.5</v>
      </c>
      <c r="L10" s="79">
        <f>'RESEM trim'!$AE$289</f>
        <v>-0.5</v>
      </c>
      <c r="M10" s="79">
        <f>'RESEM trim'!$AE$290</f>
        <v>-0.5</v>
      </c>
      <c r="N10" s="78">
        <f>'RESEM trim'!$AE$313</f>
        <v>0.88495575221239076</v>
      </c>
      <c r="O10" s="78">
        <f>'RESEM trim'!$AE$314</f>
        <v>7.7170597946221164</v>
      </c>
      <c r="P10" s="79">
        <f>'RESEM trim'!$AE$315</f>
        <v>3.6346551679351746</v>
      </c>
      <c r="Q10" s="80">
        <f>'RESEM trim'!$AE$316</f>
        <v>-2.3428614181647656</v>
      </c>
      <c r="R10" s="29"/>
      <c r="S10" s="29"/>
      <c r="T10" s="32"/>
    </row>
    <row r="11" spans="1:20" ht="20" x14ac:dyDescent="0.4">
      <c r="A11" s="77" t="s">
        <v>576</v>
      </c>
      <c r="B11" s="78">
        <f>'RESEM trim'!$AF$279</f>
        <v>-6.5040565351801805</v>
      </c>
      <c r="C11" s="78">
        <f>'RESEM trim'!$AF$280</f>
        <v>-0.25008531993577776</v>
      </c>
      <c r="D11" s="78">
        <f>'RESEM trim'!$AF$281</f>
        <v>-0.11834518654790793</v>
      </c>
      <c r="E11" s="78">
        <f>'RESEM trim'!$AF$282</f>
        <v>-0.79065144512889818</v>
      </c>
      <c r="F11" s="78">
        <f>'RESEM trim'!$AF$283</f>
        <v>-0.98600238859362088</v>
      </c>
      <c r="G11" s="78">
        <f>'RESEM trim'!$AF$284</f>
        <v>0.7562981975750338</v>
      </c>
      <c r="H11" s="79">
        <f>'RESEM trim'!$AF$285</f>
        <v>0.5</v>
      </c>
      <c r="I11" s="79">
        <f>'RESEM trim'!$AF$286</f>
        <v>0.5</v>
      </c>
      <c r="J11" s="79">
        <f>'RESEM trim'!$AF$287</f>
        <v>0.6</v>
      </c>
      <c r="K11" s="79">
        <f>'RESEM trim'!$AF$288</f>
        <v>0.6</v>
      </c>
      <c r="L11" s="79">
        <f>'RESEM trim'!$AF$289</f>
        <v>0.6</v>
      </c>
      <c r="M11" s="79">
        <f>'RESEM trim'!$AF$290</f>
        <v>0.6</v>
      </c>
      <c r="N11" s="78">
        <f>'RESEM trim'!$AF$313</f>
        <v>8.9703207961568943</v>
      </c>
      <c r="O11" s="78">
        <f>'RESEM trim'!$AF$314</f>
        <v>-0.512125951675102</v>
      </c>
      <c r="P11" s="79">
        <f>'RESEM trim'!$AF$315</f>
        <v>-0.76480730136206931</v>
      </c>
      <c r="Q11" s="80">
        <f>'RESEM trim'!$AF$316</f>
        <v>2.3342975722449033</v>
      </c>
      <c r="R11" s="29"/>
      <c r="S11" s="33"/>
      <c r="T11" s="32"/>
    </row>
    <row r="12" spans="1:20" ht="20" x14ac:dyDescent="0.4">
      <c r="A12" s="77" t="s">
        <v>577</v>
      </c>
      <c r="B12" s="78">
        <f>'RESEM trim'!$AG$279</f>
        <v>-1.0806419718776605</v>
      </c>
      <c r="C12" s="78">
        <f>'RESEM trim'!$AG$280</f>
        <v>1.7434855664031801</v>
      </c>
      <c r="D12" s="78">
        <f>'RESEM trim'!$AG$281</f>
        <v>-1.7991036343167899</v>
      </c>
      <c r="E12" s="78">
        <f>'RESEM trim'!$AG$282</f>
        <v>-0.29038328430524007</v>
      </c>
      <c r="F12" s="78">
        <f>'RESEM trim'!$AG$283</f>
        <v>-2.6731239594123379</v>
      </c>
      <c r="G12" s="78">
        <f>'RESEM trim'!$AG$284</f>
        <v>7.7437006162864641</v>
      </c>
      <c r="H12" s="79">
        <f>'RESEM trim'!$AG$285</f>
        <v>-1.9</v>
      </c>
      <c r="I12" s="79">
        <f>'RESEM trim'!$AG$286</f>
        <v>0.6</v>
      </c>
      <c r="J12" s="79">
        <f>'RESEM trim'!$AG$287</f>
        <v>0.6</v>
      </c>
      <c r="K12" s="79">
        <f>'RESEM trim'!$AG$288</f>
        <v>0.6</v>
      </c>
      <c r="L12" s="79">
        <f>'RESEM trim'!$AG$289</f>
        <v>0.6</v>
      </c>
      <c r="M12" s="79">
        <f>'RESEM trim'!$AG$290</f>
        <v>0.6</v>
      </c>
      <c r="N12" s="78">
        <f>'RESEM trim'!$AG$313</f>
        <v>14.607752677989193</v>
      </c>
      <c r="O12" s="78">
        <f>'RESEM trim'!$AG$314</f>
        <v>-1.4905260477318438</v>
      </c>
      <c r="P12" s="79">
        <f>'RESEM trim'!$AG$315</f>
        <v>1.4279152247672178</v>
      </c>
      <c r="Q12" s="80">
        <f>'RESEM trim'!$AG$316</f>
        <v>2.8516063992203744</v>
      </c>
      <c r="R12" s="29"/>
      <c r="S12" s="33"/>
      <c r="T12" s="32"/>
    </row>
    <row r="13" spans="1:20" ht="20.5" x14ac:dyDescent="0.45">
      <c r="A13" s="81" t="s">
        <v>578</v>
      </c>
      <c r="B13" s="82">
        <f>SUM(B14:B16)</f>
        <v>0.17481347947481152</v>
      </c>
      <c r="C13" s="82">
        <f t="shared" ref="C13:E13" si="0">SUM(C14:C16)</f>
        <v>8.6111906816288553E-3</v>
      </c>
      <c r="D13" s="82">
        <f t="shared" si="0"/>
        <v>-0.11931622489790294</v>
      </c>
      <c r="E13" s="82">
        <f t="shared" si="0"/>
        <v>-0.311577999180146</v>
      </c>
      <c r="F13" s="82"/>
      <c r="G13" s="82"/>
      <c r="H13" s="83"/>
      <c r="I13" s="83"/>
      <c r="J13" s="83"/>
      <c r="K13" s="83"/>
      <c r="L13" s="83"/>
      <c r="M13" s="83"/>
      <c r="N13" s="82"/>
      <c r="O13" s="82"/>
      <c r="P13" s="83"/>
      <c r="Q13" s="84"/>
      <c r="R13" s="34"/>
      <c r="S13" s="29"/>
      <c r="T13" s="29"/>
    </row>
    <row r="14" spans="1:20" ht="20" x14ac:dyDescent="0.4">
      <c r="A14" s="85" t="s">
        <v>307</v>
      </c>
      <c r="B14" s="78">
        <f>'RESEM trim'!$AL$279</f>
        <v>0.78534031413612571</v>
      </c>
      <c r="C14" s="78">
        <f>'RESEM trim'!$AL$280</f>
        <v>0.45076947139590917</v>
      </c>
      <c r="D14" s="78">
        <f>'RESEM trim'!$AL$281</f>
        <v>-0.57883305569027688</v>
      </c>
      <c r="E14" s="78">
        <f>'RESEM trim'!$AL$282</f>
        <v>0.13001476080978611</v>
      </c>
      <c r="F14" s="78">
        <f>'RESEM trim'!$AL$283</f>
        <v>0.4263835404658452</v>
      </c>
      <c r="G14" s="78">
        <f>'RESEM trim'!$AL$284</f>
        <v>0.46785142300427202</v>
      </c>
      <c r="H14" s="79">
        <f>'RESEM trim'!$AL$285</f>
        <v>0.30589018165832432</v>
      </c>
      <c r="I14" s="79">
        <f>'RESEM trim'!$AL$286</f>
        <v>0.30421380707314022</v>
      </c>
      <c r="J14" s="79">
        <f>'RESEM trim'!$AL$287</f>
        <v>0.31290193672052863</v>
      </c>
      <c r="K14" s="79">
        <f>'RESEM trim'!$AL$288</f>
        <v>0.34355819718833408</v>
      </c>
      <c r="L14" s="79">
        <f>'RESEM trim'!$AL$289</f>
        <v>0.36594285469907534</v>
      </c>
      <c r="M14" s="79">
        <f>'RESEM trim'!$AL$290</f>
        <v>0.3748692706902137</v>
      </c>
      <c r="N14" s="78">
        <f>'RESEM trim'!$AL$313</f>
        <v>4.9531684314376925</v>
      </c>
      <c r="O14" s="78">
        <f>'RESEM trim'!$AL$314</f>
        <v>0.69421569128275773</v>
      </c>
      <c r="P14" s="79">
        <f>'RESEM trim'!$AL$315</f>
        <v>0.92953012863819851</v>
      </c>
      <c r="Q14" s="80">
        <f>'RESEM trim'!$AL$316</f>
        <v>1.3516885870033855</v>
      </c>
      <c r="R14" s="29"/>
      <c r="S14" s="29"/>
      <c r="T14" s="29"/>
    </row>
    <row r="15" spans="1:20" ht="20" x14ac:dyDescent="0.4">
      <c r="A15" s="85" t="s">
        <v>579</v>
      </c>
      <c r="B15" s="78">
        <f>'RESEM trim'!$AM$279</f>
        <v>1.2224620357232048</v>
      </c>
      <c r="C15" s="78">
        <f>'RESEM trim'!$AM$280</f>
        <v>0.20350528182317396</v>
      </c>
      <c r="D15" s="78">
        <f>'RESEM trim'!$AM$281</f>
        <v>-9.8756580843330277E-2</v>
      </c>
      <c r="E15" s="78">
        <f>'RESEM trim'!$AM$282</f>
        <v>-0.2883547942723087</v>
      </c>
      <c r="F15" s="78">
        <f>'RESEM trim'!$AM$283</f>
        <v>-0.27090179412874832</v>
      </c>
      <c r="G15" s="78">
        <f>'RESEM trim'!$AM$284</f>
        <v>2.3070156686420424</v>
      </c>
      <c r="H15" s="79">
        <f>'RESEM trim'!$AM$285</f>
        <v>-0.87114691718527415</v>
      </c>
      <c r="I15" s="79">
        <f>'RESEM trim'!$AM$286</f>
        <v>-1.5674961328926429E-14</v>
      </c>
      <c r="J15" s="79">
        <f>'RESEM trim'!$AM$287</f>
        <v>1.2465722898369336E-14</v>
      </c>
      <c r="K15" s="79">
        <f>'RESEM trim'!$AM$288</f>
        <v>-6.0854099537266393E-15</v>
      </c>
      <c r="L15" s="79">
        <f>'RESEM trim'!$AM$289</f>
        <v>-3.7886360715333467E-15</v>
      </c>
      <c r="M15" s="79">
        <f>'RESEM trim'!$AM$290</f>
        <v>-1.5406079190150024E-14</v>
      </c>
      <c r="N15" s="78">
        <f>'RESEM trim'!$AM$313</f>
        <v>1.1016435507165407</v>
      </c>
      <c r="O15" s="78">
        <f>'RESEM trim'!$AM$314</f>
        <v>-0.9237419652592791</v>
      </c>
      <c r="P15" s="79">
        <f>'RESEM trim'!$AM$315</f>
        <v>0.81275740984001088</v>
      </c>
      <c r="Q15" s="80">
        <f>'RESEM trim'!$AM$316</f>
        <v>0.13785109074100893</v>
      </c>
      <c r="R15" s="29"/>
      <c r="S15" s="29"/>
      <c r="T15" s="29"/>
    </row>
    <row r="16" spans="1:20" ht="20" x14ac:dyDescent="0.4">
      <c r="A16" s="65" t="s">
        <v>580</v>
      </c>
      <c r="B16" s="86">
        <f>'RESEM trim'!$AN$279</f>
        <v>-1.8329888703845192</v>
      </c>
      <c r="C16" s="86">
        <f>'RESEM trim'!$AN$280</f>
        <v>-0.64566356253745427</v>
      </c>
      <c r="D16" s="86">
        <f>'RESEM trim'!$AN$281</f>
        <v>0.55827341163570421</v>
      </c>
      <c r="E16" s="86">
        <f>'RESEM trim'!$AN$282</f>
        <v>-0.15323796571762341</v>
      </c>
      <c r="F16" s="86">
        <f>'RESEM trim'!$AN$283</f>
        <v>0.56245212891748697</v>
      </c>
      <c r="G16" s="86">
        <f>'RESEM trim'!$AN$284</f>
        <v>-2.2032823194216165</v>
      </c>
      <c r="H16" s="87">
        <f>'RESEM trim'!$AN$285</f>
        <v>0.79363069642968898</v>
      </c>
      <c r="I16" s="87">
        <f>'RESEM trim'!$AN$286</f>
        <v>-4.3881332782854367E-2</v>
      </c>
      <c r="J16" s="87">
        <f>'RESEM trim'!$AN$287</f>
        <v>-1.3318101123934809E-2</v>
      </c>
      <c r="K16" s="87">
        <f>'RESEM trim'!$AN$288</f>
        <v>-1.3357991347836183E-2</v>
      </c>
      <c r="L16" s="87">
        <f>'RESEM trim'!$AN$289</f>
        <v>-1.3393912569056129E-2</v>
      </c>
      <c r="M16" s="87">
        <f>'RESEM trim'!$AN$290</f>
        <v>-1.3426939511257755E-2</v>
      </c>
      <c r="N16" s="86">
        <f>'RESEM trim'!$AN$313</f>
        <v>-1.7095831592916653</v>
      </c>
      <c r="O16" s="86">
        <f>'RESEM trim'!$AN$314</f>
        <v>0.33354412876018819</v>
      </c>
      <c r="P16" s="87">
        <f>'RESEM trim'!$AN$315</f>
        <v>-0.70604325162793524</v>
      </c>
      <c r="Q16" s="88">
        <f>'RESEM trim'!$AN$316</f>
        <v>-0.21743921692077245</v>
      </c>
      <c r="R16" s="29"/>
      <c r="S16" s="29"/>
      <c r="T16" s="29"/>
    </row>
    <row r="17" spans="1:20" ht="20" x14ac:dyDescent="0.4">
      <c r="A17" s="85" t="s">
        <v>581</v>
      </c>
      <c r="B17" s="78">
        <f>'[1]Contrib produits'!$AJ$10</f>
        <v>10.17483231220837</v>
      </c>
      <c r="C17" s="78">
        <f>'[1]Contrib produits'!$AJ$11</f>
        <v>8.4277548139099387</v>
      </c>
      <c r="D17" s="78">
        <f>'[1]Contrib produits'!$AJ$12</f>
        <v>6.7118508273086297</v>
      </c>
      <c r="E17" s="78">
        <f>'[1]Contrib produits'!$AJ$13</f>
        <v>4.1772681466200945</v>
      </c>
      <c r="F17" s="78">
        <f>'[1]Contrib produits'!$AJ$14</f>
        <v>3.5377561591716011</v>
      </c>
      <c r="G17" s="78">
        <f>'[1]Contrib produits'!$AJ$15</f>
        <v>2.0988784618906076</v>
      </c>
      <c r="H17" s="79">
        <f>'[1]Contrib produits'!$AJ$16</f>
        <v>2.0356081571139439</v>
      </c>
      <c r="I17" s="79">
        <f>'[1]Contrib produits'!$AJ$17</f>
        <v>2.134944361042157</v>
      </c>
      <c r="J17" s="79">
        <f>'[1]Contrib produits'!$AJ$18</f>
        <v>1.786121424779985</v>
      </c>
      <c r="K17" s="79">
        <f>'[1]Contrib produits'!$AJ$19</f>
        <v>2.0333080613025301</v>
      </c>
      <c r="L17" s="79">
        <f>'[1]Contrib produits'!$AJ$20</f>
        <v>2.2640935879590929</v>
      </c>
      <c r="M17" s="79">
        <f>'[1]Contrib produits'!$AJ$21</f>
        <v>1.9499172184155755</v>
      </c>
      <c r="N17" s="89">
        <f>'[1]Contrib produits'!$AJ$28</f>
        <v>9.0667455547039033</v>
      </c>
      <c r="O17" s="89">
        <f>'[1]Contrib produits'!$AJ$29</f>
        <v>7.3032807433557112</v>
      </c>
      <c r="P17" s="90">
        <f>'[1]Contrib produits'!$AJ$30</f>
        <v>2.444037642299457</v>
      </c>
      <c r="Q17" s="90">
        <f>'[1]Contrib produits'!$AJ$31</f>
        <v>2.0090331801900341</v>
      </c>
      <c r="R17" s="29"/>
      <c r="S17" s="29"/>
      <c r="T17" s="29"/>
    </row>
    <row r="18" spans="1:20" ht="20" x14ac:dyDescent="0.4">
      <c r="A18" s="85" t="s">
        <v>582</v>
      </c>
      <c r="B18" s="78">
        <f>[2]REVENU!$H$135</f>
        <v>3.9989590562109649</v>
      </c>
      <c r="C18" s="78">
        <f>[2]REVENU!$H$136</f>
        <v>4.2168500707622094</v>
      </c>
      <c r="D18" s="78">
        <f>[2]REVENU!$H$137</f>
        <v>4.0771972528905502</v>
      </c>
      <c r="E18" s="78">
        <f>[2]REVENU!$H$138</f>
        <v>3.8267524786919465</v>
      </c>
      <c r="F18" s="78">
        <f>[2]REVENU!$H$139</f>
        <v>4.3093698344111591</v>
      </c>
      <c r="G18" s="78">
        <f>[2]REVENU!$H$140</f>
        <v>4.155926902024385</v>
      </c>
      <c r="H18" s="79">
        <f>[2]REVENU!$H$141</f>
        <v>4.3430570173600174</v>
      </c>
      <c r="I18" s="79">
        <f>[2]REVENU!$H$142</f>
        <v>4.4993749645019792</v>
      </c>
      <c r="J18" s="79">
        <f>[2]REVENU!$H$143</f>
        <v>4.6181051314330208</v>
      </c>
      <c r="K18" s="79">
        <f>[2]REVENU!$H$144</f>
        <v>4.7076031755808421</v>
      </c>
      <c r="L18" s="79">
        <f>[2]REVENU!$H$145</f>
        <v>4.8043011678510457</v>
      </c>
      <c r="M18" s="79">
        <f>[2]REVENU!$H$146</f>
        <v>4.8924677704838366</v>
      </c>
      <c r="N18" s="78">
        <f>[2]REVENU!$H$150</f>
        <v>3.8541271277993516</v>
      </c>
      <c r="O18" s="78">
        <f>[2]REVENU!$H$151</f>
        <v>4.0300991245206568</v>
      </c>
      <c r="P18" s="79">
        <f>[2]REVENU!$H$152</f>
        <v>4.3271220918727531</v>
      </c>
      <c r="Q18" s="80">
        <f>[2]REVENU!$H$153</f>
        <v>4.7558535884454374</v>
      </c>
      <c r="R18" s="29"/>
      <c r="S18" s="29"/>
      <c r="T18" s="29"/>
    </row>
    <row r="19" spans="1:20" ht="20" hidden="1" x14ac:dyDescent="0.4">
      <c r="A19" s="85" t="s">
        <v>583</v>
      </c>
      <c r="B19" s="78"/>
      <c r="C19" s="91"/>
      <c r="D19" s="91"/>
      <c r="E19" s="91"/>
      <c r="F19" s="78"/>
      <c r="G19" s="91"/>
      <c r="H19" s="92"/>
      <c r="I19" s="92"/>
      <c r="J19" s="79"/>
      <c r="K19" s="92"/>
      <c r="L19" s="92"/>
      <c r="M19" s="90"/>
      <c r="N19" s="89"/>
      <c r="O19" s="89"/>
      <c r="P19" s="90"/>
      <c r="Q19" s="90"/>
      <c r="R19" s="29"/>
      <c r="S19" s="29"/>
      <c r="T19" s="29"/>
    </row>
    <row r="20" spans="1:20" ht="20" hidden="1" x14ac:dyDescent="0.4">
      <c r="A20" s="85" t="s">
        <v>584</v>
      </c>
      <c r="B20" s="78"/>
      <c r="C20" s="91"/>
      <c r="D20" s="91"/>
      <c r="E20" s="91"/>
      <c r="F20" s="78"/>
      <c r="G20" s="91"/>
      <c r="H20" s="92"/>
      <c r="I20" s="92"/>
      <c r="J20" s="79"/>
      <c r="K20" s="92"/>
      <c r="L20" s="92"/>
      <c r="M20" s="90"/>
      <c r="N20" s="89"/>
      <c r="O20" s="89"/>
      <c r="P20" s="90"/>
      <c r="Q20" s="90"/>
      <c r="R20" s="29"/>
      <c r="S20" s="29"/>
      <c r="T20" s="29"/>
    </row>
    <row r="21" spans="1:20" ht="20" hidden="1" x14ac:dyDescent="0.4">
      <c r="A21" s="85" t="s">
        <v>585</v>
      </c>
      <c r="B21" s="78"/>
      <c r="C21" s="91"/>
      <c r="D21" s="91"/>
      <c r="E21" s="91"/>
      <c r="F21" s="78"/>
      <c r="G21" s="91"/>
      <c r="H21" s="92"/>
      <c r="I21" s="92"/>
      <c r="J21" s="79"/>
      <c r="K21" s="92"/>
      <c r="L21" s="92"/>
      <c r="M21" s="90"/>
      <c r="N21" s="89"/>
      <c r="O21" s="89"/>
      <c r="P21" s="90"/>
      <c r="Q21" s="90"/>
      <c r="R21" s="29"/>
      <c r="S21" s="33"/>
      <c r="T21" s="33"/>
    </row>
    <row r="22" spans="1:20" ht="20" hidden="1" x14ac:dyDescent="0.4">
      <c r="A22" s="65" t="s">
        <v>586</v>
      </c>
      <c r="B22" s="78"/>
      <c r="C22" s="91"/>
      <c r="D22" s="91"/>
      <c r="E22" s="91"/>
      <c r="F22" s="78"/>
      <c r="G22" s="91"/>
      <c r="H22" s="92"/>
      <c r="I22" s="92"/>
      <c r="J22" s="79"/>
      <c r="K22" s="92"/>
      <c r="L22" s="92"/>
      <c r="M22" s="90"/>
      <c r="N22" s="89"/>
      <c r="O22" s="89"/>
      <c r="P22" s="90"/>
      <c r="Q22" s="90"/>
      <c r="R22" s="29"/>
      <c r="S22" s="29"/>
      <c r="T22" s="29"/>
    </row>
    <row r="23" spans="1:20" ht="20" hidden="1" x14ac:dyDescent="0.4">
      <c r="A23" s="65" t="s">
        <v>587</v>
      </c>
      <c r="B23" s="70"/>
      <c r="C23" s="93"/>
      <c r="D23" s="93"/>
      <c r="E23" s="93"/>
      <c r="F23" s="70"/>
      <c r="G23" s="93"/>
      <c r="H23" s="94"/>
      <c r="I23" s="94"/>
      <c r="J23" s="71"/>
      <c r="K23" s="94"/>
      <c r="L23" s="94"/>
      <c r="M23" s="95"/>
      <c r="N23" s="93"/>
      <c r="O23" s="70"/>
      <c r="P23" s="71"/>
      <c r="Q23" s="72"/>
      <c r="R23" s="29"/>
      <c r="S23" s="33"/>
      <c r="T23" s="33"/>
    </row>
    <row r="24" spans="1:20" ht="20" hidden="1" x14ac:dyDescent="0.4">
      <c r="A24" s="96"/>
      <c r="B24" s="96"/>
      <c r="C24" s="96"/>
      <c r="D24" s="96"/>
      <c r="E24" s="96"/>
      <c r="F24" s="96"/>
      <c r="G24" s="96"/>
      <c r="H24" s="97"/>
      <c r="I24" s="97"/>
      <c r="J24" s="97"/>
      <c r="K24" s="97"/>
      <c r="L24" s="97"/>
      <c r="M24" s="97"/>
      <c r="N24" s="96"/>
      <c r="O24" s="96"/>
      <c r="P24" s="97"/>
      <c r="Q24" s="98"/>
      <c r="R24" s="29"/>
      <c r="S24" s="29"/>
      <c r="T24" s="29"/>
    </row>
    <row r="25" spans="1:20" ht="20" x14ac:dyDescent="0.4">
      <c r="A25" s="99" t="s">
        <v>588</v>
      </c>
      <c r="B25" s="78">
        <f>[2]REVENU!$E$135</f>
        <v>0.53488372093022374</v>
      </c>
      <c r="C25" s="78">
        <f>[2]REVENU!$E$136</f>
        <v>0.1127689104788443</v>
      </c>
      <c r="D25" s="78">
        <f>[2]REVENU!$E$137</f>
        <v>-0.3292608959362231</v>
      </c>
      <c r="E25" s="78">
        <f>[2]REVENU!$E$138</f>
        <v>-4.3466921672608017E-2</v>
      </c>
      <c r="F25" s="78">
        <f>[2]REVENU!$E$139</f>
        <v>-3.1889603989099236E-2</v>
      </c>
      <c r="G25" s="78">
        <f>[2]REVENU!$E$140</f>
        <v>0.13339906620652986</v>
      </c>
      <c r="H25" s="79">
        <f>[2]REVENU!$E$141</f>
        <v>0.20399820038230487</v>
      </c>
      <c r="I25" s="79">
        <f>[2]REVENU!$E$142</f>
        <v>0.20399245297069157</v>
      </c>
      <c r="J25" s="79">
        <f>[2]REVENU!$E$143</f>
        <v>0.20398670831136556</v>
      </c>
      <c r="K25" s="79">
        <f>[2]REVENU!$E$144</f>
        <v>0.20398096640232843</v>
      </c>
      <c r="L25" s="79">
        <f>[2]REVENU!$E$145</f>
        <v>0.2039752272416262</v>
      </c>
      <c r="M25" s="79">
        <f>[2]REVENU!$E$146</f>
        <v>0.20396949082728266</v>
      </c>
      <c r="N25" s="78">
        <f>[2]REVENU!$E$150</f>
        <v>0.53866815399745693</v>
      </c>
      <c r="O25" s="78">
        <f>[2]REVENU!$E$151</f>
        <v>0.88615726006597839</v>
      </c>
      <c r="P25" s="79">
        <f>[2]REVENU!$E$152</f>
        <v>5.170199016641952E-2</v>
      </c>
      <c r="Q25" s="80">
        <f>[2]REVENU!$E$153</f>
        <v>0.80073224354328953</v>
      </c>
      <c r="R25" s="35"/>
      <c r="S25" s="29"/>
      <c r="T25" s="29"/>
    </row>
    <row r="26" spans="1:20" ht="20" x14ac:dyDescent="0.4">
      <c r="A26" s="99" t="s">
        <v>589</v>
      </c>
      <c r="B26" s="78">
        <f>[2]REVENU!$AB$135</f>
        <v>2.3925835258530315</v>
      </c>
      <c r="C26" s="78">
        <f>[2]REVENU!$AB$136</f>
        <v>2.03895670229024</v>
      </c>
      <c r="D26" s="78">
        <f>[2]REVENU!$AB$137</f>
        <v>1.6558453271039442</v>
      </c>
      <c r="E26" s="78">
        <f>[2]REVENU!$AB$138</f>
        <v>0.48451671077966996</v>
      </c>
      <c r="F26" s="78">
        <f>[2]REVENU!$AB$139</f>
        <v>1.7147246512063008</v>
      </c>
      <c r="G26" s="78">
        <f>[2]REVENU!$AB$140</f>
        <v>2.3091576974537453</v>
      </c>
      <c r="H26" s="79">
        <f>[2]REVENU!$AB$141</f>
        <v>2.0000000000000018</v>
      </c>
      <c r="I26" s="79">
        <f>[2]REVENU!$AB$142</f>
        <v>-0.10000000000001119</v>
      </c>
      <c r="J26" s="79">
        <f>[2]REVENU!$AB$143</f>
        <v>9.9999999999988987E-2</v>
      </c>
      <c r="K26" s="79">
        <f>[2]REVENU!$AB$144</f>
        <v>1.8999999999999906</v>
      </c>
      <c r="L26" s="79">
        <f>[2]REVENU!$AB$145</f>
        <v>1.8000000000000238</v>
      </c>
      <c r="M26" s="79">
        <f>[2]REVENU!$AB$146</f>
        <v>-0.10000000000002229</v>
      </c>
      <c r="N26" s="78">
        <f>[2]REVENU!$AB$150</f>
        <v>6.1525309769213887</v>
      </c>
      <c r="O26" s="78">
        <f>[2]REVENU!$AB$151</f>
        <v>7.8825862727572416</v>
      </c>
      <c r="P26" s="79">
        <f>[2]REVENU!$AB$152</f>
        <v>6.2554961227855532</v>
      </c>
      <c r="Q26" s="80">
        <f>[2]REVENU!$AB$153</f>
        <v>3.9359981452198767</v>
      </c>
      <c r="R26" s="35"/>
      <c r="S26" s="29"/>
      <c r="T26" s="29"/>
    </row>
    <row r="27" spans="1:20" ht="20" x14ac:dyDescent="0.4">
      <c r="A27" s="99" t="s">
        <v>590</v>
      </c>
      <c r="B27" s="78">
        <f>[2]REVENU!$J$135</f>
        <v>0.4052378504248999</v>
      </c>
      <c r="C27" s="78">
        <f>[2]REVENU!$J$136</f>
        <v>-0.11445438390409457</v>
      </c>
      <c r="D27" s="78">
        <f>[2]REVENU!$J$137</f>
        <v>-0.18393993305793055</v>
      </c>
      <c r="E27" s="78">
        <f>[2]REVENU!$J$138</f>
        <v>0.2175095160413365</v>
      </c>
      <c r="F27" s="78">
        <f>[2]REVENU!$J$139</f>
        <v>-0.5335503707722955</v>
      </c>
      <c r="G27" s="78">
        <f>[2]REVENU!$J$140</f>
        <v>0.29396611813194973</v>
      </c>
      <c r="H27" s="79">
        <f>[2]REVENU!$J$141</f>
        <v>8.3555786297706547E-3</v>
      </c>
      <c r="I27" s="79">
        <f>[2]REVENU!$J$142</f>
        <v>4.0243937627493231E-2</v>
      </c>
      <c r="J27" s="79">
        <f>[2]REVENU!$J$143</f>
        <v>7.9409135498509364E-2</v>
      </c>
      <c r="K27" s="79">
        <f>[2]REVENU!$J$144</f>
        <v>0.10995829758582154</v>
      </c>
      <c r="L27" s="79">
        <f>[2]REVENU!$J$145</f>
        <v>0.10229320910726258</v>
      </c>
      <c r="M27" s="79">
        <f>[2]REVENU!$J$146</f>
        <v>0.11116442012861771</v>
      </c>
      <c r="N27" s="78">
        <f>[2]REVENU!$J$150</f>
        <v>1.3426071969901088</v>
      </c>
      <c r="O27" s="78">
        <f>[2]REVENU!$J$151</f>
        <v>0.70150930790489063</v>
      </c>
      <c r="P27" s="79">
        <f>[2]REVENU!$J$152</f>
        <v>-0.25795398678727377</v>
      </c>
      <c r="Q27" s="80">
        <f>[2]REVENU!$J$153</f>
        <v>0.34902168841712822</v>
      </c>
      <c r="R27" s="35"/>
      <c r="S27" s="29"/>
      <c r="T27" s="29"/>
    </row>
    <row r="28" spans="1:20" ht="20" x14ac:dyDescent="0.4">
      <c r="A28" s="99" t="s">
        <v>591</v>
      </c>
      <c r="B28" s="78">
        <f>[2]REVENU!$AF$135</f>
        <v>-0.2086974132708197</v>
      </c>
      <c r="C28" s="78">
        <f>[2]REVENU!$AF$136</f>
        <v>0.11458553206886712</v>
      </c>
      <c r="D28" s="78">
        <f>[2]REVENU!$AF$137</f>
        <v>8.6442685676102471E-2</v>
      </c>
      <c r="E28" s="78">
        <f>[2]REVENU!$AF$138</f>
        <v>-0.50965609749500373</v>
      </c>
      <c r="F28" s="78">
        <f>[2]REVENU!$AF$139</f>
        <v>1.2263681725076525</v>
      </c>
      <c r="G28" s="78">
        <f>[2]REVENU!$AF$140</f>
        <v>0.27680494135184919</v>
      </c>
      <c r="H28" s="115">
        <f>[2]REVENU!$AF$141</f>
        <v>0.21999999999999797</v>
      </c>
      <c r="I28" s="115">
        <f>[2]REVENU!$AF$142</f>
        <v>0.21999999999999797</v>
      </c>
      <c r="J28" s="115">
        <f>[2]REVENU!$AF$143</f>
        <v>0.21999999999999797</v>
      </c>
      <c r="K28" s="115">
        <f>[2]REVENU!$AF$144</f>
        <v>0.21999999999999797</v>
      </c>
      <c r="L28" s="115">
        <f>[2]REVENU!$AF$145</f>
        <v>0.24999999999997247</v>
      </c>
      <c r="M28" s="115">
        <f>[2]REVENU!$AF$146</f>
        <v>0.24999999999999467</v>
      </c>
      <c r="N28" s="78">
        <f>[2]REVENU!$AF$150</f>
        <v>3.0394499870248559</v>
      </c>
      <c r="O28" s="78">
        <f>[2]REVENU!$AF$151</f>
        <v>-0.3560827615930906</v>
      </c>
      <c r="P28" s="79">
        <f>[2]REVENU!$AF$152</f>
        <v>1.2880474407180209</v>
      </c>
      <c r="Q28" s="80">
        <f>[2]REVENU!$AF$153</f>
        <v>0.9198626692904277</v>
      </c>
      <c r="R28" s="35"/>
      <c r="S28" s="29"/>
      <c r="T28" s="29"/>
    </row>
    <row r="29" spans="1:20" ht="20" x14ac:dyDescent="0.4">
      <c r="A29" s="100" t="s">
        <v>592</v>
      </c>
      <c r="B29" s="86">
        <f>[2]REVENU!$AU$135</f>
        <v>-0.63032873114797772</v>
      </c>
      <c r="C29" s="86">
        <f>[2]REVENU!$AU$136</f>
        <v>0.60057197330789514</v>
      </c>
      <c r="D29" s="101">
        <f>[2]REVENU!$AU$137</f>
        <v>0.76688326322116307</v>
      </c>
      <c r="E29" s="78">
        <f>[2]REVENU!$AU$138</f>
        <v>-0.92201924063002316</v>
      </c>
      <c r="F29" s="78">
        <f>[2]REVENU!$AU$139</f>
        <v>-0.23832727259227582</v>
      </c>
      <c r="G29" s="78">
        <f>[2]REVENU!$AU$140</f>
        <v>0.26782915988758926</v>
      </c>
      <c r="H29" s="115">
        <f>[2]REVENU!$AU$141</f>
        <v>0.22</v>
      </c>
      <c r="I29" s="115">
        <f>[2]REVENU!$AU$142</f>
        <v>0.22</v>
      </c>
      <c r="J29" s="115">
        <f>[2]REVENU!$AU$143</f>
        <v>0.22</v>
      </c>
      <c r="K29" s="115">
        <f>[2]REVENU!$AU$144</f>
        <v>0.22</v>
      </c>
      <c r="L29" s="115">
        <f>[2]REVENU!$AU$145</f>
        <v>0.25</v>
      </c>
      <c r="M29" s="115">
        <f>[2]REVENU!$AU$146</f>
        <v>0.25</v>
      </c>
      <c r="N29" s="78">
        <f>[2]REVENU!$AU$150</f>
        <v>0.36454812076243126</v>
      </c>
      <c r="O29" s="78">
        <f>[2]REVENU!$AU$151</f>
        <v>1.0654745863392101E-2</v>
      </c>
      <c r="P29" s="79">
        <f>[2]REVENU!$AU$152</f>
        <v>-3.7100392669109361E-2</v>
      </c>
      <c r="Q29" s="88">
        <f>[2]REVENU!$AU$153</f>
        <v>0.91761257901341597</v>
      </c>
      <c r="R29" s="35"/>
      <c r="S29" s="36"/>
      <c r="T29" s="36"/>
    </row>
    <row r="30" spans="1:20" s="120" customFormat="1" ht="21" x14ac:dyDescent="0.5">
      <c r="A30" s="117" t="s">
        <v>593</v>
      </c>
      <c r="B30" s="78">
        <f>'[2]FEUILLE DE CALCUL MENAG'!$BA$217</f>
        <v>8.2573341622796619</v>
      </c>
      <c r="C30" s="78">
        <f>'[2]FEUILLE DE CALCUL MENAG'!$BA$218</f>
        <v>9.7887122870467316</v>
      </c>
      <c r="D30" s="78">
        <f>'[2]FEUILLE DE CALCUL MENAG'!$BA$219</f>
        <v>10.337719959508066</v>
      </c>
      <c r="E30" s="78">
        <f>'[2]FEUILLE DE CALCUL MENAG'!$BA$220</f>
        <v>10.505523980093534</v>
      </c>
      <c r="F30" s="78">
        <f>'[2]FEUILLE DE CALCUL MENAG'!$BA$221</f>
        <v>11.263552811464514</v>
      </c>
      <c r="G30" s="79">
        <f>'[2]FEUILLE DE CALCUL MENAG'!$BA$222</f>
        <v>11.761801402138584</v>
      </c>
      <c r="H30" s="79">
        <f>'[2]FEUILLE DE CALCUL MENAG'!$BA$223</f>
        <v>11.782965005016313</v>
      </c>
      <c r="I30" s="79">
        <f>'[2]FEUILLE DE CALCUL MENAG'!$BA$224</f>
        <v>10.334880668434236</v>
      </c>
      <c r="J30" s="79">
        <f>'[2]FEUILLE DE CALCUL MENAG'!$BA$225</f>
        <v>9.9877326538339446</v>
      </c>
      <c r="K30" s="79">
        <f>'[2]FEUILLE DE CALCUL MENAG'!$BA$226</f>
        <v>10.497463756496728</v>
      </c>
      <c r="L30" s="79">
        <f>'[2]FEUILLE DE CALCUL MENAG'!$BA$227</f>
        <v>10.537346158394287</v>
      </c>
      <c r="M30" s="79">
        <f>'[2]FEUILLE DE CALCUL MENAG'!$BA$228</f>
        <v>9.9406300640343801</v>
      </c>
      <c r="N30" s="78">
        <f>'[2]FEUILLE DE CALCUL MENAG'!$BA$301</f>
        <v>8.356023641271257</v>
      </c>
      <c r="O30" s="78">
        <f>'[2]FEUILLE DE CALCUL MENAG'!$BA$302</f>
        <v>9.7369514842151883</v>
      </c>
      <c r="P30" s="79">
        <f>'[2]FEUILLE DE CALCUL MENAG'!$BA$303</f>
        <v>11.286230955331016</v>
      </c>
      <c r="Q30" s="79">
        <f>'[2]FEUILLE DE CALCUL MENAG'!$BA$304</f>
        <v>10.241838645181803</v>
      </c>
      <c r="R30" s="118"/>
      <c r="S30" s="119"/>
      <c r="T30" s="119"/>
    </row>
    <row r="31" spans="1:20" s="120" customFormat="1" ht="21" x14ac:dyDescent="0.5">
      <c r="A31" s="99" t="s">
        <v>594</v>
      </c>
      <c r="B31" s="126">
        <f>'[2]FEUILLE DE CALCUL MENAG'!$CG$217</f>
        <v>-0.33822303877895088</v>
      </c>
      <c r="C31" s="126">
        <f>'[2]FEUILLE DE CALCUL MENAG'!$CG$218</f>
        <v>2.0824727390659215</v>
      </c>
      <c r="D31" s="126">
        <f>'[2]FEUILLE DE CALCUL MENAG'!$CG$237</f>
        <v>0</v>
      </c>
      <c r="E31" s="126">
        <f>'[2]FEUILLE DE CALCUL MENAG'!$CG$220</f>
        <v>0.11804493599543164</v>
      </c>
      <c r="F31" s="126">
        <f>'[2]FEUILLE DE CALCUL MENAG'!$CG$221</f>
        <v>1.2777286055860149</v>
      </c>
      <c r="G31" s="121">
        <f>'[2]FEUILLE DE CALCUL MENAG'!$CG$222</f>
        <v>0.97212780552629052</v>
      </c>
      <c r="H31" s="121">
        <f>'[2]FEUILLE DE CALCUL MENAG'!$CG$223</f>
        <v>0.32406235222883772</v>
      </c>
      <c r="I31" s="121">
        <f>'[2]FEUILLE DE CALCUL MENAG'!$CG$224</f>
        <v>-1.2214517805438141</v>
      </c>
      <c r="J31" s="121">
        <f>'[2]FEUILLE DE CALCUL MENAG'!$CG$225</f>
        <v>1.2789881941022152E-2</v>
      </c>
      <c r="K31" s="121">
        <f>'[2]FEUILLE DE CALCUL MENAG'!$CG$226</f>
        <v>0.9717938826683481</v>
      </c>
      <c r="L31" s="121">
        <f>'[2]FEUILLE DE CALCUL MENAG'!$CG$227</f>
        <v>0.44475826480185887</v>
      </c>
      <c r="M31" s="121">
        <f>'[2]FEUILLE DE CALCUL MENAG'!$CG$228</f>
        <v>-0.26523112382788039</v>
      </c>
      <c r="N31" s="127">
        <f>'[2]FEUILLE DE CALCUL MENAG'!$CG$231</f>
        <v>-0.22024382871589365</v>
      </c>
      <c r="O31" s="127">
        <f>'[2]FEUILLE DE CALCUL MENAG'!$CG$232</f>
        <v>1.6835558112385574</v>
      </c>
      <c r="P31" s="128">
        <f>'[2]FEUILLE DE CALCUL MENAG'!$CG$233</f>
        <v>2.3569114366775556</v>
      </c>
      <c r="Q31" s="128">
        <f>'[2]FEUILLE DE CALCUL MENAG'!$CG$234</f>
        <v>0.37604902873920043</v>
      </c>
      <c r="R31" s="118"/>
      <c r="S31" s="119"/>
      <c r="T31" s="119"/>
    </row>
    <row r="32" spans="1:20" x14ac:dyDescent="0.35">
      <c r="B32" s="37"/>
      <c r="C32" s="38"/>
      <c r="D32" s="38"/>
      <c r="E32" s="38"/>
      <c r="F32" s="37"/>
      <c r="G32" s="38"/>
      <c r="H32" s="38"/>
      <c r="I32" s="38"/>
      <c r="J32" s="38"/>
      <c r="K32" s="38"/>
      <c r="L32" s="38"/>
      <c r="M32" s="38"/>
      <c r="N32" s="39"/>
      <c r="O32" s="39"/>
      <c r="P32" s="43"/>
      <c r="Q32" s="43"/>
      <c r="R32" s="35"/>
      <c r="S32" s="29"/>
      <c r="T32" s="29"/>
    </row>
    <row r="34" spans="1:18" ht="21" x14ac:dyDescent="0.5">
      <c r="A34" s="123" t="s">
        <v>606</v>
      </c>
      <c r="N34" s="125">
        <f>[3]IB_sep2024!F$5</f>
        <v>-4.7</v>
      </c>
      <c r="O34" s="125">
        <f>[3]IB_sep2024!G$5</f>
        <v>-5.9</v>
      </c>
      <c r="P34" s="129">
        <f>[3]IB_sep2024!H$5</f>
        <v>-5.2</v>
      </c>
      <c r="Q34" s="132">
        <f>[3]IB_sep2024!I$5</f>
        <v>-4</v>
      </c>
    </row>
    <row r="35" spans="1:18" ht="21" x14ac:dyDescent="0.5">
      <c r="A35" s="123" t="s">
        <v>607</v>
      </c>
      <c r="N35" s="125">
        <f>[3]IB_sep2024!F$12</f>
        <v>100.4</v>
      </c>
      <c r="O35" s="125">
        <f>[3]IB_sep2024!G$12</f>
        <v>101.3</v>
      </c>
      <c r="P35" s="130">
        <f>[4]IB!H12</f>
        <v>103.78573426903097</v>
      </c>
      <c r="Q35" s="130">
        <f>[4]IB!I12</f>
        <v>105.5606181927119</v>
      </c>
    </row>
    <row r="36" spans="1:18" ht="21" x14ac:dyDescent="0.5">
      <c r="A36" s="123" t="s">
        <v>608</v>
      </c>
      <c r="N36" s="125">
        <f>-[3]IB_sep2024!F11</f>
        <v>-0.51387432193180382</v>
      </c>
      <c r="O36" s="125">
        <f>-[3]IB_sep2024!G11</f>
        <v>0.71946283163402391</v>
      </c>
      <c r="P36" s="129">
        <f>-[3]IB_sep2024!H11</f>
        <v>-1.0737781919162872</v>
      </c>
      <c r="Q36" s="129">
        <f>-[3]IB_sep2024!I11</f>
        <v>1.1242805895161472</v>
      </c>
      <c r="R36" s="131"/>
    </row>
    <row r="37" spans="1:18" ht="21" x14ac:dyDescent="0.5">
      <c r="A37" s="120"/>
    </row>
    <row r="38" spans="1:18" ht="21" x14ac:dyDescent="0.5">
      <c r="N38" s="120"/>
      <c r="O38" s="120"/>
      <c r="P38" s="124"/>
      <c r="Q38" s="124"/>
    </row>
    <row r="41" spans="1:18" x14ac:dyDescent="0.35">
      <c r="A41" s="122" t="s">
        <v>595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3176-569D-40AC-BD6B-79F31457D621}">
  <dimension ref="A1:R354"/>
  <sheetViews>
    <sheetView topLeftCell="A347" workbookViewId="0">
      <selection activeCell="B353" sqref="B353"/>
    </sheetView>
  </sheetViews>
  <sheetFormatPr defaultColWidth="10.90625" defaultRowHeight="14.5" x14ac:dyDescent="0.35"/>
  <cols>
    <col min="12" max="13" width="9.1796875" customWidth="1"/>
  </cols>
  <sheetData>
    <row r="1" spans="1:18" x14ac:dyDescent="0.35">
      <c r="A1" s="111" t="s">
        <v>498</v>
      </c>
      <c r="B1" s="111" t="s">
        <v>609</v>
      </c>
      <c r="F1" s="111" t="s">
        <v>498</v>
      </c>
      <c r="G1" s="111" t="s">
        <v>609</v>
      </c>
      <c r="H1" s="111"/>
      <c r="L1" t="s">
        <v>498</v>
      </c>
      <c r="M1" t="s">
        <v>499</v>
      </c>
      <c r="R1" s="27" t="s">
        <v>564</v>
      </c>
    </row>
    <row r="2" spans="1:18" ht="17.5" x14ac:dyDescent="0.35">
      <c r="A2" s="111" t="s">
        <v>500</v>
      </c>
      <c r="B2" s="111" t="s">
        <v>610</v>
      </c>
      <c r="F2" s="111" t="s">
        <v>500</v>
      </c>
      <c r="G2" s="111" t="s">
        <v>610</v>
      </c>
      <c r="H2" s="111"/>
      <c r="L2" t="s">
        <v>500</v>
      </c>
      <c r="M2" t="s">
        <v>501</v>
      </c>
      <c r="R2" s="26" t="s">
        <v>565</v>
      </c>
    </row>
    <row r="3" spans="1:18" x14ac:dyDescent="0.35">
      <c r="A3" s="111" t="s">
        <v>502</v>
      </c>
      <c r="B3" s="111" t="s">
        <v>916</v>
      </c>
      <c r="F3" s="111" t="s">
        <v>502</v>
      </c>
      <c r="G3" s="111" t="s">
        <v>919</v>
      </c>
      <c r="H3" s="111"/>
      <c r="L3" t="s">
        <v>502</v>
      </c>
      <c r="M3" t="s">
        <v>503</v>
      </c>
    </row>
    <row r="4" spans="1:18" ht="17.5" x14ac:dyDescent="0.35">
      <c r="A4" s="111" t="s">
        <v>504</v>
      </c>
      <c r="B4" s="111" t="s">
        <v>505</v>
      </c>
      <c r="F4" s="111" t="s">
        <v>504</v>
      </c>
      <c r="G4" s="111" t="s">
        <v>505</v>
      </c>
      <c r="H4" s="111"/>
      <c r="L4" t="s">
        <v>504</v>
      </c>
      <c r="M4" t="s">
        <v>505</v>
      </c>
      <c r="R4" s="26" t="s">
        <v>566</v>
      </c>
    </row>
    <row r="5" spans="1:18" ht="17.5" x14ac:dyDescent="0.35">
      <c r="A5" s="111" t="s">
        <v>506</v>
      </c>
      <c r="B5" s="111" t="s">
        <v>611</v>
      </c>
      <c r="F5" s="111" t="s">
        <v>506</v>
      </c>
      <c r="G5" s="111" t="s">
        <v>611</v>
      </c>
      <c r="H5" s="111"/>
      <c r="L5" t="s">
        <v>506</v>
      </c>
      <c r="M5" t="s">
        <v>505</v>
      </c>
      <c r="R5" s="26" t="s">
        <v>567</v>
      </c>
    </row>
    <row r="6" spans="1:18" ht="17.5" x14ac:dyDescent="0.35">
      <c r="A6" s="111" t="s">
        <v>507</v>
      </c>
      <c r="B6" s="111" t="s">
        <v>917</v>
      </c>
      <c r="F6" s="111" t="s">
        <v>507</v>
      </c>
      <c r="G6" s="111" t="s">
        <v>920</v>
      </c>
      <c r="H6" s="111"/>
      <c r="L6" t="s">
        <v>507</v>
      </c>
      <c r="M6" t="s">
        <v>508</v>
      </c>
      <c r="R6" s="26" t="s">
        <v>568</v>
      </c>
    </row>
    <row r="7" spans="1:18" ht="17.5" x14ac:dyDescent="0.35">
      <c r="A7" s="111" t="s">
        <v>509</v>
      </c>
      <c r="B7" s="111" t="s">
        <v>612</v>
      </c>
      <c r="F7" s="111" t="s">
        <v>509</v>
      </c>
      <c r="G7" s="111" t="s">
        <v>921</v>
      </c>
      <c r="H7" s="111"/>
      <c r="L7" t="s">
        <v>509</v>
      </c>
      <c r="M7" t="s">
        <v>510</v>
      </c>
      <c r="R7" s="26" t="s">
        <v>569</v>
      </c>
    </row>
    <row r="8" spans="1:18" ht="17.5" x14ac:dyDescent="0.35">
      <c r="A8" s="111" t="s">
        <v>511</v>
      </c>
      <c r="B8" s="111"/>
      <c r="F8" s="111" t="s">
        <v>511</v>
      </c>
      <c r="G8" s="111"/>
      <c r="H8" s="111"/>
      <c r="L8" t="s">
        <v>511</v>
      </c>
      <c r="M8" t="s">
        <v>512</v>
      </c>
      <c r="R8" s="26" t="s">
        <v>570</v>
      </c>
    </row>
    <row r="9" spans="1:18" x14ac:dyDescent="0.35">
      <c r="A9" s="111" t="s">
        <v>613</v>
      </c>
      <c r="B9" s="111">
        <v>50946</v>
      </c>
      <c r="F9" s="111" t="s">
        <v>613</v>
      </c>
      <c r="G9" s="111">
        <v>50946</v>
      </c>
      <c r="H9" s="111"/>
      <c r="L9" t="s">
        <v>513</v>
      </c>
      <c r="M9">
        <v>55928000</v>
      </c>
    </row>
    <row r="10" spans="1:18" x14ac:dyDescent="0.35">
      <c r="A10" s="111" t="s">
        <v>614</v>
      </c>
      <c r="B10" s="111">
        <v>51184</v>
      </c>
      <c r="F10" s="111" t="s">
        <v>614</v>
      </c>
      <c r="G10" s="111">
        <v>51184</v>
      </c>
      <c r="H10" s="111"/>
      <c r="L10" t="s">
        <v>514</v>
      </c>
      <c r="M10">
        <v>56096700</v>
      </c>
    </row>
    <row r="11" spans="1:18" x14ac:dyDescent="0.35">
      <c r="A11" s="111" t="s">
        <v>615</v>
      </c>
      <c r="B11" s="111">
        <v>51430</v>
      </c>
      <c r="F11" s="111" t="s">
        <v>615</v>
      </c>
      <c r="G11" s="111">
        <v>51430</v>
      </c>
      <c r="H11" s="111"/>
      <c r="L11" t="s">
        <v>515</v>
      </c>
      <c r="M11">
        <v>56222900</v>
      </c>
    </row>
    <row r="12" spans="1:18" x14ac:dyDescent="0.35">
      <c r="A12" s="111" t="s">
        <v>616</v>
      </c>
      <c r="B12" s="111">
        <v>51653</v>
      </c>
      <c r="F12" s="111" t="s">
        <v>616</v>
      </c>
      <c r="G12" s="111">
        <v>51653</v>
      </c>
      <c r="H12" s="111"/>
      <c r="L12" t="s">
        <v>516</v>
      </c>
      <c r="M12">
        <v>56235600</v>
      </c>
    </row>
    <row r="13" spans="1:18" x14ac:dyDescent="0.35">
      <c r="A13" s="111" t="s">
        <v>617</v>
      </c>
      <c r="B13" s="111">
        <v>51956</v>
      </c>
      <c r="F13" s="111" t="s">
        <v>617</v>
      </c>
      <c r="G13" s="111">
        <v>51956</v>
      </c>
      <c r="H13" s="111"/>
      <c r="L13" t="s">
        <v>517</v>
      </c>
      <c r="M13">
        <v>56225700</v>
      </c>
    </row>
    <row r="14" spans="1:18" x14ac:dyDescent="0.35">
      <c r="A14" s="111" t="s">
        <v>618</v>
      </c>
      <c r="B14" s="111">
        <v>52373</v>
      </c>
      <c r="F14" s="111" t="s">
        <v>618</v>
      </c>
      <c r="G14" s="111">
        <v>52373</v>
      </c>
      <c r="H14" s="111"/>
      <c r="L14" t="s">
        <v>518</v>
      </c>
      <c r="M14">
        <v>56216100</v>
      </c>
    </row>
    <row r="15" spans="1:18" x14ac:dyDescent="0.35">
      <c r="A15" s="111" t="s">
        <v>619</v>
      </c>
      <c r="B15" s="111">
        <v>52807</v>
      </c>
      <c r="F15" s="111" t="s">
        <v>619</v>
      </c>
      <c r="G15" s="111">
        <v>52807</v>
      </c>
      <c r="H15" s="111"/>
      <c r="L15" t="s">
        <v>519</v>
      </c>
      <c r="M15">
        <v>56189900</v>
      </c>
    </row>
    <row r="16" spans="1:18" x14ac:dyDescent="0.35">
      <c r="A16" s="111" t="s">
        <v>620</v>
      </c>
      <c r="B16" s="111">
        <v>53292</v>
      </c>
      <c r="F16" s="111" t="s">
        <v>620</v>
      </c>
      <c r="G16" s="111">
        <v>53292</v>
      </c>
      <c r="H16" s="111"/>
      <c r="L16" t="s">
        <v>520</v>
      </c>
      <c r="M16">
        <v>56178000</v>
      </c>
    </row>
    <row r="17" spans="1:13" x14ac:dyDescent="0.35">
      <c r="A17" s="111" t="s">
        <v>621</v>
      </c>
      <c r="B17" s="111">
        <v>53625</v>
      </c>
      <c r="F17" s="111" t="s">
        <v>621</v>
      </c>
      <c r="G17" s="111">
        <v>53625</v>
      </c>
      <c r="H17" s="111"/>
      <c r="L17" t="s">
        <v>521</v>
      </c>
      <c r="M17">
        <v>56240100</v>
      </c>
    </row>
    <row r="18" spans="1:13" x14ac:dyDescent="0.35">
      <c r="A18" s="111" t="s">
        <v>622</v>
      </c>
      <c r="B18" s="111">
        <v>53991</v>
      </c>
      <c r="F18" s="111" t="s">
        <v>622</v>
      </c>
      <c r="G18" s="111">
        <v>53991</v>
      </c>
      <c r="H18" s="111"/>
      <c r="L18" t="s">
        <v>522</v>
      </c>
      <c r="M18">
        <v>56329700</v>
      </c>
    </row>
    <row r="19" spans="1:13" x14ac:dyDescent="0.35">
      <c r="A19" s="111" t="s">
        <v>623</v>
      </c>
      <c r="B19" s="111">
        <v>54350</v>
      </c>
      <c r="F19" s="111" t="s">
        <v>623</v>
      </c>
      <c r="G19" s="111">
        <v>54350</v>
      </c>
      <c r="H19" s="111"/>
      <c r="L19" t="s">
        <v>523</v>
      </c>
      <c r="M19">
        <v>56357500</v>
      </c>
    </row>
    <row r="20" spans="1:13" x14ac:dyDescent="0.35">
      <c r="A20" s="111" t="s">
        <v>624</v>
      </c>
      <c r="B20" s="111">
        <v>54643</v>
      </c>
      <c r="F20" s="111" t="s">
        <v>624</v>
      </c>
      <c r="G20" s="111">
        <v>54643</v>
      </c>
      <c r="H20" s="111"/>
      <c r="L20" t="s">
        <v>524</v>
      </c>
      <c r="M20">
        <v>56290700</v>
      </c>
    </row>
    <row r="21" spans="1:13" x14ac:dyDescent="0.35">
      <c r="A21" s="111" t="s">
        <v>625</v>
      </c>
      <c r="B21" s="111">
        <v>54959</v>
      </c>
      <c r="F21" s="111" t="s">
        <v>625</v>
      </c>
      <c r="G21" s="111">
        <v>54959</v>
      </c>
      <c r="H21" s="111"/>
      <c r="L21" t="s">
        <v>525</v>
      </c>
      <c r="M21">
        <v>56315700</v>
      </c>
    </row>
    <row r="22" spans="1:13" x14ac:dyDescent="0.35">
      <c r="A22" s="111" t="s">
        <v>626</v>
      </c>
      <c r="B22" s="111">
        <v>55214</v>
      </c>
      <c r="F22" s="111" t="s">
        <v>626</v>
      </c>
      <c r="G22" s="111">
        <v>55214</v>
      </c>
      <c r="H22" s="111"/>
      <c r="L22" t="s">
        <v>526</v>
      </c>
      <c r="M22">
        <v>56409300</v>
      </c>
    </row>
    <row r="23" spans="1:13" x14ac:dyDescent="0.35">
      <c r="A23" s="111" t="s">
        <v>627</v>
      </c>
      <c r="B23" s="111">
        <v>55461</v>
      </c>
      <c r="F23" s="111" t="s">
        <v>627</v>
      </c>
      <c r="G23" s="111">
        <v>55461</v>
      </c>
      <c r="H23" s="111"/>
      <c r="L23" t="s">
        <v>527</v>
      </c>
      <c r="M23">
        <v>56554000</v>
      </c>
    </row>
    <row r="24" spans="1:13" x14ac:dyDescent="0.35">
      <c r="A24" s="111" t="s">
        <v>628</v>
      </c>
      <c r="B24" s="111">
        <v>55632</v>
      </c>
      <c r="F24" s="111" t="s">
        <v>628</v>
      </c>
      <c r="G24" s="111">
        <v>55632</v>
      </c>
      <c r="H24" s="111"/>
      <c r="L24" t="s">
        <v>528</v>
      </c>
      <c r="M24">
        <v>56683800</v>
      </c>
    </row>
    <row r="25" spans="1:13" x14ac:dyDescent="0.35">
      <c r="A25" s="111" t="s">
        <v>513</v>
      </c>
      <c r="B25" s="111">
        <v>55928</v>
      </c>
      <c r="F25" s="111" t="s">
        <v>513</v>
      </c>
      <c r="G25" s="111">
        <v>55928</v>
      </c>
      <c r="H25" s="111"/>
      <c r="L25" t="s">
        <v>529</v>
      </c>
      <c r="M25">
        <v>56804000</v>
      </c>
    </row>
    <row r="26" spans="1:13" x14ac:dyDescent="0.35">
      <c r="A26" s="111" t="s">
        <v>514</v>
      </c>
      <c r="B26" s="111">
        <v>56097</v>
      </c>
      <c r="F26" s="111" t="s">
        <v>514</v>
      </c>
      <c r="G26" s="111">
        <v>56097</v>
      </c>
      <c r="H26" s="111"/>
      <c r="L26" t="s">
        <v>530</v>
      </c>
      <c r="M26">
        <v>56916400</v>
      </c>
    </row>
    <row r="27" spans="1:13" x14ac:dyDescent="0.35">
      <c r="A27" s="111" t="s">
        <v>515</v>
      </c>
      <c r="B27" s="111">
        <v>56223</v>
      </c>
      <c r="F27" s="111" t="s">
        <v>515</v>
      </c>
      <c r="G27" s="111">
        <v>56223</v>
      </c>
      <c r="H27" s="111"/>
      <c r="L27" t="s">
        <v>531</v>
      </c>
      <c r="M27">
        <v>57076500</v>
      </c>
    </row>
    <row r="28" spans="1:13" x14ac:dyDescent="0.35">
      <c r="A28" s="111" t="s">
        <v>516</v>
      </c>
      <c r="B28" s="111">
        <v>56236</v>
      </c>
      <c r="F28" s="111" t="s">
        <v>516</v>
      </c>
      <c r="G28" s="111">
        <v>56236</v>
      </c>
      <c r="H28" s="111"/>
      <c r="L28" t="s">
        <v>532</v>
      </c>
      <c r="M28">
        <v>57237500</v>
      </c>
    </row>
    <row r="29" spans="1:13" x14ac:dyDescent="0.35">
      <c r="A29" s="111" t="s">
        <v>517</v>
      </c>
      <c r="B29" s="111">
        <v>56226</v>
      </c>
      <c r="F29" s="111" t="s">
        <v>517</v>
      </c>
      <c r="G29" s="111">
        <v>56226</v>
      </c>
      <c r="H29" s="111"/>
      <c r="L29" t="s">
        <v>533</v>
      </c>
      <c r="M29">
        <v>57438700</v>
      </c>
    </row>
    <row r="30" spans="1:13" x14ac:dyDescent="0.35">
      <c r="A30" s="111" t="s">
        <v>518</v>
      </c>
      <c r="B30" s="111">
        <v>56216</v>
      </c>
      <c r="F30" s="111" t="s">
        <v>518</v>
      </c>
      <c r="G30" s="111">
        <v>56216</v>
      </c>
      <c r="H30" s="111"/>
      <c r="L30" t="s">
        <v>534</v>
      </c>
      <c r="M30">
        <v>57584500</v>
      </c>
    </row>
    <row r="31" spans="1:13" x14ac:dyDescent="0.35">
      <c r="A31" s="111" t="s">
        <v>519</v>
      </c>
      <c r="B31" s="111">
        <v>56190</v>
      </c>
      <c r="F31" s="111" t="s">
        <v>519</v>
      </c>
      <c r="G31" s="111">
        <v>56190</v>
      </c>
      <c r="H31" s="111"/>
      <c r="L31" t="s">
        <v>535</v>
      </c>
      <c r="M31">
        <v>57713900</v>
      </c>
    </row>
    <row r="32" spans="1:13" x14ac:dyDescent="0.35">
      <c r="A32" s="111" t="s">
        <v>520</v>
      </c>
      <c r="B32" s="111">
        <v>56178</v>
      </c>
      <c r="F32" s="111" t="s">
        <v>520</v>
      </c>
      <c r="G32" s="111">
        <v>56178</v>
      </c>
      <c r="H32" s="111"/>
      <c r="L32" t="s">
        <v>536</v>
      </c>
      <c r="M32">
        <v>57862100</v>
      </c>
    </row>
    <row r="33" spans="1:13" x14ac:dyDescent="0.35">
      <c r="A33" s="111" t="s">
        <v>521</v>
      </c>
      <c r="B33" s="111">
        <v>56240</v>
      </c>
      <c r="F33" s="111" t="s">
        <v>521</v>
      </c>
      <c r="G33" s="111">
        <v>56240</v>
      </c>
      <c r="H33" s="111"/>
      <c r="L33" t="s">
        <v>537</v>
      </c>
      <c r="M33">
        <v>58024800</v>
      </c>
    </row>
    <row r="34" spans="1:13" x14ac:dyDescent="0.35">
      <c r="A34" s="111" t="s">
        <v>522</v>
      </c>
      <c r="B34" s="111">
        <v>56330</v>
      </c>
      <c r="F34" s="111" t="s">
        <v>522</v>
      </c>
      <c r="G34" s="111">
        <v>56330</v>
      </c>
      <c r="H34" s="111"/>
      <c r="L34" t="s">
        <v>538</v>
      </c>
      <c r="M34">
        <v>58164400</v>
      </c>
    </row>
    <row r="35" spans="1:13" x14ac:dyDescent="0.35">
      <c r="A35" s="111" t="s">
        <v>523</v>
      </c>
      <c r="B35" s="111">
        <v>56358</v>
      </c>
      <c r="F35" s="111" t="s">
        <v>523</v>
      </c>
      <c r="G35" s="111">
        <v>56358</v>
      </c>
      <c r="H35" s="111"/>
      <c r="L35" t="s">
        <v>539</v>
      </c>
      <c r="M35">
        <v>58314200</v>
      </c>
    </row>
    <row r="36" spans="1:13" x14ac:dyDescent="0.35">
      <c r="A36" s="111" t="s">
        <v>524</v>
      </c>
      <c r="B36" s="111">
        <v>56291</v>
      </c>
      <c r="F36" s="111" t="s">
        <v>524</v>
      </c>
      <c r="G36" s="111">
        <v>56291</v>
      </c>
      <c r="H36" s="111"/>
      <c r="L36" t="s">
        <v>540</v>
      </c>
      <c r="M36">
        <v>58474900</v>
      </c>
    </row>
    <row r="37" spans="1:13" x14ac:dyDescent="0.35">
      <c r="A37" s="111" t="s">
        <v>525</v>
      </c>
      <c r="B37" s="111">
        <v>56316</v>
      </c>
      <c r="F37" s="111" t="s">
        <v>525</v>
      </c>
      <c r="G37" s="111">
        <v>56316</v>
      </c>
      <c r="H37" s="111"/>
      <c r="L37" t="s">
        <v>541</v>
      </c>
      <c r="M37">
        <v>58684400</v>
      </c>
    </row>
    <row r="38" spans="1:13" x14ac:dyDescent="0.35">
      <c r="A38" s="111" t="s">
        <v>526</v>
      </c>
      <c r="B38" s="111">
        <v>56409</v>
      </c>
      <c r="F38" s="111" t="s">
        <v>526</v>
      </c>
      <c r="G38" s="111">
        <v>56409</v>
      </c>
      <c r="H38" s="111"/>
      <c r="L38" t="s">
        <v>542</v>
      </c>
      <c r="M38">
        <v>58886100</v>
      </c>
    </row>
    <row r="39" spans="1:13" x14ac:dyDescent="0.35">
      <c r="A39" s="111" t="s">
        <v>527</v>
      </c>
      <c r="B39" s="111">
        <v>56554</v>
      </c>
      <c r="F39" s="111" t="s">
        <v>527</v>
      </c>
      <c r="G39" s="111">
        <v>56554</v>
      </c>
      <c r="H39" s="111"/>
      <c r="L39" t="s">
        <v>543</v>
      </c>
      <c r="M39">
        <v>59113000</v>
      </c>
    </row>
    <row r="40" spans="1:13" x14ac:dyDescent="0.35">
      <c r="A40" s="111" t="s">
        <v>528</v>
      </c>
      <c r="B40" s="111">
        <v>56684</v>
      </c>
      <c r="F40" s="111" t="s">
        <v>528</v>
      </c>
      <c r="G40" s="111">
        <v>56684</v>
      </c>
      <c r="H40" s="111"/>
      <c r="L40" t="s">
        <v>544</v>
      </c>
      <c r="M40">
        <v>59365700</v>
      </c>
    </row>
    <row r="41" spans="1:13" x14ac:dyDescent="0.35">
      <c r="A41" s="111" t="s">
        <v>529</v>
      </c>
      <c r="B41" s="111">
        <v>56804</v>
      </c>
      <c r="D41" s="5">
        <f t="shared" ref="D41:D77" si="0">100*(B41/B40-1)</f>
        <v>0.21169995060335012</v>
      </c>
      <c r="F41" s="111" t="s">
        <v>529</v>
      </c>
      <c r="G41" s="111">
        <v>56804</v>
      </c>
      <c r="H41" s="111"/>
      <c r="I41" s="5">
        <f t="shared" ref="I41:I77" si="1">100*(G41/G40-1)</f>
        <v>0.21169995060335012</v>
      </c>
      <c r="L41" t="s">
        <v>545</v>
      </c>
      <c r="M41">
        <v>59636700</v>
      </c>
    </row>
    <row r="42" spans="1:13" x14ac:dyDescent="0.35">
      <c r="A42" s="111" t="s">
        <v>530</v>
      </c>
      <c r="B42" s="111">
        <v>56916</v>
      </c>
      <c r="D42" s="5">
        <f t="shared" si="0"/>
        <v>0.19716921343566618</v>
      </c>
      <c r="F42" s="111" t="s">
        <v>530</v>
      </c>
      <c r="G42" s="111">
        <v>56916</v>
      </c>
      <c r="H42" s="111"/>
      <c r="I42" s="5">
        <f t="shared" si="1"/>
        <v>0.19716921343566618</v>
      </c>
      <c r="L42" t="s">
        <v>546</v>
      </c>
      <c r="M42">
        <v>59950400</v>
      </c>
    </row>
    <row r="43" spans="1:13" x14ac:dyDescent="0.35">
      <c r="A43" s="111" t="s">
        <v>531</v>
      </c>
      <c r="B43" s="111">
        <v>57077</v>
      </c>
      <c r="D43" s="5">
        <f t="shared" si="0"/>
        <v>0.28287300583316188</v>
      </c>
      <c r="F43" s="111" t="s">
        <v>531</v>
      </c>
      <c r="G43" s="111">
        <v>57077</v>
      </c>
      <c r="H43" s="111"/>
      <c r="I43" s="5">
        <f t="shared" si="1"/>
        <v>0.28287300583316188</v>
      </c>
      <c r="L43" t="s">
        <v>547</v>
      </c>
      <c r="M43">
        <v>60413300</v>
      </c>
    </row>
    <row r="44" spans="1:13" x14ac:dyDescent="0.35">
      <c r="A44" s="111" t="s">
        <v>532</v>
      </c>
      <c r="B44" s="111">
        <v>57238</v>
      </c>
      <c r="D44" s="5">
        <f t="shared" si="0"/>
        <v>0.28207509154301036</v>
      </c>
      <c r="F44" s="111" t="s">
        <v>532</v>
      </c>
      <c r="G44" s="111">
        <v>57238</v>
      </c>
      <c r="H44" s="111"/>
      <c r="I44" s="5">
        <f t="shared" si="1"/>
        <v>0.28207509154301036</v>
      </c>
      <c r="L44" t="s">
        <v>548</v>
      </c>
      <c r="M44">
        <v>60827100</v>
      </c>
    </row>
    <row r="45" spans="1:13" x14ac:dyDescent="0.35">
      <c r="A45" s="111" t="s">
        <v>533</v>
      </c>
      <c r="B45" s="111">
        <v>57439</v>
      </c>
      <c r="D45" s="5">
        <f t="shared" si="0"/>
        <v>0.35116530975924931</v>
      </c>
      <c r="F45" s="111" t="s">
        <v>533</v>
      </c>
      <c r="G45" s="111">
        <v>57439</v>
      </c>
      <c r="H45" s="111"/>
      <c r="I45" s="5">
        <f t="shared" si="1"/>
        <v>0.35116530975924931</v>
      </c>
      <c r="L45" t="s">
        <v>549</v>
      </c>
      <c r="M45">
        <v>61319100</v>
      </c>
    </row>
    <row r="46" spans="1:13" x14ac:dyDescent="0.35">
      <c r="A46" s="111" t="s">
        <v>534</v>
      </c>
      <c r="B46" s="111">
        <v>57585</v>
      </c>
      <c r="D46" s="5">
        <f t="shared" si="0"/>
        <v>0.25418269816674943</v>
      </c>
      <c r="F46" s="111" t="s">
        <v>534</v>
      </c>
      <c r="G46" s="111">
        <v>57585</v>
      </c>
      <c r="H46" s="111"/>
      <c r="I46" s="5">
        <f t="shared" si="1"/>
        <v>0.25418269816674943</v>
      </c>
      <c r="L46" t="s">
        <v>550</v>
      </c>
      <c r="M46">
        <v>61823800</v>
      </c>
    </row>
    <row r="47" spans="1:13" x14ac:dyDescent="0.35">
      <c r="A47" s="111" t="s">
        <v>535</v>
      </c>
      <c r="B47" s="111">
        <v>57714</v>
      </c>
      <c r="D47" s="5">
        <f t="shared" si="0"/>
        <v>0.22401667100806488</v>
      </c>
      <c r="F47" s="111" t="s">
        <v>535</v>
      </c>
      <c r="G47" s="111">
        <v>57714</v>
      </c>
      <c r="H47" s="111"/>
      <c r="I47" s="5">
        <f t="shared" si="1"/>
        <v>0.22401667100806488</v>
      </c>
      <c r="L47" t="s">
        <v>551</v>
      </c>
      <c r="M47">
        <v>62260500</v>
      </c>
    </row>
    <row r="48" spans="1:13" x14ac:dyDescent="0.35">
      <c r="A48" s="111" t="s">
        <v>536</v>
      </c>
      <c r="B48" s="111">
        <v>57862</v>
      </c>
      <c r="D48" s="5">
        <f t="shared" si="0"/>
        <v>0.2564369130540145</v>
      </c>
      <c r="F48" s="111" t="s">
        <v>536</v>
      </c>
      <c r="G48" s="111">
        <v>57862</v>
      </c>
      <c r="H48" s="111"/>
      <c r="I48" s="5">
        <f t="shared" si="1"/>
        <v>0.2564369130540145</v>
      </c>
      <c r="L48" t="s">
        <v>552</v>
      </c>
      <c r="M48">
        <v>62759500</v>
      </c>
    </row>
    <row r="49" spans="1:13" x14ac:dyDescent="0.35">
      <c r="A49" s="111" t="s">
        <v>537</v>
      </c>
      <c r="B49" s="111">
        <v>58025</v>
      </c>
      <c r="D49" s="5">
        <f t="shared" si="0"/>
        <v>0.28170474577442484</v>
      </c>
      <c r="F49" s="111" t="s">
        <v>537</v>
      </c>
      <c r="G49" s="111">
        <v>58025</v>
      </c>
      <c r="H49" s="111"/>
      <c r="I49" s="5">
        <f t="shared" si="1"/>
        <v>0.28170474577442484</v>
      </c>
      <c r="L49" t="s">
        <v>553</v>
      </c>
      <c r="M49">
        <v>63285100</v>
      </c>
    </row>
    <row r="50" spans="1:13" x14ac:dyDescent="0.35">
      <c r="A50" s="111" t="s">
        <v>538</v>
      </c>
      <c r="B50" s="111">
        <v>58164</v>
      </c>
      <c r="D50" s="5">
        <f t="shared" si="0"/>
        <v>0.23955191727702552</v>
      </c>
      <c r="F50" s="111" t="s">
        <v>538</v>
      </c>
      <c r="G50" s="111">
        <v>58164</v>
      </c>
      <c r="H50" s="111"/>
      <c r="I50" s="5">
        <f t="shared" si="1"/>
        <v>0.23955191727702552</v>
      </c>
      <c r="L50" t="s">
        <v>554</v>
      </c>
      <c r="M50">
        <v>63705000</v>
      </c>
    </row>
    <row r="51" spans="1:13" x14ac:dyDescent="0.35">
      <c r="A51" s="111" t="s">
        <v>539</v>
      </c>
      <c r="B51" s="111">
        <v>58314</v>
      </c>
      <c r="D51" s="5">
        <f t="shared" si="0"/>
        <v>0.25789147926551514</v>
      </c>
      <c r="F51" s="111" t="s">
        <v>539</v>
      </c>
      <c r="G51" s="111">
        <v>58314</v>
      </c>
      <c r="H51" s="111"/>
      <c r="I51" s="5">
        <f t="shared" si="1"/>
        <v>0.25789147926551514</v>
      </c>
      <c r="L51" t="s">
        <v>555</v>
      </c>
      <c r="M51">
        <v>64105700</v>
      </c>
    </row>
    <row r="52" spans="1:13" x14ac:dyDescent="0.35">
      <c r="A52" s="111" t="s">
        <v>540</v>
      </c>
      <c r="B52" s="111">
        <v>58475</v>
      </c>
      <c r="D52" s="5">
        <f t="shared" si="0"/>
        <v>0.27609150461296306</v>
      </c>
      <c r="F52" s="111" t="s">
        <v>540</v>
      </c>
      <c r="G52" s="111">
        <v>58475</v>
      </c>
      <c r="H52" s="111"/>
      <c r="I52" s="5">
        <f t="shared" si="1"/>
        <v>0.27609150461296306</v>
      </c>
      <c r="L52" t="s">
        <v>556</v>
      </c>
      <c r="M52">
        <v>64596800</v>
      </c>
    </row>
    <row r="53" spans="1:13" x14ac:dyDescent="0.35">
      <c r="A53" s="111" t="s">
        <v>541</v>
      </c>
      <c r="B53" s="111">
        <v>58684</v>
      </c>
      <c r="D53" s="5">
        <f t="shared" si="0"/>
        <v>0.35741769987174266</v>
      </c>
      <c r="F53" s="111" t="s">
        <v>541</v>
      </c>
      <c r="G53" s="111">
        <v>58684</v>
      </c>
      <c r="H53" s="111"/>
      <c r="I53" s="5">
        <f t="shared" si="1"/>
        <v>0.35741769987174266</v>
      </c>
      <c r="L53" t="s">
        <v>557</v>
      </c>
      <c r="M53">
        <v>65110000</v>
      </c>
    </row>
    <row r="54" spans="1:13" x14ac:dyDescent="0.35">
      <c r="A54" s="111" t="s">
        <v>542</v>
      </c>
      <c r="B54" s="111">
        <v>58886</v>
      </c>
      <c r="D54" s="5">
        <f t="shared" si="0"/>
        <v>0.34421648149409734</v>
      </c>
      <c r="F54" s="111" t="s">
        <v>542</v>
      </c>
      <c r="G54" s="111">
        <v>58886</v>
      </c>
      <c r="H54" s="111"/>
      <c r="I54" s="5">
        <f t="shared" si="1"/>
        <v>0.34421648149409734</v>
      </c>
      <c r="L54" t="s">
        <v>558</v>
      </c>
      <c r="M54">
        <v>65648100</v>
      </c>
    </row>
    <row r="55" spans="1:13" x14ac:dyDescent="0.35">
      <c r="A55" s="111" t="s">
        <v>543</v>
      </c>
      <c r="B55" s="111">
        <v>59113</v>
      </c>
      <c r="D55" s="5">
        <f t="shared" si="0"/>
        <v>0.38549060897326015</v>
      </c>
      <c r="F55" s="111" t="s">
        <v>543</v>
      </c>
      <c r="G55" s="111">
        <v>59113</v>
      </c>
      <c r="H55" s="111"/>
      <c r="I55" s="5">
        <f t="shared" si="1"/>
        <v>0.38549060897326015</v>
      </c>
      <c r="L55" t="s">
        <v>559</v>
      </c>
      <c r="M55">
        <v>66040200</v>
      </c>
    </row>
    <row r="56" spans="1:13" x14ac:dyDescent="0.35">
      <c r="A56" s="111" t="s">
        <v>544</v>
      </c>
      <c r="B56" s="111">
        <v>59366</v>
      </c>
      <c r="D56" s="5">
        <f t="shared" si="0"/>
        <v>0.42799384230203241</v>
      </c>
      <c r="F56" s="111" t="s">
        <v>544</v>
      </c>
      <c r="G56" s="111">
        <v>59366</v>
      </c>
      <c r="H56" s="111"/>
      <c r="I56" s="5">
        <f t="shared" si="1"/>
        <v>0.42799384230203241</v>
      </c>
      <c r="L56" t="s">
        <v>560</v>
      </c>
      <c r="M56">
        <v>66435600</v>
      </c>
    </row>
    <row r="57" spans="1:13" x14ac:dyDescent="0.35">
      <c r="A57" s="111" t="s">
        <v>545</v>
      </c>
      <c r="B57" s="111">
        <v>59637</v>
      </c>
      <c r="D57" s="5">
        <f t="shared" si="0"/>
        <v>0.45649024694269791</v>
      </c>
      <c r="F57" s="111" t="s">
        <v>545</v>
      </c>
      <c r="G57" s="111">
        <v>59637</v>
      </c>
      <c r="H57" s="111"/>
      <c r="I57" s="5">
        <f t="shared" si="1"/>
        <v>0.45649024694269791</v>
      </c>
      <c r="L57" t="s">
        <v>561</v>
      </c>
      <c r="M57">
        <v>66796800</v>
      </c>
    </row>
    <row r="58" spans="1:13" x14ac:dyDescent="0.35">
      <c r="A58" s="111" t="s">
        <v>546</v>
      </c>
      <c r="B58" s="111">
        <v>59950</v>
      </c>
      <c r="D58" s="5">
        <f t="shared" si="0"/>
        <v>0.52484196052786647</v>
      </c>
      <c r="F58" s="111" t="s">
        <v>546</v>
      </c>
      <c r="G58" s="111">
        <v>59950</v>
      </c>
      <c r="H58" s="111"/>
      <c r="I58" s="5">
        <f t="shared" si="1"/>
        <v>0.52484196052786647</v>
      </c>
      <c r="L58" t="s">
        <v>562</v>
      </c>
      <c r="M58">
        <v>67081000</v>
      </c>
    </row>
    <row r="59" spans="1:13" x14ac:dyDescent="0.35">
      <c r="A59" s="111" t="s">
        <v>547</v>
      </c>
      <c r="B59" s="111">
        <v>60413</v>
      </c>
      <c r="D59" s="5">
        <f t="shared" si="0"/>
        <v>0.77231025854878066</v>
      </c>
      <c r="F59" s="111" t="s">
        <v>547</v>
      </c>
      <c r="G59" s="111">
        <v>60413</v>
      </c>
      <c r="H59" s="111"/>
      <c r="I59" s="5">
        <f t="shared" si="1"/>
        <v>0.77231025854878066</v>
      </c>
      <c r="L59" t="s">
        <v>563</v>
      </c>
      <c r="M59">
        <v>67026300</v>
      </c>
    </row>
    <row r="60" spans="1:13" x14ac:dyDescent="0.35">
      <c r="A60" s="111" t="s">
        <v>548</v>
      </c>
      <c r="B60" s="111">
        <v>60827</v>
      </c>
      <c r="D60" s="5">
        <f t="shared" si="0"/>
        <v>0.68528296889742712</v>
      </c>
      <c r="F60" s="111" t="s">
        <v>548</v>
      </c>
      <c r="G60" s="111">
        <v>60827</v>
      </c>
      <c r="H60" s="111"/>
      <c r="I60" s="5">
        <f t="shared" si="1"/>
        <v>0.68528296889742712</v>
      </c>
      <c r="L60">
        <v>2022</v>
      </c>
    </row>
    <row r="61" spans="1:13" x14ac:dyDescent="0.35">
      <c r="A61" s="111" t="s">
        <v>549</v>
      </c>
      <c r="B61" s="111">
        <v>61319</v>
      </c>
      <c r="D61" s="5">
        <f t="shared" si="0"/>
        <v>0.80885133246748619</v>
      </c>
      <c r="F61" s="111" t="s">
        <v>549</v>
      </c>
      <c r="G61" s="111">
        <v>61319</v>
      </c>
      <c r="H61" s="111"/>
      <c r="I61" s="5">
        <f t="shared" si="1"/>
        <v>0.80885133246748619</v>
      </c>
    </row>
    <row r="62" spans="1:13" x14ac:dyDescent="0.35">
      <c r="A62" s="111" t="s">
        <v>550</v>
      </c>
      <c r="B62" s="111">
        <v>61824</v>
      </c>
      <c r="D62" s="5">
        <f t="shared" si="0"/>
        <v>0.82356202808264722</v>
      </c>
      <c r="F62" s="111" t="s">
        <v>550</v>
      </c>
      <c r="G62" s="111">
        <v>61824</v>
      </c>
      <c r="H62" s="111"/>
      <c r="I62" s="5">
        <f t="shared" si="1"/>
        <v>0.82356202808264722</v>
      </c>
    </row>
    <row r="63" spans="1:13" x14ac:dyDescent="0.35">
      <c r="A63" s="111" t="s">
        <v>551</v>
      </c>
      <c r="B63" s="111">
        <v>62261</v>
      </c>
      <c r="D63" s="5">
        <f t="shared" si="0"/>
        <v>0.70684523809523281</v>
      </c>
      <c r="F63" s="111" t="s">
        <v>551</v>
      </c>
      <c r="G63" s="111">
        <v>62261</v>
      </c>
      <c r="H63" s="111"/>
      <c r="I63" s="5">
        <f t="shared" si="1"/>
        <v>0.70684523809523281</v>
      </c>
    </row>
    <row r="64" spans="1:13" x14ac:dyDescent="0.35">
      <c r="A64" s="111" t="s">
        <v>552</v>
      </c>
      <c r="B64" s="111">
        <v>62760</v>
      </c>
      <c r="D64" s="5">
        <f t="shared" si="0"/>
        <v>0.80146480140055321</v>
      </c>
      <c r="F64" s="111" t="s">
        <v>552</v>
      </c>
      <c r="G64" s="111">
        <v>62760</v>
      </c>
      <c r="H64" s="111"/>
      <c r="I64" s="5">
        <f t="shared" si="1"/>
        <v>0.80146480140055321</v>
      </c>
    </row>
    <row r="65" spans="1:9" x14ac:dyDescent="0.35">
      <c r="A65" s="111" t="s">
        <v>553</v>
      </c>
      <c r="B65" s="111">
        <v>63285</v>
      </c>
      <c r="D65" s="5">
        <f t="shared" si="0"/>
        <v>0.83652007648182813</v>
      </c>
      <c r="F65" s="111" t="s">
        <v>553</v>
      </c>
      <c r="G65" s="111">
        <v>63285</v>
      </c>
      <c r="H65" s="111"/>
      <c r="I65" s="5">
        <f t="shared" si="1"/>
        <v>0.83652007648182813</v>
      </c>
    </row>
    <row r="66" spans="1:9" x14ac:dyDescent="0.35">
      <c r="A66" s="111" t="s">
        <v>554</v>
      </c>
      <c r="B66" s="111">
        <v>63705</v>
      </c>
      <c r="D66" s="5">
        <f t="shared" si="0"/>
        <v>0.66366437544442825</v>
      </c>
      <c r="F66" s="111" t="s">
        <v>554</v>
      </c>
      <c r="G66" s="111">
        <v>63705</v>
      </c>
      <c r="H66" s="111"/>
      <c r="I66" s="5">
        <f t="shared" si="1"/>
        <v>0.66366437544442825</v>
      </c>
    </row>
    <row r="67" spans="1:9" x14ac:dyDescent="0.35">
      <c r="A67" s="111" t="s">
        <v>555</v>
      </c>
      <c r="B67" s="111">
        <v>64106</v>
      </c>
      <c r="D67" s="5">
        <f t="shared" si="0"/>
        <v>0.62946393532690159</v>
      </c>
      <c r="F67" s="111" t="s">
        <v>555</v>
      </c>
      <c r="G67" s="111">
        <v>64106</v>
      </c>
      <c r="H67" s="111"/>
      <c r="I67" s="5">
        <f t="shared" si="1"/>
        <v>0.62946393532690159</v>
      </c>
    </row>
    <row r="68" spans="1:9" x14ac:dyDescent="0.35">
      <c r="A68" s="111" t="s">
        <v>556</v>
      </c>
      <c r="B68" s="111">
        <v>64597</v>
      </c>
      <c r="D68" s="5">
        <f t="shared" si="0"/>
        <v>0.76591894674444827</v>
      </c>
      <c r="F68" s="111" t="s">
        <v>556</v>
      </c>
      <c r="G68" s="111">
        <v>64597</v>
      </c>
      <c r="H68" s="111"/>
      <c r="I68" s="5">
        <f t="shared" si="1"/>
        <v>0.76591894674444827</v>
      </c>
    </row>
    <row r="69" spans="1:9" x14ac:dyDescent="0.35">
      <c r="A69" s="111" t="s">
        <v>557</v>
      </c>
      <c r="B69" s="111">
        <v>65110</v>
      </c>
      <c r="D69" s="5">
        <f t="shared" si="0"/>
        <v>0.79415452730002833</v>
      </c>
      <c r="F69" s="111" t="s">
        <v>557</v>
      </c>
      <c r="G69" s="111">
        <v>65110</v>
      </c>
      <c r="H69" s="111"/>
      <c r="I69" s="5">
        <f t="shared" si="1"/>
        <v>0.79415452730002833</v>
      </c>
    </row>
    <row r="70" spans="1:9" x14ac:dyDescent="0.35">
      <c r="A70" s="111" t="s">
        <v>558</v>
      </c>
      <c r="B70" s="111">
        <v>65648</v>
      </c>
      <c r="D70" s="5">
        <f t="shared" si="0"/>
        <v>0.82629396406082023</v>
      </c>
      <c r="F70" s="111" t="s">
        <v>558</v>
      </c>
      <c r="G70" s="111">
        <v>65648</v>
      </c>
      <c r="H70" s="111"/>
      <c r="I70" s="5">
        <f t="shared" si="1"/>
        <v>0.82629396406082023</v>
      </c>
    </row>
    <row r="71" spans="1:9" x14ac:dyDescent="0.35">
      <c r="A71" s="111" t="s">
        <v>559</v>
      </c>
      <c r="B71" s="111">
        <v>66040</v>
      </c>
      <c r="D71" s="5">
        <f t="shared" si="0"/>
        <v>0.5971240555690871</v>
      </c>
      <c r="F71" s="111" t="s">
        <v>559</v>
      </c>
      <c r="G71" s="111">
        <v>66040</v>
      </c>
      <c r="H71" s="111"/>
      <c r="I71" s="5">
        <f t="shared" si="1"/>
        <v>0.5971240555690871</v>
      </c>
    </row>
    <row r="72" spans="1:9" x14ac:dyDescent="0.35">
      <c r="A72" s="111" t="s">
        <v>560</v>
      </c>
      <c r="B72" s="111">
        <v>66436</v>
      </c>
      <c r="D72" s="5">
        <f t="shared" si="0"/>
        <v>0.59963658388855201</v>
      </c>
      <c r="F72" s="111" t="s">
        <v>560</v>
      </c>
      <c r="G72" s="111">
        <v>66436</v>
      </c>
      <c r="H72" s="111"/>
      <c r="I72" s="5">
        <f t="shared" si="1"/>
        <v>0.59963658388855201</v>
      </c>
    </row>
    <row r="73" spans="1:9" x14ac:dyDescent="0.35">
      <c r="A73" s="111" t="s">
        <v>561</v>
      </c>
      <c r="B73" s="111">
        <v>66797</v>
      </c>
      <c r="D73" s="5">
        <f t="shared" si="0"/>
        <v>0.54338009512915342</v>
      </c>
      <c r="F73" s="111" t="s">
        <v>561</v>
      </c>
      <c r="G73" s="111">
        <v>66797</v>
      </c>
      <c r="H73" s="111"/>
      <c r="I73" s="5">
        <f t="shared" si="1"/>
        <v>0.54338009512915342</v>
      </c>
    </row>
    <row r="74" spans="1:9" x14ac:dyDescent="0.35">
      <c r="A74" s="111" t="s">
        <v>562</v>
      </c>
      <c r="B74" s="111">
        <v>67081</v>
      </c>
      <c r="D74" s="5">
        <f t="shared" si="0"/>
        <v>0.42516879500575921</v>
      </c>
      <c r="F74" s="111" t="s">
        <v>562</v>
      </c>
      <c r="G74" s="111">
        <v>67081</v>
      </c>
      <c r="H74" s="111"/>
      <c r="I74" s="5">
        <f t="shared" si="1"/>
        <v>0.42516879500575921</v>
      </c>
    </row>
    <row r="75" spans="1:9" x14ac:dyDescent="0.35">
      <c r="A75" s="111" t="s">
        <v>563</v>
      </c>
      <c r="B75" s="111">
        <v>67026</v>
      </c>
      <c r="D75" s="5">
        <f t="shared" si="0"/>
        <v>-8.1990429480771621E-2</v>
      </c>
      <c r="F75" s="111" t="s">
        <v>563</v>
      </c>
      <c r="G75" s="111">
        <v>67026</v>
      </c>
      <c r="H75" s="111"/>
      <c r="I75" s="5">
        <f t="shared" si="1"/>
        <v>-8.1990429480771621E-2</v>
      </c>
    </row>
    <row r="76" spans="1:9" x14ac:dyDescent="0.35">
      <c r="A76" s="111" t="s">
        <v>629</v>
      </c>
      <c r="B76" s="111">
        <v>67791</v>
      </c>
      <c r="D76" s="5">
        <f t="shared" si="0"/>
        <v>1.141348133560105</v>
      </c>
      <c r="F76" s="111" t="s">
        <v>629</v>
      </c>
      <c r="G76" s="111">
        <v>67791</v>
      </c>
      <c r="H76" s="111"/>
      <c r="I76" s="5">
        <f t="shared" si="1"/>
        <v>1.141348133560105</v>
      </c>
    </row>
    <row r="77" spans="1:9" x14ac:dyDescent="0.35">
      <c r="A77" s="111" t="s">
        <v>630</v>
      </c>
      <c r="B77" s="111">
        <v>68350</v>
      </c>
      <c r="D77" s="5">
        <f t="shared" si="0"/>
        <v>0.82459323509020965</v>
      </c>
      <c r="F77" s="111" t="s">
        <v>630</v>
      </c>
      <c r="G77" s="111">
        <v>68350</v>
      </c>
      <c r="H77" s="111"/>
      <c r="I77" s="5">
        <f t="shared" si="1"/>
        <v>0.82459323509020965</v>
      </c>
    </row>
    <row r="78" spans="1:9" x14ac:dyDescent="0.35">
      <c r="A78" s="111" t="s">
        <v>631</v>
      </c>
      <c r="B78" s="111">
        <v>50901</v>
      </c>
      <c r="F78" s="111" t="s">
        <v>631</v>
      </c>
      <c r="G78" s="111">
        <v>50901</v>
      </c>
      <c r="H78" s="111"/>
    </row>
    <row r="79" spans="1:9" x14ac:dyDescent="0.35">
      <c r="A79" s="111" t="s">
        <v>632</v>
      </c>
      <c r="B79" s="111">
        <v>50946</v>
      </c>
      <c r="F79" s="111" t="s">
        <v>632</v>
      </c>
      <c r="G79" s="111">
        <v>50946</v>
      </c>
      <c r="H79" s="111"/>
    </row>
    <row r="80" spans="1:9" x14ac:dyDescent="0.35">
      <c r="A80" s="111" t="s">
        <v>633</v>
      </c>
      <c r="B80" s="111">
        <v>51005</v>
      </c>
      <c r="F80" s="111" t="s">
        <v>633</v>
      </c>
      <c r="G80" s="111">
        <v>51005</v>
      </c>
      <c r="H80" s="111"/>
    </row>
    <row r="81" spans="1:8" x14ac:dyDescent="0.35">
      <c r="A81" s="111" t="s">
        <v>634</v>
      </c>
      <c r="B81" s="111">
        <v>51065</v>
      </c>
      <c r="F81" s="111" t="s">
        <v>634</v>
      </c>
      <c r="G81" s="111">
        <v>51065</v>
      </c>
      <c r="H81" s="111"/>
    </row>
    <row r="82" spans="1:8" x14ac:dyDescent="0.35">
      <c r="A82" s="111" t="s">
        <v>635</v>
      </c>
      <c r="B82" s="111">
        <v>51124</v>
      </c>
      <c r="F82" s="111" t="s">
        <v>635</v>
      </c>
      <c r="G82" s="111">
        <v>51124</v>
      </c>
      <c r="H82" s="111"/>
    </row>
    <row r="83" spans="1:8" x14ac:dyDescent="0.35">
      <c r="A83" s="111" t="s">
        <v>636</v>
      </c>
      <c r="B83" s="111">
        <v>51184</v>
      </c>
      <c r="F83" s="111" t="s">
        <v>636</v>
      </c>
      <c r="G83" s="111">
        <v>51184</v>
      </c>
      <c r="H83" s="111"/>
    </row>
    <row r="84" spans="1:8" x14ac:dyDescent="0.35">
      <c r="A84" s="111" t="s">
        <v>637</v>
      </c>
      <c r="B84" s="111">
        <v>51245</v>
      </c>
      <c r="F84" s="111" t="s">
        <v>637</v>
      </c>
      <c r="G84" s="111">
        <v>51245</v>
      </c>
      <c r="H84" s="111"/>
    </row>
    <row r="85" spans="1:8" x14ac:dyDescent="0.35">
      <c r="A85" s="111" t="s">
        <v>638</v>
      </c>
      <c r="B85" s="111">
        <v>51307</v>
      </c>
      <c r="F85" s="111" t="s">
        <v>638</v>
      </c>
      <c r="G85" s="111">
        <v>51307</v>
      </c>
      <c r="H85" s="111"/>
    </row>
    <row r="86" spans="1:8" x14ac:dyDescent="0.35">
      <c r="A86" s="111" t="s">
        <v>639</v>
      </c>
      <c r="B86" s="111">
        <v>51369</v>
      </c>
      <c r="F86" s="111" t="s">
        <v>639</v>
      </c>
      <c r="G86" s="111">
        <v>51369</v>
      </c>
      <c r="H86" s="111"/>
    </row>
    <row r="87" spans="1:8" x14ac:dyDescent="0.35">
      <c r="A87" s="111" t="s">
        <v>640</v>
      </c>
      <c r="B87" s="111">
        <v>51430</v>
      </c>
      <c r="F87" s="111" t="s">
        <v>640</v>
      </c>
      <c r="G87" s="111">
        <v>51430</v>
      </c>
      <c r="H87" s="111"/>
    </row>
    <row r="88" spans="1:8" x14ac:dyDescent="0.35">
      <c r="A88" s="111" t="s">
        <v>641</v>
      </c>
      <c r="B88" s="111">
        <v>51486</v>
      </c>
      <c r="F88" s="111" t="s">
        <v>641</v>
      </c>
      <c r="G88" s="111">
        <v>51486</v>
      </c>
      <c r="H88" s="111"/>
    </row>
    <row r="89" spans="1:8" x14ac:dyDescent="0.35">
      <c r="A89" s="111" t="s">
        <v>642</v>
      </c>
      <c r="B89" s="111">
        <v>51541</v>
      </c>
      <c r="F89" s="111" t="s">
        <v>642</v>
      </c>
      <c r="G89" s="111">
        <v>51541</v>
      </c>
      <c r="H89" s="111"/>
    </row>
    <row r="90" spans="1:8" x14ac:dyDescent="0.35">
      <c r="A90" s="111" t="s">
        <v>643</v>
      </c>
      <c r="B90" s="111">
        <v>51597</v>
      </c>
      <c r="F90" s="111" t="s">
        <v>643</v>
      </c>
      <c r="G90" s="111">
        <v>51597</v>
      </c>
      <c r="H90" s="111"/>
    </row>
    <row r="91" spans="1:8" x14ac:dyDescent="0.35">
      <c r="A91" s="111" t="s">
        <v>644</v>
      </c>
      <c r="B91" s="111">
        <v>51653</v>
      </c>
      <c r="F91" s="111" t="s">
        <v>644</v>
      </c>
      <c r="G91" s="111">
        <v>51653</v>
      </c>
      <c r="H91" s="111"/>
    </row>
    <row r="92" spans="1:8" x14ac:dyDescent="0.35">
      <c r="A92" s="111" t="s">
        <v>645</v>
      </c>
      <c r="B92" s="111">
        <v>51728</v>
      </c>
      <c r="F92" s="111" t="s">
        <v>645</v>
      </c>
      <c r="G92" s="111">
        <v>51728</v>
      </c>
      <c r="H92" s="111"/>
    </row>
    <row r="93" spans="1:8" x14ac:dyDescent="0.35">
      <c r="A93" s="111" t="s">
        <v>646</v>
      </c>
      <c r="B93" s="111">
        <v>51804</v>
      </c>
      <c r="F93" s="111" t="s">
        <v>646</v>
      </c>
      <c r="G93" s="111">
        <v>51804</v>
      </c>
      <c r="H93" s="111"/>
    </row>
    <row r="94" spans="1:8" x14ac:dyDescent="0.35">
      <c r="A94" s="111" t="s">
        <v>647</v>
      </c>
      <c r="B94" s="111">
        <v>51880</v>
      </c>
      <c r="F94" s="111" t="s">
        <v>647</v>
      </c>
      <c r="G94" s="111">
        <v>51880</v>
      </c>
      <c r="H94" s="111"/>
    </row>
    <row r="95" spans="1:8" x14ac:dyDescent="0.35">
      <c r="A95" s="111" t="s">
        <v>648</v>
      </c>
      <c r="B95" s="111">
        <v>51956</v>
      </c>
      <c r="F95" s="111" t="s">
        <v>648</v>
      </c>
      <c r="G95" s="111">
        <v>51956</v>
      </c>
      <c r="H95" s="111"/>
    </row>
    <row r="96" spans="1:8" x14ac:dyDescent="0.35">
      <c r="A96" s="111" t="s">
        <v>649</v>
      </c>
      <c r="B96" s="111">
        <v>52060</v>
      </c>
      <c r="F96" s="111" t="s">
        <v>649</v>
      </c>
      <c r="G96" s="111">
        <v>52060</v>
      </c>
      <c r="H96" s="111"/>
    </row>
    <row r="97" spans="1:8" x14ac:dyDescent="0.35">
      <c r="A97" s="111" t="s">
        <v>650</v>
      </c>
      <c r="B97" s="111">
        <v>52164</v>
      </c>
      <c r="F97" s="111" t="s">
        <v>650</v>
      </c>
      <c r="G97" s="111">
        <v>52164</v>
      </c>
      <c r="H97" s="111"/>
    </row>
    <row r="98" spans="1:8" x14ac:dyDescent="0.35">
      <c r="A98" s="111" t="s">
        <v>651</v>
      </c>
      <c r="B98" s="111">
        <v>52268</v>
      </c>
      <c r="F98" s="111" t="s">
        <v>651</v>
      </c>
      <c r="G98" s="111">
        <v>52268</v>
      </c>
      <c r="H98" s="111"/>
    </row>
    <row r="99" spans="1:8" x14ac:dyDescent="0.35">
      <c r="A99" s="111" t="s">
        <v>652</v>
      </c>
      <c r="B99" s="111">
        <v>52373</v>
      </c>
      <c r="F99" s="111" t="s">
        <v>652</v>
      </c>
      <c r="G99" s="111">
        <v>52373</v>
      </c>
      <c r="H99" s="111"/>
    </row>
    <row r="100" spans="1:8" x14ac:dyDescent="0.35">
      <c r="A100" s="111" t="s">
        <v>653</v>
      </c>
      <c r="B100" s="111">
        <v>52481</v>
      </c>
      <c r="F100" s="111" t="s">
        <v>653</v>
      </c>
      <c r="G100" s="111">
        <v>52481</v>
      </c>
      <c r="H100" s="111"/>
    </row>
    <row r="101" spans="1:8" x14ac:dyDescent="0.35">
      <c r="A101" s="111" t="s">
        <v>654</v>
      </c>
      <c r="B101" s="111">
        <v>52590</v>
      </c>
      <c r="F101" s="111" t="s">
        <v>654</v>
      </c>
      <c r="G101" s="111">
        <v>52590</v>
      </c>
      <c r="H101" s="111"/>
    </row>
    <row r="102" spans="1:8" x14ac:dyDescent="0.35">
      <c r="A102" s="111" t="s">
        <v>655</v>
      </c>
      <c r="B102" s="111">
        <v>52699</v>
      </c>
      <c r="F102" s="111" t="s">
        <v>655</v>
      </c>
      <c r="G102" s="111">
        <v>52699</v>
      </c>
      <c r="H102" s="111"/>
    </row>
    <row r="103" spans="1:8" x14ac:dyDescent="0.35">
      <c r="A103" s="111" t="s">
        <v>656</v>
      </c>
      <c r="B103" s="111">
        <v>52807</v>
      </c>
      <c r="F103" s="111" t="s">
        <v>656</v>
      </c>
      <c r="G103" s="111">
        <v>52807</v>
      </c>
      <c r="H103" s="111"/>
    </row>
    <row r="104" spans="1:8" x14ac:dyDescent="0.35">
      <c r="A104" s="111" t="s">
        <v>657</v>
      </c>
      <c r="B104" s="111">
        <v>52929</v>
      </c>
      <c r="F104" s="111" t="s">
        <v>657</v>
      </c>
      <c r="G104" s="111">
        <v>52929</v>
      </c>
      <c r="H104" s="111"/>
    </row>
    <row r="105" spans="1:8" x14ac:dyDescent="0.35">
      <c r="A105" s="111" t="s">
        <v>658</v>
      </c>
      <c r="B105" s="111">
        <v>53050</v>
      </c>
      <c r="F105" s="111" t="s">
        <v>658</v>
      </c>
      <c r="G105" s="111">
        <v>53050</v>
      </c>
      <c r="H105" s="111"/>
    </row>
    <row r="106" spans="1:8" x14ac:dyDescent="0.35">
      <c r="A106" s="111" t="s">
        <v>659</v>
      </c>
      <c r="B106" s="111">
        <v>53171</v>
      </c>
      <c r="F106" s="111" t="s">
        <v>659</v>
      </c>
      <c r="G106" s="111">
        <v>53171</v>
      </c>
      <c r="H106" s="111"/>
    </row>
    <row r="107" spans="1:8" x14ac:dyDescent="0.35">
      <c r="A107" s="111" t="s">
        <v>660</v>
      </c>
      <c r="B107" s="111">
        <v>53292</v>
      </c>
      <c r="F107" s="111" t="s">
        <v>660</v>
      </c>
      <c r="G107" s="111">
        <v>53292</v>
      </c>
      <c r="H107" s="111"/>
    </row>
    <row r="108" spans="1:8" x14ac:dyDescent="0.35">
      <c r="A108" s="111" t="s">
        <v>661</v>
      </c>
      <c r="B108" s="111">
        <v>53375</v>
      </c>
      <c r="F108" s="111" t="s">
        <v>661</v>
      </c>
      <c r="G108" s="111">
        <v>53375</v>
      </c>
      <c r="H108" s="111"/>
    </row>
    <row r="109" spans="1:8" x14ac:dyDescent="0.35">
      <c r="A109" s="111" t="s">
        <v>662</v>
      </c>
      <c r="B109" s="111">
        <v>53458</v>
      </c>
      <c r="F109" s="111" t="s">
        <v>662</v>
      </c>
      <c r="G109" s="111">
        <v>53458</v>
      </c>
      <c r="H109" s="111"/>
    </row>
    <row r="110" spans="1:8" x14ac:dyDescent="0.35">
      <c r="A110" s="111" t="s">
        <v>663</v>
      </c>
      <c r="B110" s="111">
        <v>53542</v>
      </c>
      <c r="F110" s="111" t="s">
        <v>663</v>
      </c>
      <c r="G110" s="111">
        <v>53542</v>
      </c>
      <c r="H110" s="111"/>
    </row>
    <row r="111" spans="1:8" x14ac:dyDescent="0.35">
      <c r="A111" s="111" t="s">
        <v>664</v>
      </c>
      <c r="B111" s="111">
        <v>53625</v>
      </c>
      <c r="F111" s="111" t="s">
        <v>664</v>
      </c>
      <c r="G111" s="111">
        <v>53625</v>
      </c>
      <c r="H111" s="111"/>
    </row>
    <row r="112" spans="1:8" x14ac:dyDescent="0.35">
      <c r="A112" s="111" t="s">
        <v>665</v>
      </c>
      <c r="B112" s="111">
        <v>53716</v>
      </c>
      <c r="F112" s="111" t="s">
        <v>665</v>
      </c>
      <c r="G112" s="111">
        <v>53716</v>
      </c>
      <c r="H112" s="111"/>
    </row>
    <row r="113" spans="1:8" x14ac:dyDescent="0.35">
      <c r="A113" s="111" t="s">
        <v>666</v>
      </c>
      <c r="B113" s="111">
        <v>53808</v>
      </c>
      <c r="F113" s="111" t="s">
        <v>666</v>
      </c>
      <c r="G113" s="111">
        <v>53808</v>
      </c>
      <c r="H113" s="111"/>
    </row>
    <row r="114" spans="1:8" x14ac:dyDescent="0.35">
      <c r="A114" s="111" t="s">
        <v>667</v>
      </c>
      <c r="B114" s="111">
        <v>53899</v>
      </c>
      <c r="F114" s="111" t="s">
        <v>667</v>
      </c>
      <c r="G114" s="111">
        <v>53899</v>
      </c>
      <c r="H114" s="111"/>
    </row>
    <row r="115" spans="1:8" x14ac:dyDescent="0.35">
      <c r="A115" s="111" t="s">
        <v>668</v>
      </c>
      <c r="B115" s="111">
        <v>53991</v>
      </c>
      <c r="F115" s="111" t="s">
        <v>668</v>
      </c>
      <c r="G115" s="111">
        <v>53991</v>
      </c>
      <c r="H115" s="111"/>
    </row>
    <row r="116" spans="1:8" x14ac:dyDescent="0.35">
      <c r="A116" s="111" t="s">
        <v>669</v>
      </c>
      <c r="B116" s="111">
        <v>54080</v>
      </c>
      <c r="F116" s="111" t="s">
        <v>669</v>
      </c>
      <c r="G116" s="111">
        <v>54080</v>
      </c>
      <c r="H116" s="111"/>
    </row>
    <row r="117" spans="1:8" x14ac:dyDescent="0.35">
      <c r="A117" s="111" t="s">
        <v>670</v>
      </c>
      <c r="B117" s="111">
        <v>54170</v>
      </c>
      <c r="F117" s="111" t="s">
        <v>670</v>
      </c>
      <c r="G117" s="111">
        <v>54170</v>
      </c>
      <c r="H117" s="111"/>
    </row>
    <row r="118" spans="1:8" x14ac:dyDescent="0.35">
      <c r="A118" s="111" t="s">
        <v>671</v>
      </c>
      <c r="B118" s="111">
        <v>54260</v>
      </c>
      <c r="F118" s="111" t="s">
        <v>671</v>
      </c>
      <c r="G118" s="111">
        <v>54260</v>
      </c>
      <c r="H118" s="111"/>
    </row>
    <row r="119" spans="1:8" x14ac:dyDescent="0.35">
      <c r="A119" s="111" t="s">
        <v>672</v>
      </c>
      <c r="B119" s="111">
        <v>54350</v>
      </c>
      <c r="F119" s="111" t="s">
        <v>672</v>
      </c>
      <c r="G119" s="111">
        <v>54350</v>
      </c>
      <c r="H119" s="111"/>
    </row>
    <row r="120" spans="1:8" x14ac:dyDescent="0.35">
      <c r="A120" s="111" t="s">
        <v>673</v>
      </c>
      <c r="B120" s="111">
        <v>54423</v>
      </c>
      <c r="F120" s="111" t="s">
        <v>673</v>
      </c>
      <c r="G120" s="111">
        <v>54423</v>
      </c>
      <c r="H120" s="111"/>
    </row>
    <row r="121" spans="1:8" x14ac:dyDescent="0.35">
      <c r="A121" s="111" t="s">
        <v>674</v>
      </c>
      <c r="B121" s="111">
        <v>54496</v>
      </c>
      <c r="F121" s="111" t="s">
        <v>674</v>
      </c>
      <c r="G121" s="111">
        <v>54496</v>
      </c>
      <c r="H121" s="111"/>
    </row>
    <row r="122" spans="1:8" x14ac:dyDescent="0.35">
      <c r="A122" s="111" t="s">
        <v>675</v>
      </c>
      <c r="B122" s="111">
        <v>54569</v>
      </c>
      <c r="F122" s="111" t="s">
        <v>675</v>
      </c>
      <c r="G122" s="111">
        <v>54569</v>
      </c>
      <c r="H122" s="111"/>
    </row>
    <row r="123" spans="1:8" x14ac:dyDescent="0.35">
      <c r="A123" s="111" t="s">
        <v>676</v>
      </c>
      <c r="B123" s="111">
        <v>54643</v>
      </c>
      <c r="F123" s="111" t="s">
        <v>676</v>
      </c>
      <c r="G123" s="111">
        <v>54643</v>
      </c>
      <c r="H123" s="111"/>
    </row>
    <row r="124" spans="1:8" x14ac:dyDescent="0.35">
      <c r="A124" s="111" t="s">
        <v>677</v>
      </c>
      <c r="B124" s="111">
        <v>54722</v>
      </c>
      <c r="F124" s="111" t="s">
        <v>677</v>
      </c>
      <c r="G124" s="111">
        <v>54722</v>
      </c>
      <c r="H124" s="111"/>
    </row>
    <row r="125" spans="1:8" x14ac:dyDescent="0.35">
      <c r="A125" s="111" t="s">
        <v>678</v>
      </c>
      <c r="B125" s="111">
        <v>54801</v>
      </c>
      <c r="F125" s="111" t="s">
        <v>678</v>
      </c>
      <c r="G125" s="111">
        <v>54801</v>
      </c>
      <c r="H125" s="111"/>
    </row>
    <row r="126" spans="1:8" x14ac:dyDescent="0.35">
      <c r="A126" s="111" t="s">
        <v>679</v>
      </c>
      <c r="B126" s="111">
        <v>54880</v>
      </c>
      <c r="F126" s="111" t="s">
        <v>679</v>
      </c>
      <c r="G126" s="111">
        <v>54880</v>
      </c>
      <c r="H126" s="111"/>
    </row>
    <row r="127" spans="1:8" x14ac:dyDescent="0.35">
      <c r="A127" s="111" t="s">
        <v>680</v>
      </c>
      <c r="B127" s="111">
        <v>54959</v>
      </c>
      <c r="F127" s="111" t="s">
        <v>680</v>
      </c>
      <c r="G127" s="111">
        <v>54959</v>
      </c>
      <c r="H127" s="111"/>
    </row>
    <row r="128" spans="1:8" x14ac:dyDescent="0.35">
      <c r="A128" s="111" t="s">
        <v>681</v>
      </c>
      <c r="B128" s="111">
        <v>55023</v>
      </c>
      <c r="F128" s="111" t="s">
        <v>681</v>
      </c>
      <c r="G128" s="111">
        <v>55023</v>
      </c>
      <c r="H128" s="111"/>
    </row>
    <row r="129" spans="1:8" x14ac:dyDescent="0.35">
      <c r="A129" s="111" t="s">
        <v>682</v>
      </c>
      <c r="B129" s="111">
        <v>55086</v>
      </c>
      <c r="F129" s="111" t="s">
        <v>682</v>
      </c>
      <c r="G129" s="111">
        <v>55086</v>
      </c>
      <c r="H129" s="111"/>
    </row>
    <row r="130" spans="1:8" x14ac:dyDescent="0.35">
      <c r="A130" s="111" t="s">
        <v>683</v>
      </c>
      <c r="B130" s="111">
        <v>55150</v>
      </c>
      <c r="F130" s="111" t="s">
        <v>683</v>
      </c>
      <c r="G130" s="111">
        <v>55150</v>
      </c>
      <c r="H130" s="111"/>
    </row>
    <row r="131" spans="1:8" x14ac:dyDescent="0.35">
      <c r="A131" s="111" t="s">
        <v>684</v>
      </c>
      <c r="B131" s="111">
        <v>55214</v>
      </c>
      <c r="F131" s="111" t="s">
        <v>684</v>
      </c>
      <c r="G131" s="111">
        <v>55214</v>
      </c>
      <c r="H131" s="111"/>
    </row>
    <row r="132" spans="1:8" x14ac:dyDescent="0.35">
      <c r="A132" s="111" t="s">
        <v>685</v>
      </c>
      <c r="B132" s="111">
        <v>55275</v>
      </c>
      <c r="F132" s="111" t="s">
        <v>685</v>
      </c>
      <c r="G132" s="111">
        <v>55275</v>
      </c>
      <c r="H132" s="111"/>
    </row>
    <row r="133" spans="1:8" x14ac:dyDescent="0.35">
      <c r="A133" s="111" t="s">
        <v>686</v>
      </c>
      <c r="B133" s="111">
        <v>55337</v>
      </c>
      <c r="F133" s="111" t="s">
        <v>686</v>
      </c>
      <c r="G133" s="111">
        <v>55337</v>
      </c>
      <c r="H133" s="111"/>
    </row>
    <row r="134" spans="1:8" x14ac:dyDescent="0.35">
      <c r="A134" s="111" t="s">
        <v>687</v>
      </c>
      <c r="B134" s="111">
        <v>55399</v>
      </c>
      <c r="F134" s="111" t="s">
        <v>687</v>
      </c>
      <c r="G134" s="111">
        <v>55399</v>
      </c>
      <c r="H134" s="111"/>
    </row>
    <row r="135" spans="1:8" x14ac:dyDescent="0.35">
      <c r="A135" s="111" t="s">
        <v>688</v>
      </c>
      <c r="B135" s="111">
        <v>55461</v>
      </c>
      <c r="F135" s="111" t="s">
        <v>688</v>
      </c>
      <c r="G135" s="111">
        <v>55461</v>
      </c>
      <c r="H135" s="111"/>
    </row>
    <row r="136" spans="1:8" x14ac:dyDescent="0.35">
      <c r="A136" s="111" t="s">
        <v>689</v>
      </c>
      <c r="B136" s="111">
        <v>55504</v>
      </c>
      <c r="F136" s="111" t="s">
        <v>689</v>
      </c>
      <c r="G136" s="111">
        <v>55504</v>
      </c>
      <c r="H136" s="111"/>
    </row>
    <row r="137" spans="1:8" x14ac:dyDescent="0.35">
      <c r="A137" s="111" t="s">
        <v>690</v>
      </c>
      <c r="B137" s="111">
        <v>55546</v>
      </c>
      <c r="F137" s="111" t="s">
        <v>690</v>
      </c>
      <c r="G137" s="111">
        <v>55546</v>
      </c>
      <c r="H137" s="111"/>
    </row>
    <row r="138" spans="1:8" x14ac:dyDescent="0.35">
      <c r="A138" s="111" t="s">
        <v>691</v>
      </c>
      <c r="B138" s="111">
        <v>55589</v>
      </c>
      <c r="F138" s="111" t="s">
        <v>691</v>
      </c>
      <c r="G138" s="111">
        <v>55589</v>
      </c>
      <c r="H138" s="111"/>
    </row>
    <row r="139" spans="1:8" x14ac:dyDescent="0.35">
      <c r="A139" s="111" t="s">
        <v>692</v>
      </c>
      <c r="B139" s="111">
        <v>55632</v>
      </c>
      <c r="F139" s="111" t="s">
        <v>692</v>
      </c>
      <c r="G139" s="111">
        <v>55632</v>
      </c>
      <c r="H139" s="111"/>
    </row>
    <row r="140" spans="1:8" x14ac:dyDescent="0.35">
      <c r="A140" s="111" t="s">
        <v>693</v>
      </c>
      <c r="B140" s="111">
        <v>55706</v>
      </c>
      <c r="F140" s="111" t="s">
        <v>693</v>
      </c>
      <c r="G140" s="111">
        <v>55706</v>
      </c>
      <c r="H140" s="111"/>
    </row>
    <row r="141" spans="1:8" x14ac:dyDescent="0.35">
      <c r="A141" s="111" t="s">
        <v>694</v>
      </c>
      <c r="B141" s="111">
        <v>55780</v>
      </c>
      <c r="F141" s="111" t="s">
        <v>694</v>
      </c>
      <c r="G141" s="111">
        <v>55780</v>
      </c>
      <c r="H141" s="111"/>
    </row>
    <row r="142" spans="1:8" x14ac:dyDescent="0.35">
      <c r="A142" s="111" t="s">
        <v>695</v>
      </c>
      <c r="B142" s="111">
        <v>55854</v>
      </c>
      <c r="F142" s="111" t="s">
        <v>695</v>
      </c>
      <c r="G142" s="111">
        <v>55854</v>
      </c>
      <c r="H142" s="111"/>
    </row>
    <row r="143" spans="1:8" x14ac:dyDescent="0.35">
      <c r="A143" s="111" t="s">
        <v>696</v>
      </c>
      <c r="B143" s="111">
        <v>55928</v>
      </c>
      <c r="F143" s="111" t="s">
        <v>696</v>
      </c>
      <c r="G143" s="111">
        <v>55928</v>
      </c>
      <c r="H143" s="111"/>
    </row>
    <row r="144" spans="1:8" x14ac:dyDescent="0.35">
      <c r="A144" s="111" t="s">
        <v>697</v>
      </c>
      <c r="B144" s="111">
        <v>55970</v>
      </c>
      <c r="F144" s="111" t="s">
        <v>697</v>
      </c>
      <c r="G144" s="111">
        <v>55970</v>
      </c>
      <c r="H144" s="111"/>
    </row>
    <row r="145" spans="1:8" x14ac:dyDescent="0.35">
      <c r="A145" s="111" t="s">
        <v>698</v>
      </c>
      <c r="B145" s="111">
        <v>56012</v>
      </c>
      <c r="F145" s="111" t="s">
        <v>698</v>
      </c>
      <c r="G145" s="111">
        <v>56012</v>
      </c>
      <c r="H145" s="111"/>
    </row>
    <row r="146" spans="1:8" x14ac:dyDescent="0.35">
      <c r="A146" s="111" t="s">
        <v>699</v>
      </c>
      <c r="B146" s="111">
        <v>56055</v>
      </c>
      <c r="F146" s="111" t="s">
        <v>699</v>
      </c>
      <c r="G146" s="111">
        <v>56055</v>
      </c>
      <c r="H146" s="111"/>
    </row>
    <row r="147" spans="1:8" x14ac:dyDescent="0.35">
      <c r="A147" s="111" t="s">
        <v>700</v>
      </c>
      <c r="B147" s="111">
        <v>56097</v>
      </c>
      <c r="F147" s="111" t="s">
        <v>700</v>
      </c>
      <c r="G147" s="111">
        <v>56097</v>
      </c>
      <c r="H147" s="111"/>
    </row>
    <row r="148" spans="1:8" x14ac:dyDescent="0.35">
      <c r="A148" s="111" t="s">
        <v>701</v>
      </c>
      <c r="B148" s="111">
        <v>56128</v>
      </c>
      <c r="F148" s="111" t="s">
        <v>701</v>
      </c>
      <c r="G148" s="111">
        <v>56128</v>
      </c>
      <c r="H148" s="111"/>
    </row>
    <row r="149" spans="1:8" x14ac:dyDescent="0.35">
      <c r="A149" s="111" t="s">
        <v>702</v>
      </c>
      <c r="B149" s="111">
        <v>56160</v>
      </c>
      <c r="F149" s="111" t="s">
        <v>702</v>
      </c>
      <c r="G149" s="111">
        <v>56160</v>
      </c>
      <c r="H149" s="111"/>
    </row>
    <row r="150" spans="1:8" x14ac:dyDescent="0.35">
      <c r="A150" s="111" t="s">
        <v>703</v>
      </c>
      <c r="B150" s="111">
        <v>56191</v>
      </c>
      <c r="F150" s="111" t="s">
        <v>703</v>
      </c>
      <c r="G150" s="111">
        <v>56191</v>
      </c>
      <c r="H150" s="111"/>
    </row>
    <row r="151" spans="1:8" x14ac:dyDescent="0.35">
      <c r="A151" s="111" t="s">
        <v>704</v>
      </c>
      <c r="B151" s="111">
        <v>56223</v>
      </c>
      <c r="F151" s="111" t="s">
        <v>704</v>
      </c>
      <c r="G151" s="111">
        <v>56223</v>
      </c>
      <c r="H151" s="111"/>
    </row>
    <row r="152" spans="1:8" x14ac:dyDescent="0.35">
      <c r="A152" s="111" t="s">
        <v>705</v>
      </c>
      <c r="B152" s="111">
        <v>56226</v>
      </c>
      <c r="F152" s="111" t="s">
        <v>705</v>
      </c>
      <c r="G152" s="111">
        <v>56226</v>
      </c>
      <c r="H152" s="111"/>
    </row>
    <row r="153" spans="1:8" x14ac:dyDescent="0.35">
      <c r="A153" s="111" t="s">
        <v>706</v>
      </c>
      <c r="B153" s="111">
        <v>56229</v>
      </c>
      <c r="F153" s="111" t="s">
        <v>706</v>
      </c>
      <c r="G153" s="111">
        <v>56229</v>
      </c>
      <c r="H153" s="111"/>
    </row>
    <row r="154" spans="1:8" x14ac:dyDescent="0.35">
      <c r="A154" s="111" t="s">
        <v>707</v>
      </c>
      <c r="B154" s="111">
        <v>56232</v>
      </c>
      <c r="F154" s="111" t="s">
        <v>707</v>
      </c>
      <c r="G154" s="111">
        <v>56232</v>
      </c>
      <c r="H154" s="111"/>
    </row>
    <row r="155" spans="1:8" x14ac:dyDescent="0.35">
      <c r="A155" s="111" t="s">
        <v>708</v>
      </c>
      <c r="B155" s="111">
        <v>56236</v>
      </c>
      <c r="F155" s="111" t="s">
        <v>708</v>
      </c>
      <c r="G155" s="111">
        <v>56236</v>
      </c>
      <c r="H155" s="111"/>
    </row>
    <row r="156" spans="1:8" x14ac:dyDescent="0.35">
      <c r="A156" s="111" t="s">
        <v>709</v>
      </c>
      <c r="B156" s="111">
        <v>56233</v>
      </c>
      <c r="F156" s="111" t="s">
        <v>709</v>
      </c>
      <c r="G156" s="111">
        <v>56233</v>
      </c>
      <c r="H156" s="111"/>
    </row>
    <row r="157" spans="1:8" x14ac:dyDescent="0.35">
      <c r="A157" s="111" t="s">
        <v>710</v>
      </c>
      <c r="B157" s="111">
        <v>56231</v>
      </c>
      <c r="F157" s="111" t="s">
        <v>710</v>
      </c>
      <c r="G157" s="111">
        <v>56231</v>
      </c>
      <c r="H157" s="111"/>
    </row>
    <row r="158" spans="1:8" x14ac:dyDescent="0.35">
      <c r="A158" s="111" t="s">
        <v>711</v>
      </c>
      <c r="B158" s="111">
        <v>56228</v>
      </c>
      <c r="F158" s="111" t="s">
        <v>711</v>
      </c>
      <c r="G158" s="111">
        <v>56228</v>
      </c>
      <c r="H158" s="111"/>
    </row>
    <row r="159" spans="1:8" x14ac:dyDescent="0.35">
      <c r="A159" s="111" t="s">
        <v>712</v>
      </c>
      <c r="B159" s="111">
        <v>56226</v>
      </c>
      <c r="F159" s="111" t="s">
        <v>712</v>
      </c>
      <c r="G159" s="111">
        <v>56226</v>
      </c>
      <c r="H159" s="111"/>
    </row>
    <row r="160" spans="1:8" x14ac:dyDescent="0.35">
      <c r="A160" s="111" t="s">
        <v>713</v>
      </c>
      <c r="B160" s="111">
        <v>56223</v>
      </c>
      <c r="F160" s="111" t="s">
        <v>713</v>
      </c>
      <c r="G160" s="111">
        <v>56223</v>
      </c>
      <c r="H160" s="111"/>
    </row>
    <row r="161" spans="1:8" x14ac:dyDescent="0.35">
      <c r="A161" s="111" t="s">
        <v>714</v>
      </c>
      <c r="B161" s="111">
        <v>56221</v>
      </c>
      <c r="F161" s="111" t="s">
        <v>714</v>
      </c>
      <c r="G161" s="111">
        <v>56221</v>
      </c>
      <c r="H161" s="111"/>
    </row>
    <row r="162" spans="1:8" x14ac:dyDescent="0.35">
      <c r="A162" s="111" t="s">
        <v>715</v>
      </c>
      <c r="B162" s="111">
        <v>56219</v>
      </c>
      <c r="F162" s="111" t="s">
        <v>715</v>
      </c>
      <c r="G162" s="111">
        <v>56219</v>
      </c>
      <c r="H162" s="111"/>
    </row>
    <row r="163" spans="1:8" x14ac:dyDescent="0.35">
      <c r="A163" s="111" t="s">
        <v>716</v>
      </c>
      <c r="B163" s="111">
        <v>56216</v>
      </c>
      <c r="F163" s="111" t="s">
        <v>716</v>
      </c>
      <c r="G163" s="111">
        <v>56216</v>
      </c>
      <c r="H163" s="111"/>
    </row>
    <row r="164" spans="1:8" x14ac:dyDescent="0.35">
      <c r="A164" s="111" t="s">
        <v>717</v>
      </c>
      <c r="B164" s="111">
        <v>56210</v>
      </c>
      <c r="F164" s="111" t="s">
        <v>717</v>
      </c>
      <c r="G164" s="111">
        <v>56210</v>
      </c>
      <c r="H164" s="111"/>
    </row>
    <row r="165" spans="1:8" x14ac:dyDescent="0.35">
      <c r="A165" s="111" t="s">
        <v>718</v>
      </c>
      <c r="B165" s="111">
        <v>56203</v>
      </c>
      <c r="F165" s="111" t="s">
        <v>718</v>
      </c>
      <c r="G165" s="111">
        <v>56203</v>
      </c>
      <c r="H165" s="111"/>
    </row>
    <row r="166" spans="1:8" x14ac:dyDescent="0.35">
      <c r="A166" s="111" t="s">
        <v>719</v>
      </c>
      <c r="B166" s="111">
        <v>56196</v>
      </c>
      <c r="F166" s="111" t="s">
        <v>719</v>
      </c>
      <c r="G166" s="111">
        <v>56196</v>
      </c>
      <c r="H166" s="111"/>
    </row>
    <row r="167" spans="1:8" x14ac:dyDescent="0.35">
      <c r="A167" s="111" t="s">
        <v>720</v>
      </c>
      <c r="B167" s="111">
        <v>56190</v>
      </c>
      <c r="F167" s="111" t="s">
        <v>720</v>
      </c>
      <c r="G167" s="111">
        <v>56190</v>
      </c>
      <c r="H167" s="111"/>
    </row>
    <row r="168" spans="1:8" x14ac:dyDescent="0.35">
      <c r="A168" s="111" t="s">
        <v>721</v>
      </c>
      <c r="B168" s="111">
        <v>56187</v>
      </c>
      <c r="F168" s="111" t="s">
        <v>721</v>
      </c>
      <c r="G168" s="111">
        <v>56187</v>
      </c>
      <c r="H168" s="111"/>
    </row>
    <row r="169" spans="1:8" x14ac:dyDescent="0.35">
      <c r="A169" s="111" t="s">
        <v>722</v>
      </c>
      <c r="B169" s="111">
        <v>56184</v>
      </c>
      <c r="F169" s="111" t="s">
        <v>722</v>
      </c>
      <c r="G169" s="111">
        <v>56184</v>
      </c>
      <c r="H169" s="111"/>
    </row>
    <row r="170" spans="1:8" x14ac:dyDescent="0.35">
      <c r="A170" s="111" t="s">
        <v>723</v>
      </c>
      <c r="B170" s="111">
        <v>56181</v>
      </c>
      <c r="F170" s="111" t="s">
        <v>723</v>
      </c>
      <c r="G170" s="111">
        <v>56181</v>
      </c>
      <c r="H170" s="111"/>
    </row>
    <row r="171" spans="1:8" x14ac:dyDescent="0.35">
      <c r="A171" s="111" t="s">
        <v>724</v>
      </c>
      <c r="B171" s="111">
        <v>56178</v>
      </c>
      <c r="F171" s="111" t="s">
        <v>724</v>
      </c>
      <c r="G171" s="111">
        <v>56178</v>
      </c>
      <c r="H171" s="111"/>
    </row>
    <row r="172" spans="1:8" x14ac:dyDescent="0.35">
      <c r="A172" s="111" t="s">
        <v>725</v>
      </c>
      <c r="B172" s="111">
        <v>56194</v>
      </c>
      <c r="F172" s="111" t="s">
        <v>725</v>
      </c>
      <c r="G172" s="111">
        <v>56194</v>
      </c>
      <c r="H172" s="111"/>
    </row>
    <row r="173" spans="1:8" x14ac:dyDescent="0.35">
      <c r="A173" s="111" t="s">
        <v>726</v>
      </c>
      <c r="B173" s="111">
        <v>56209</v>
      </c>
      <c r="F173" s="111" t="s">
        <v>726</v>
      </c>
      <c r="G173" s="111">
        <v>56209</v>
      </c>
      <c r="H173" s="111"/>
    </row>
    <row r="174" spans="1:8" x14ac:dyDescent="0.35">
      <c r="A174" s="111" t="s">
        <v>727</v>
      </c>
      <c r="B174" s="111">
        <v>56225</v>
      </c>
      <c r="F174" s="111" t="s">
        <v>727</v>
      </c>
      <c r="G174" s="111">
        <v>56225</v>
      </c>
      <c r="H174" s="111"/>
    </row>
    <row r="175" spans="1:8" x14ac:dyDescent="0.35">
      <c r="A175" s="111" t="s">
        <v>728</v>
      </c>
      <c r="B175" s="111">
        <v>56240</v>
      </c>
      <c r="F175" s="111" t="s">
        <v>728</v>
      </c>
      <c r="G175" s="111">
        <v>56240</v>
      </c>
      <c r="H175" s="111"/>
    </row>
    <row r="176" spans="1:8" x14ac:dyDescent="0.35">
      <c r="A176" s="111" t="s">
        <v>729</v>
      </c>
      <c r="B176" s="111">
        <v>56263</v>
      </c>
      <c r="F176" s="111" t="s">
        <v>729</v>
      </c>
      <c r="G176" s="111">
        <v>56263</v>
      </c>
      <c r="H176" s="111"/>
    </row>
    <row r="177" spans="1:8" x14ac:dyDescent="0.35">
      <c r="A177" s="111" t="s">
        <v>730</v>
      </c>
      <c r="B177" s="111">
        <v>56285</v>
      </c>
      <c r="F177" s="111" t="s">
        <v>730</v>
      </c>
      <c r="G177" s="111">
        <v>56285</v>
      </c>
      <c r="H177" s="111"/>
    </row>
    <row r="178" spans="1:8" x14ac:dyDescent="0.35">
      <c r="A178" s="111" t="s">
        <v>731</v>
      </c>
      <c r="B178" s="111">
        <v>56307</v>
      </c>
      <c r="F178" s="111" t="s">
        <v>731</v>
      </c>
      <c r="G178" s="111">
        <v>56307</v>
      </c>
      <c r="H178" s="111"/>
    </row>
    <row r="179" spans="1:8" x14ac:dyDescent="0.35">
      <c r="A179" s="111" t="s">
        <v>732</v>
      </c>
      <c r="B179" s="111">
        <v>56330</v>
      </c>
      <c r="F179" s="111" t="s">
        <v>732</v>
      </c>
      <c r="G179" s="111">
        <v>56330</v>
      </c>
      <c r="H179" s="111"/>
    </row>
    <row r="180" spans="1:8" x14ac:dyDescent="0.35">
      <c r="A180" s="111" t="s">
        <v>733</v>
      </c>
      <c r="B180" s="111">
        <v>56337</v>
      </c>
      <c r="F180" s="111" t="s">
        <v>733</v>
      </c>
      <c r="G180" s="111">
        <v>56337</v>
      </c>
      <c r="H180" s="111"/>
    </row>
    <row r="181" spans="1:8" x14ac:dyDescent="0.35">
      <c r="A181" s="111" t="s">
        <v>734</v>
      </c>
      <c r="B181" s="111">
        <v>56344</v>
      </c>
      <c r="F181" s="111" t="s">
        <v>734</v>
      </c>
      <c r="G181" s="111">
        <v>56344</v>
      </c>
      <c r="H181" s="111"/>
    </row>
    <row r="182" spans="1:8" x14ac:dyDescent="0.35">
      <c r="A182" s="111" t="s">
        <v>735</v>
      </c>
      <c r="B182" s="111">
        <v>56351</v>
      </c>
      <c r="F182" s="111" t="s">
        <v>735</v>
      </c>
      <c r="G182" s="111">
        <v>56351</v>
      </c>
      <c r="H182" s="111"/>
    </row>
    <row r="183" spans="1:8" x14ac:dyDescent="0.35">
      <c r="A183" s="111" t="s">
        <v>736</v>
      </c>
      <c r="B183" s="111">
        <v>56358</v>
      </c>
      <c r="F183" s="111" t="s">
        <v>736</v>
      </c>
      <c r="G183" s="111">
        <v>56358</v>
      </c>
      <c r="H183" s="111"/>
    </row>
    <row r="184" spans="1:8" x14ac:dyDescent="0.35">
      <c r="A184" s="111" t="s">
        <v>737</v>
      </c>
      <c r="B184" s="111">
        <v>56341</v>
      </c>
      <c r="F184" s="111" t="s">
        <v>737</v>
      </c>
      <c r="G184" s="111">
        <v>56341</v>
      </c>
      <c r="H184" s="111"/>
    </row>
    <row r="185" spans="1:8" x14ac:dyDescent="0.35">
      <c r="A185" s="111" t="s">
        <v>738</v>
      </c>
      <c r="B185" s="111">
        <v>56324</v>
      </c>
      <c r="F185" s="111" t="s">
        <v>738</v>
      </c>
      <c r="G185" s="111">
        <v>56324</v>
      </c>
      <c r="H185" s="111"/>
    </row>
    <row r="186" spans="1:8" x14ac:dyDescent="0.35">
      <c r="A186" s="111" t="s">
        <v>739</v>
      </c>
      <c r="B186" s="111">
        <v>56307</v>
      </c>
      <c r="F186" s="111" t="s">
        <v>739</v>
      </c>
      <c r="G186" s="111">
        <v>56307</v>
      </c>
      <c r="H186" s="111"/>
    </row>
    <row r="187" spans="1:8" x14ac:dyDescent="0.35">
      <c r="A187" s="111" t="s">
        <v>740</v>
      </c>
      <c r="B187" s="111">
        <v>56291</v>
      </c>
      <c r="F187" s="111" t="s">
        <v>740</v>
      </c>
      <c r="G187" s="111">
        <v>56291</v>
      </c>
      <c r="H187" s="111"/>
    </row>
    <row r="188" spans="1:8" x14ac:dyDescent="0.35">
      <c r="A188" s="111" t="s">
        <v>741</v>
      </c>
      <c r="B188" s="111">
        <v>56297</v>
      </c>
      <c r="F188" s="111" t="s">
        <v>741</v>
      </c>
      <c r="G188" s="111">
        <v>56297</v>
      </c>
      <c r="H188" s="111"/>
    </row>
    <row r="189" spans="1:8" x14ac:dyDescent="0.35">
      <c r="A189" s="111" t="s">
        <v>742</v>
      </c>
      <c r="B189" s="111">
        <v>56303</v>
      </c>
      <c r="F189" s="111" t="s">
        <v>742</v>
      </c>
      <c r="G189" s="111">
        <v>56303</v>
      </c>
      <c r="H189" s="111"/>
    </row>
    <row r="190" spans="1:8" x14ac:dyDescent="0.35">
      <c r="A190" s="111" t="s">
        <v>743</v>
      </c>
      <c r="B190" s="111">
        <v>56309</v>
      </c>
      <c r="F190" s="111" t="s">
        <v>743</v>
      </c>
      <c r="G190" s="111">
        <v>56309</v>
      </c>
      <c r="H190" s="111"/>
    </row>
    <row r="191" spans="1:8" x14ac:dyDescent="0.35">
      <c r="A191" s="111" t="s">
        <v>744</v>
      </c>
      <c r="B191" s="111">
        <v>56316</v>
      </c>
      <c r="F191" s="111" t="s">
        <v>744</v>
      </c>
      <c r="G191" s="111">
        <v>56316</v>
      </c>
      <c r="H191" s="111"/>
    </row>
    <row r="192" spans="1:8" x14ac:dyDescent="0.35">
      <c r="A192" s="111" t="s">
        <v>745</v>
      </c>
      <c r="B192" s="111">
        <v>56339</v>
      </c>
      <c r="F192" s="111" t="s">
        <v>745</v>
      </c>
      <c r="G192" s="111">
        <v>56339</v>
      </c>
      <c r="H192" s="111"/>
    </row>
    <row r="193" spans="1:8" x14ac:dyDescent="0.35">
      <c r="A193" s="111" t="s">
        <v>746</v>
      </c>
      <c r="B193" s="111">
        <v>56363</v>
      </c>
      <c r="F193" s="111" t="s">
        <v>746</v>
      </c>
      <c r="G193" s="111">
        <v>56363</v>
      </c>
      <c r="H193" s="111"/>
    </row>
    <row r="194" spans="1:8" x14ac:dyDescent="0.35">
      <c r="A194" s="111" t="s">
        <v>747</v>
      </c>
      <c r="B194" s="111">
        <v>56386</v>
      </c>
      <c r="F194" s="111" t="s">
        <v>747</v>
      </c>
      <c r="G194" s="111">
        <v>56386</v>
      </c>
      <c r="H194" s="111"/>
    </row>
    <row r="195" spans="1:8" x14ac:dyDescent="0.35">
      <c r="A195" s="111" t="s">
        <v>748</v>
      </c>
      <c r="B195" s="111">
        <v>56409</v>
      </c>
      <c r="F195" s="111" t="s">
        <v>748</v>
      </c>
      <c r="G195" s="111">
        <v>56409</v>
      </c>
      <c r="H195" s="111"/>
    </row>
    <row r="196" spans="1:8" x14ac:dyDescent="0.35">
      <c r="A196" s="111" t="s">
        <v>749</v>
      </c>
      <c r="B196" s="111">
        <v>56445</v>
      </c>
      <c r="F196" s="111" t="s">
        <v>749</v>
      </c>
      <c r="G196" s="111">
        <v>56445</v>
      </c>
      <c r="H196" s="111"/>
    </row>
    <row r="197" spans="1:8" x14ac:dyDescent="0.35">
      <c r="A197" s="111" t="s">
        <v>750</v>
      </c>
      <c r="B197" s="111">
        <v>56482</v>
      </c>
      <c r="F197" s="111" t="s">
        <v>750</v>
      </c>
      <c r="G197" s="111">
        <v>56482</v>
      </c>
      <c r="H197" s="111"/>
    </row>
    <row r="198" spans="1:8" x14ac:dyDescent="0.35">
      <c r="A198" s="111" t="s">
        <v>751</v>
      </c>
      <c r="B198" s="111">
        <v>56518</v>
      </c>
      <c r="F198" s="111" t="s">
        <v>751</v>
      </c>
      <c r="G198" s="111">
        <v>56518</v>
      </c>
      <c r="H198" s="111"/>
    </row>
    <row r="199" spans="1:8" x14ac:dyDescent="0.35">
      <c r="A199" s="111" t="s">
        <v>752</v>
      </c>
      <c r="B199" s="111">
        <v>56554</v>
      </c>
      <c r="F199" s="111" t="s">
        <v>752</v>
      </c>
      <c r="G199" s="111">
        <v>56554</v>
      </c>
      <c r="H199" s="111"/>
    </row>
    <row r="200" spans="1:8" x14ac:dyDescent="0.35">
      <c r="A200" s="111" t="s">
        <v>753</v>
      </c>
      <c r="B200" s="111">
        <v>56586</v>
      </c>
      <c r="F200" s="111" t="s">
        <v>753</v>
      </c>
      <c r="G200" s="111">
        <v>56586</v>
      </c>
      <c r="H200" s="111"/>
    </row>
    <row r="201" spans="1:8" x14ac:dyDescent="0.35">
      <c r="A201" s="111" t="s">
        <v>754</v>
      </c>
      <c r="B201" s="111">
        <v>56619</v>
      </c>
      <c r="F201" s="111" t="s">
        <v>754</v>
      </c>
      <c r="G201" s="111">
        <v>56619</v>
      </c>
      <c r="H201" s="111"/>
    </row>
    <row r="202" spans="1:8" x14ac:dyDescent="0.35">
      <c r="A202" s="111" t="s">
        <v>755</v>
      </c>
      <c r="B202" s="111">
        <v>56651</v>
      </c>
      <c r="F202" s="111" t="s">
        <v>755</v>
      </c>
      <c r="G202" s="111">
        <v>56651</v>
      </c>
      <c r="H202" s="111"/>
    </row>
    <row r="203" spans="1:8" x14ac:dyDescent="0.35">
      <c r="A203" s="111" t="s">
        <v>756</v>
      </c>
      <c r="B203" s="111">
        <v>56684</v>
      </c>
      <c r="F203" s="111" t="s">
        <v>756</v>
      </c>
      <c r="G203" s="111">
        <v>56684</v>
      </c>
      <c r="H203" s="111"/>
    </row>
    <row r="204" spans="1:8" x14ac:dyDescent="0.35">
      <c r="A204" s="111" t="s">
        <v>757</v>
      </c>
      <c r="B204" s="111">
        <v>56714</v>
      </c>
      <c r="F204" s="111" t="s">
        <v>757</v>
      </c>
      <c r="G204" s="111">
        <v>56714</v>
      </c>
      <c r="H204" s="111"/>
    </row>
    <row r="205" spans="1:8" x14ac:dyDescent="0.35">
      <c r="A205" s="111" t="s">
        <v>758</v>
      </c>
      <c r="B205" s="111">
        <v>56744</v>
      </c>
      <c r="F205" s="111" t="s">
        <v>758</v>
      </c>
      <c r="G205" s="111">
        <v>56744</v>
      </c>
      <c r="H205" s="111"/>
    </row>
    <row r="206" spans="1:8" x14ac:dyDescent="0.35">
      <c r="A206" s="111" t="s">
        <v>759</v>
      </c>
      <c r="B206" s="111">
        <v>56774</v>
      </c>
      <c r="F206" s="111" t="s">
        <v>759</v>
      </c>
      <c r="G206" s="111">
        <v>56774</v>
      </c>
      <c r="H206" s="111"/>
    </row>
    <row r="207" spans="1:8" x14ac:dyDescent="0.35">
      <c r="A207" s="111" t="s">
        <v>760</v>
      </c>
      <c r="B207" s="111">
        <v>56804</v>
      </c>
      <c r="F207" s="111" t="s">
        <v>760</v>
      </c>
      <c r="G207" s="111">
        <v>56804</v>
      </c>
      <c r="H207" s="111"/>
    </row>
    <row r="208" spans="1:8" x14ac:dyDescent="0.35">
      <c r="A208" s="111" t="s">
        <v>761</v>
      </c>
      <c r="B208" s="111">
        <v>56832</v>
      </c>
      <c r="F208" s="111" t="s">
        <v>761</v>
      </c>
      <c r="G208" s="111">
        <v>56832</v>
      </c>
      <c r="H208" s="111"/>
    </row>
    <row r="209" spans="1:8" x14ac:dyDescent="0.35">
      <c r="A209" s="111" t="s">
        <v>762</v>
      </c>
      <c r="B209" s="111">
        <v>56860</v>
      </c>
      <c r="F209" s="111" t="s">
        <v>762</v>
      </c>
      <c r="G209" s="111">
        <v>56860</v>
      </c>
      <c r="H209" s="111"/>
    </row>
    <row r="210" spans="1:8" x14ac:dyDescent="0.35">
      <c r="A210" s="111" t="s">
        <v>763</v>
      </c>
      <c r="B210" s="111">
        <v>56888</v>
      </c>
      <c r="F210" s="111" t="s">
        <v>763</v>
      </c>
      <c r="G210" s="111">
        <v>56888</v>
      </c>
      <c r="H210" s="111"/>
    </row>
    <row r="211" spans="1:8" x14ac:dyDescent="0.35">
      <c r="A211" s="111" t="s">
        <v>764</v>
      </c>
      <c r="B211" s="111">
        <v>56916</v>
      </c>
      <c r="F211" s="111" t="s">
        <v>764</v>
      </c>
      <c r="G211" s="111">
        <v>56916</v>
      </c>
      <c r="H211" s="111"/>
    </row>
    <row r="212" spans="1:8" x14ac:dyDescent="0.35">
      <c r="A212" s="111" t="s">
        <v>765</v>
      </c>
      <c r="B212" s="111">
        <v>56956</v>
      </c>
      <c r="F212" s="111" t="s">
        <v>765</v>
      </c>
      <c r="G212" s="111">
        <v>56956</v>
      </c>
      <c r="H212" s="111"/>
    </row>
    <row r="213" spans="1:8" x14ac:dyDescent="0.35">
      <c r="A213" s="111" t="s">
        <v>766</v>
      </c>
      <c r="B213" s="111">
        <v>56996</v>
      </c>
      <c r="F213" s="111" t="s">
        <v>766</v>
      </c>
      <c r="G213" s="111">
        <v>56996</v>
      </c>
      <c r="H213" s="111"/>
    </row>
    <row r="214" spans="1:8" x14ac:dyDescent="0.35">
      <c r="A214" s="111" t="s">
        <v>767</v>
      </c>
      <c r="B214" s="111">
        <v>57036</v>
      </c>
      <c r="F214" s="111" t="s">
        <v>767</v>
      </c>
      <c r="G214" s="111">
        <v>57036</v>
      </c>
      <c r="H214" s="111"/>
    </row>
    <row r="215" spans="1:8" x14ac:dyDescent="0.35">
      <c r="A215" s="111" t="s">
        <v>768</v>
      </c>
      <c r="B215" s="111">
        <v>57077</v>
      </c>
      <c r="F215" s="111" t="s">
        <v>768</v>
      </c>
      <c r="G215" s="111">
        <v>57077</v>
      </c>
      <c r="H215" s="111"/>
    </row>
    <row r="216" spans="1:8" x14ac:dyDescent="0.35">
      <c r="A216" s="111" t="s">
        <v>769</v>
      </c>
      <c r="B216" s="111">
        <v>57117</v>
      </c>
      <c r="F216" s="111" t="s">
        <v>769</v>
      </c>
      <c r="G216" s="111">
        <v>57117</v>
      </c>
      <c r="H216" s="111"/>
    </row>
    <row r="217" spans="1:8" x14ac:dyDescent="0.35">
      <c r="A217" s="111" t="s">
        <v>770</v>
      </c>
      <c r="B217" s="111">
        <v>57157</v>
      </c>
      <c r="F217" s="111" t="s">
        <v>770</v>
      </c>
      <c r="G217" s="111">
        <v>57157</v>
      </c>
      <c r="H217" s="111"/>
    </row>
    <row r="218" spans="1:8" x14ac:dyDescent="0.35">
      <c r="A218" s="111" t="s">
        <v>771</v>
      </c>
      <c r="B218" s="111">
        <v>57197</v>
      </c>
      <c r="F218" s="111" t="s">
        <v>771</v>
      </c>
      <c r="G218" s="111">
        <v>57197</v>
      </c>
      <c r="H218" s="111"/>
    </row>
    <row r="219" spans="1:8" x14ac:dyDescent="0.35">
      <c r="A219" s="111" t="s">
        <v>772</v>
      </c>
      <c r="B219" s="111">
        <v>57238</v>
      </c>
      <c r="F219" s="111" t="s">
        <v>772</v>
      </c>
      <c r="G219" s="111">
        <v>57238</v>
      </c>
      <c r="H219" s="111"/>
    </row>
    <row r="220" spans="1:8" x14ac:dyDescent="0.35">
      <c r="A220" s="111" t="s">
        <v>773</v>
      </c>
      <c r="B220" s="111">
        <v>57288</v>
      </c>
      <c r="F220" s="111" t="s">
        <v>773</v>
      </c>
      <c r="G220" s="111">
        <v>57288</v>
      </c>
      <c r="H220" s="111"/>
    </row>
    <row r="221" spans="1:8" x14ac:dyDescent="0.35">
      <c r="A221" s="111" t="s">
        <v>774</v>
      </c>
      <c r="B221" s="111">
        <v>57338</v>
      </c>
      <c r="F221" s="111" t="s">
        <v>774</v>
      </c>
      <c r="G221" s="111">
        <v>57338</v>
      </c>
      <c r="H221" s="111"/>
    </row>
    <row r="222" spans="1:8" x14ac:dyDescent="0.35">
      <c r="A222" s="111" t="s">
        <v>775</v>
      </c>
      <c r="B222" s="111">
        <v>57388</v>
      </c>
      <c r="F222" s="111" t="s">
        <v>775</v>
      </c>
      <c r="G222" s="111">
        <v>57388</v>
      </c>
      <c r="H222" s="111"/>
    </row>
    <row r="223" spans="1:8" x14ac:dyDescent="0.35">
      <c r="A223" s="111" t="s">
        <v>776</v>
      </c>
      <c r="B223" s="111">
        <v>57439</v>
      </c>
      <c r="F223" s="111" t="s">
        <v>776</v>
      </c>
      <c r="G223" s="111">
        <v>57439</v>
      </c>
      <c r="H223" s="111"/>
    </row>
    <row r="224" spans="1:8" x14ac:dyDescent="0.35">
      <c r="A224" s="111" t="s">
        <v>777</v>
      </c>
      <c r="B224" s="111">
        <v>57475</v>
      </c>
      <c r="F224" s="111" t="s">
        <v>777</v>
      </c>
      <c r="G224" s="111">
        <v>57475</v>
      </c>
      <c r="H224" s="111"/>
    </row>
    <row r="225" spans="1:8" x14ac:dyDescent="0.35">
      <c r="A225" s="111" t="s">
        <v>778</v>
      </c>
      <c r="B225" s="111">
        <v>57512</v>
      </c>
      <c r="F225" s="111" t="s">
        <v>778</v>
      </c>
      <c r="G225" s="111">
        <v>57512</v>
      </c>
      <c r="H225" s="111"/>
    </row>
    <row r="226" spans="1:8" x14ac:dyDescent="0.35">
      <c r="A226" s="111" t="s">
        <v>779</v>
      </c>
      <c r="B226" s="111">
        <v>57548</v>
      </c>
      <c r="F226" s="111" t="s">
        <v>779</v>
      </c>
      <c r="G226" s="111">
        <v>57548</v>
      </c>
      <c r="H226" s="111"/>
    </row>
    <row r="227" spans="1:8" x14ac:dyDescent="0.35">
      <c r="A227" s="111" t="s">
        <v>780</v>
      </c>
      <c r="B227" s="111">
        <v>57585</v>
      </c>
      <c r="F227" s="111" t="s">
        <v>780</v>
      </c>
      <c r="G227" s="111">
        <v>57585</v>
      </c>
      <c r="H227" s="111"/>
    </row>
    <row r="228" spans="1:8" x14ac:dyDescent="0.35">
      <c r="A228" s="111" t="s">
        <v>781</v>
      </c>
      <c r="B228" s="111">
        <v>57617</v>
      </c>
      <c r="F228" s="111" t="s">
        <v>781</v>
      </c>
      <c r="G228" s="111">
        <v>57617</v>
      </c>
      <c r="H228" s="111"/>
    </row>
    <row r="229" spans="1:8" x14ac:dyDescent="0.35">
      <c r="A229" s="111" t="s">
        <v>782</v>
      </c>
      <c r="B229" s="111">
        <v>57649</v>
      </c>
      <c r="F229" s="111" t="s">
        <v>782</v>
      </c>
      <c r="G229" s="111">
        <v>57649</v>
      </c>
      <c r="H229" s="111"/>
    </row>
    <row r="230" spans="1:8" x14ac:dyDescent="0.35">
      <c r="A230" s="111" t="s">
        <v>783</v>
      </c>
      <c r="B230" s="111">
        <v>57682</v>
      </c>
      <c r="F230" s="111" t="s">
        <v>783</v>
      </c>
      <c r="G230" s="111">
        <v>57682</v>
      </c>
      <c r="H230" s="111"/>
    </row>
    <row r="231" spans="1:8" x14ac:dyDescent="0.35">
      <c r="A231" s="111" t="s">
        <v>784</v>
      </c>
      <c r="B231" s="111">
        <v>57714</v>
      </c>
      <c r="F231" s="111" t="s">
        <v>784</v>
      </c>
      <c r="G231" s="111">
        <v>57714</v>
      </c>
      <c r="H231" s="111"/>
    </row>
    <row r="232" spans="1:8" x14ac:dyDescent="0.35">
      <c r="A232" s="111" t="s">
        <v>785</v>
      </c>
      <c r="B232" s="111">
        <v>57751</v>
      </c>
      <c r="F232" s="111" t="s">
        <v>785</v>
      </c>
      <c r="G232" s="111">
        <v>57751</v>
      </c>
      <c r="H232" s="111"/>
    </row>
    <row r="233" spans="1:8" x14ac:dyDescent="0.35">
      <c r="A233" s="111" t="s">
        <v>786</v>
      </c>
      <c r="B233" s="111">
        <v>57788</v>
      </c>
      <c r="F233" s="111" t="s">
        <v>786</v>
      </c>
      <c r="G233" s="111">
        <v>57788</v>
      </c>
      <c r="H233" s="111"/>
    </row>
    <row r="234" spans="1:8" x14ac:dyDescent="0.35">
      <c r="A234" s="111" t="s">
        <v>787</v>
      </c>
      <c r="B234" s="111">
        <v>57825</v>
      </c>
      <c r="F234" s="111" t="s">
        <v>787</v>
      </c>
      <c r="G234" s="111">
        <v>57825</v>
      </c>
      <c r="H234" s="111"/>
    </row>
    <row r="235" spans="1:8" x14ac:dyDescent="0.35">
      <c r="A235" s="111" t="s">
        <v>788</v>
      </c>
      <c r="B235" s="111">
        <v>57862</v>
      </c>
      <c r="F235" s="111" t="s">
        <v>788</v>
      </c>
      <c r="G235" s="111">
        <v>57862</v>
      </c>
      <c r="H235" s="111"/>
    </row>
    <row r="236" spans="1:8" x14ac:dyDescent="0.35">
      <c r="A236" s="111" t="s">
        <v>789</v>
      </c>
      <c r="B236" s="111">
        <v>57903</v>
      </c>
      <c r="F236" s="111" t="s">
        <v>789</v>
      </c>
      <c r="G236" s="111">
        <v>57903</v>
      </c>
      <c r="H236" s="111"/>
    </row>
    <row r="237" spans="1:8" x14ac:dyDescent="0.35">
      <c r="A237" s="111" t="s">
        <v>790</v>
      </c>
      <c r="B237" s="111">
        <v>57943</v>
      </c>
      <c r="F237" s="111" t="s">
        <v>790</v>
      </c>
      <c r="G237" s="111">
        <v>57943</v>
      </c>
      <c r="H237" s="111"/>
    </row>
    <row r="238" spans="1:8" x14ac:dyDescent="0.35">
      <c r="A238" s="111" t="s">
        <v>791</v>
      </c>
      <c r="B238" s="111">
        <v>57984</v>
      </c>
      <c r="F238" s="111" t="s">
        <v>791</v>
      </c>
      <c r="G238" s="111">
        <v>57984</v>
      </c>
      <c r="H238" s="111"/>
    </row>
    <row r="239" spans="1:8" x14ac:dyDescent="0.35">
      <c r="A239" s="111" t="s">
        <v>792</v>
      </c>
      <c r="B239" s="111">
        <v>58025</v>
      </c>
      <c r="F239" s="111" t="s">
        <v>792</v>
      </c>
      <c r="G239" s="111">
        <v>58025</v>
      </c>
      <c r="H239" s="111"/>
    </row>
    <row r="240" spans="1:8" x14ac:dyDescent="0.35">
      <c r="A240" s="111" t="s">
        <v>793</v>
      </c>
      <c r="B240" s="111">
        <v>58060</v>
      </c>
      <c r="F240" s="111" t="s">
        <v>793</v>
      </c>
      <c r="G240" s="111">
        <v>58060</v>
      </c>
      <c r="H240" s="111"/>
    </row>
    <row r="241" spans="1:8" x14ac:dyDescent="0.35">
      <c r="A241" s="111" t="s">
        <v>794</v>
      </c>
      <c r="B241" s="111">
        <v>58095</v>
      </c>
      <c r="F241" s="111" t="s">
        <v>794</v>
      </c>
      <c r="G241" s="111">
        <v>58095</v>
      </c>
      <c r="H241" s="111"/>
    </row>
    <row r="242" spans="1:8" x14ac:dyDescent="0.35">
      <c r="A242" s="111" t="s">
        <v>795</v>
      </c>
      <c r="B242" s="111">
        <v>58130</v>
      </c>
      <c r="F242" s="111" t="s">
        <v>795</v>
      </c>
      <c r="G242" s="111">
        <v>58130</v>
      </c>
      <c r="H242" s="111"/>
    </row>
    <row r="243" spans="1:8" x14ac:dyDescent="0.35">
      <c r="A243" s="111" t="s">
        <v>796</v>
      </c>
      <c r="B243" s="111">
        <v>58164</v>
      </c>
      <c r="F243" s="111" t="s">
        <v>796</v>
      </c>
      <c r="G243" s="111">
        <v>58164</v>
      </c>
      <c r="H243" s="111"/>
    </row>
    <row r="244" spans="1:8" x14ac:dyDescent="0.35">
      <c r="A244" s="111" t="s">
        <v>797</v>
      </c>
      <c r="B244" s="111">
        <v>58202</v>
      </c>
      <c r="F244" s="111" t="s">
        <v>797</v>
      </c>
      <c r="G244" s="111">
        <v>58202</v>
      </c>
      <c r="H244" s="111"/>
    </row>
    <row r="245" spans="1:8" x14ac:dyDescent="0.35">
      <c r="A245" s="111" t="s">
        <v>798</v>
      </c>
      <c r="B245" s="111">
        <v>58239</v>
      </c>
      <c r="F245" s="111" t="s">
        <v>798</v>
      </c>
      <c r="G245" s="111">
        <v>58239</v>
      </c>
      <c r="H245" s="111"/>
    </row>
    <row r="246" spans="1:8" x14ac:dyDescent="0.35">
      <c r="A246" s="111" t="s">
        <v>799</v>
      </c>
      <c r="B246" s="111">
        <v>58277</v>
      </c>
      <c r="F246" s="111" t="s">
        <v>799</v>
      </c>
      <c r="G246" s="111">
        <v>58277</v>
      </c>
      <c r="H246" s="111"/>
    </row>
    <row r="247" spans="1:8" x14ac:dyDescent="0.35">
      <c r="A247" s="111" t="s">
        <v>800</v>
      </c>
      <c r="B247" s="111">
        <v>58314</v>
      </c>
      <c r="F247" s="111" t="s">
        <v>800</v>
      </c>
      <c r="G247" s="111">
        <v>58314</v>
      </c>
      <c r="H247" s="111"/>
    </row>
    <row r="248" spans="1:8" x14ac:dyDescent="0.35">
      <c r="A248" s="111" t="s">
        <v>801</v>
      </c>
      <c r="B248" s="111">
        <v>58354</v>
      </c>
      <c r="F248" s="111" t="s">
        <v>801</v>
      </c>
      <c r="G248" s="111">
        <v>58354</v>
      </c>
      <c r="H248" s="111"/>
    </row>
    <row r="249" spans="1:8" x14ac:dyDescent="0.35">
      <c r="A249" s="111" t="s">
        <v>802</v>
      </c>
      <c r="B249" s="111">
        <v>58395</v>
      </c>
      <c r="F249" s="111" t="s">
        <v>802</v>
      </c>
      <c r="G249" s="111">
        <v>58395</v>
      </c>
      <c r="H249" s="111"/>
    </row>
    <row r="250" spans="1:8" x14ac:dyDescent="0.35">
      <c r="A250" s="111" t="s">
        <v>803</v>
      </c>
      <c r="B250" s="111">
        <v>58435</v>
      </c>
      <c r="F250" s="111" t="s">
        <v>803</v>
      </c>
      <c r="G250" s="111">
        <v>58435</v>
      </c>
      <c r="H250" s="111"/>
    </row>
    <row r="251" spans="1:8" x14ac:dyDescent="0.35">
      <c r="A251" s="111" t="s">
        <v>804</v>
      </c>
      <c r="B251" s="111">
        <v>58475</v>
      </c>
      <c r="F251" s="111" t="s">
        <v>804</v>
      </c>
      <c r="G251" s="111">
        <v>58475</v>
      </c>
      <c r="H251" s="111"/>
    </row>
    <row r="252" spans="1:8" x14ac:dyDescent="0.35">
      <c r="A252" s="111" t="s">
        <v>805</v>
      </c>
      <c r="B252" s="111">
        <v>58527</v>
      </c>
      <c r="F252" s="111" t="s">
        <v>805</v>
      </c>
      <c r="G252" s="111">
        <v>58527</v>
      </c>
      <c r="H252" s="111"/>
    </row>
    <row r="253" spans="1:8" x14ac:dyDescent="0.35">
      <c r="A253" s="111" t="s">
        <v>806</v>
      </c>
      <c r="B253" s="111">
        <v>58580</v>
      </c>
      <c r="F253" s="111" t="s">
        <v>806</v>
      </c>
      <c r="G253" s="111">
        <v>58580</v>
      </c>
      <c r="H253" s="111"/>
    </row>
    <row r="254" spans="1:8" x14ac:dyDescent="0.35">
      <c r="A254" s="111" t="s">
        <v>807</v>
      </c>
      <c r="B254" s="111">
        <v>58632</v>
      </c>
      <c r="F254" s="111" t="s">
        <v>807</v>
      </c>
      <c r="G254" s="111">
        <v>58632</v>
      </c>
      <c r="H254" s="111"/>
    </row>
    <row r="255" spans="1:8" x14ac:dyDescent="0.35">
      <c r="A255" s="111" t="s">
        <v>808</v>
      </c>
      <c r="B255" s="111">
        <v>58684</v>
      </c>
      <c r="F255" s="111" t="s">
        <v>808</v>
      </c>
      <c r="G255" s="111">
        <v>58684</v>
      </c>
      <c r="H255" s="111"/>
    </row>
    <row r="256" spans="1:8" x14ac:dyDescent="0.35">
      <c r="A256" s="111" t="s">
        <v>809</v>
      </c>
      <c r="B256" s="111">
        <v>58735</v>
      </c>
      <c r="F256" s="111" t="s">
        <v>809</v>
      </c>
      <c r="G256" s="111">
        <v>58735</v>
      </c>
      <c r="H256" s="111"/>
    </row>
    <row r="257" spans="1:8" x14ac:dyDescent="0.35">
      <c r="A257" s="111" t="s">
        <v>810</v>
      </c>
      <c r="B257" s="111">
        <v>58785</v>
      </c>
      <c r="F257" s="111" t="s">
        <v>810</v>
      </c>
      <c r="G257" s="111">
        <v>58785</v>
      </c>
      <c r="H257" s="111"/>
    </row>
    <row r="258" spans="1:8" x14ac:dyDescent="0.35">
      <c r="A258" s="111" t="s">
        <v>811</v>
      </c>
      <c r="B258" s="111">
        <v>58836</v>
      </c>
      <c r="F258" s="111" t="s">
        <v>811</v>
      </c>
      <c r="G258" s="111">
        <v>58836</v>
      </c>
      <c r="H258" s="111"/>
    </row>
    <row r="259" spans="1:8" x14ac:dyDescent="0.35">
      <c r="A259" s="111" t="s">
        <v>812</v>
      </c>
      <c r="B259" s="111">
        <v>58886</v>
      </c>
      <c r="F259" s="111" t="s">
        <v>812</v>
      </c>
      <c r="G259" s="111">
        <v>58886</v>
      </c>
      <c r="H259" s="111"/>
    </row>
    <row r="260" spans="1:8" x14ac:dyDescent="0.35">
      <c r="A260" s="111" t="s">
        <v>813</v>
      </c>
      <c r="B260" s="111">
        <v>58943</v>
      </c>
      <c r="F260" s="111" t="s">
        <v>813</v>
      </c>
      <c r="G260" s="111">
        <v>58943</v>
      </c>
      <c r="H260" s="111"/>
    </row>
    <row r="261" spans="1:8" x14ac:dyDescent="0.35">
      <c r="A261" s="111" t="s">
        <v>814</v>
      </c>
      <c r="B261" s="111">
        <v>59000</v>
      </c>
      <c r="F261" s="111" t="s">
        <v>814</v>
      </c>
      <c r="G261" s="111">
        <v>59000</v>
      </c>
      <c r="H261" s="111"/>
    </row>
    <row r="262" spans="1:8" x14ac:dyDescent="0.35">
      <c r="A262" s="111" t="s">
        <v>815</v>
      </c>
      <c r="B262" s="111">
        <v>59056</v>
      </c>
      <c r="F262" s="111" t="s">
        <v>815</v>
      </c>
      <c r="G262" s="111">
        <v>59056</v>
      </c>
      <c r="H262" s="111"/>
    </row>
    <row r="263" spans="1:8" x14ac:dyDescent="0.35">
      <c r="A263" s="111" t="s">
        <v>816</v>
      </c>
      <c r="B263" s="111">
        <v>59113</v>
      </c>
      <c r="F263" s="111" t="s">
        <v>816</v>
      </c>
      <c r="G263" s="111">
        <v>59113</v>
      </c>
      <c r="H263" s="111"/>
    </row>
    <row r="264" spans="1:8" x14ac:dyDescent="0.35">
      <c r="A264" s="111" t="s">
        <v>817</v>
      </c>
      <c r="B264" s="111">
        <v>59176</v>
      </c>
      <c r="F264" s="111" t="s">
        <v>817</v>
      </c>
      <c r="G264" s="111">
        <v>59176</v>
      </c>
      <c r="H264" s="111"/>
    </row>
    <row r="265" spans="1:8" x14ac:dyDescent="0.35">
      <c r="A265" s="111" t="s">
        <v>818</v>
      </c>
      <c r="B265" s="111">
        <v>59239</v>
      </c>
      <c r="F265" s="111" t="s">
        <v>818</v>
      </c>
      <c r="G265" s="111">
        <v>59239</v>
      </c>
      <c r="H265" s="111"/>
    </row>
    <row r="266" spans="1:8" x14ac:dyDescent="0.35">
      <c r="A266" s="111" t="s">
        <v>819</v>
      </c>
      <c r="B266" s="111">
        <v>59303</v>
      </c>
      <c r="F266" s="111" t="s">
        <v>819</v>
      </c>
      <c r="G266" s="111">
        <v>59303</v>
      </c>
      <c r="H266" s="111"/>
    </row>
    <row r="267" spans="1:8" x14ac:dyDescent="0.35">
      <c r="A267" s="111" t="s">
        <v>820</v>
      </c>
      <c r="B267" s="111">
        <v>59366</v>
      </c>
      <c r="F267" s="111" t="s">
        <v>820</v>
      </c>
      <c r="G267" s="111">
        <v>59366</v>
      </c>
      <c r="H267" s="111"/>
    </row>
    <row r="268" spans="1:8" x14ac:dyDescent="0.35">
      <c r="A268" s="111" t="s">
        <v>821</v>
      </c>
      <c r="B268" s="111">
        <v>59433</v>
      </c>
      <c r="F268" s="111" t="s">
        <v>821</v>
      </c>
      <c r="G268" s="111">
        <v>59433</v>
      </c>
      <c r="H268" s="111"/>
    </row>
    <row r="269" spans="1:8" x14ac:dyDescent="0.35">
      <c r="A269" s="111" t="s">
        <v>822</v>
      </c>
      <c r="B269" s="111">
        <v>59501</v>
      </c>
      <c r="F269" s="111" t="s">
        <v>822</v>
      </c>
      <c r="G269" s="111">
        <v>59501</v>
      </c>
      <c r="H269" s="111"/>
    </row>
    <row r="270" spans="1:8" x14ac:dyDescent="0.35">
      <c r="A270" s="111" t="s">
        <v>823</v>
      </c>
      <c r="B270" s="111">
        <v>59569</v>
      </c>
      <c r="F270" s="111" t="s">
        <v>823</v>
      </c>
      <c r="G270" s="111">
        <v>59569</v>
      </c>
      <c r="H270" s="111"/>
    </row>
    <row r="271" spans="1:8" x14ac:dyDescent="0.35">
      <c r="A271" s="111" t="s">
        <v>824</v>
      </c>
      <c r="B271" s="111">
        <v>59637</v>
      </c>
      <c r="F271" s="111" t="s">
        <v>824</v>
      </c>
      <c r="G271" s="111">
        <v>59637</v>
      </c>
      <c r="H271" s="111"/>
    </row>
    <row r="272" spans="1:8" x14ac:dyDescent="0.35">
      <c r="A272" s="111" t="s">
        <v>825</v>
      </c>
      <c r="B272" s="111">
        <v>59715</v>
      </c>
      <c r="F272" s="111" t="s">
        <v>825</v>
      </c>
      <c r="G272" s="111">
        <v>59715</v>
      </c>
      <c r="H272" s="111"/>
    </row>
    <row r="273" spans="1:8" x14ac:dyDescent="0.35">
      <c r="A273" s="111" t="s">
        <v>826</v>
      </c>
      <c r="B273" s="111">
        <v>59794</v>
      </c>
      <c r="F273" s="111" t="s">
        <v>826</v>
      </c>
      <c r="G273" s="111">
        <v>59794</v>
      </c>
      <c r="H273" s="111"/>
    </row>
    <row r="274" spans="1:8" x14ac:dyDescent="0.35">
      <c r="A274" s="111" t="s">
        <v>827</v>
      </c>
      <c r="B274" s="111">
        <v>59872</v>
      </c>
      <c r="F274" s="111" t="s">
        <v>827</v>
      </c>
      <c r="G274" s="111">
        <v>59872</v>
      </c>
      <c r="H274" s="111"/>
    </row>
    <row r="275" spans="1:8" x14ac:dyDescent="0.35">
      <c r="A275" s="111" t="s">
        <v>828</v>
      </c>
      <c r="B275" s="111">
        <v>59950</v>
      </c>
      <c r="F275" s="111" t="s">
        <v>828</v>
      </c>
      <c r="G275" s="111">
        <v>59950</v>
      </c>
      <c r="H275" s="111"/>
    </row>
    <row r="276" spans="1:8" x14ac:dyDescent="0.35">
      <c r="A276" s="111" t="s">
        <v>829</v>
      </c>
      <c r="B276" s="111">
        <v>60066</v>
      </c>
      <c r="F276" s="111" t="s">
        <v>829</v>
      </c>
      <c r="G276" s="111">
        <v>60066</v>
      </c>
      <c r="H276" s="111"/>
    </row>
    <row r="277" spans="1:8" x14ac:dyDescent="0.35">
      <c r="A277" s="111" t="s">
        <v>830</v>
      </c>
      <c r="B277" s="111">
        <v>60182</v>
      </c>
      <c r="F277" s="111" t="s">
        <v>830</v>
      </c>
      <c r="G277" s="111">
        <v>60182</v>
      </c>
      <c r="H277" s="111"/>
    </row>
    <row r="278" spans="1:8" x14ac:dyDescent="0.35">
      <c r="A278" s="111" t="s">
        <v>831</v>
      </c>
      <c r="B278" s="111">
        <v>60298</v>
      </c>
      <c r="F278" s="111" t="s">
        <v>831</v>
      </c>
      <c r="G278" s="111">
        <v>60298</v>
      </c>
      <c r="H278" s="111"/>
    </row>
    <row r="279" spans="1:8" x14ac:dyDescent="0.35">
      <c r="A279" s="111" t="s">
        <v>832</v>
      </c>
      <c r="B279" s="111">
        <v>60413</v>
      </c>
      <c r="F279" s="111" t="s">
        <v>832</v>
      </c>
      <c r="G279" s="111">
        <v>60413</v>
      </c>
      <c r="H279" s="111"/>
    </row>
    <row r="280" spans="1:8" x14ac:dyDescent="0.35">
      <c r="A280" s="111" t="s">
        <v>833</v>
      </c>
      <c r="B280" s="111">
        <v>60517</v>
      </c>
      <c r="F280" s="111" t="s">
        <v>833</v>
      </c>
      <c r="G280" s="111">
        <v>60517</v>
      </c>
      <c r="H280" s="111"/>
    </row>
    <row r="281" spans="1:8" x14ac:dyDescent="0.35">
      <c r="A281" s="111" t="s">
        <v>834</v>
      </c>
      <c r="B281" s="111">
        <v>60620</v>
      </c>
      <c r="F281" s="111" t="s">
        <v>834</v>
      </c>
      <c r="G281" s="111">
        <v>60620</v>
      </c>
      <c r="H281" s="111"/>
    </row>
    <row r="282" spans="1:8" x14ac:dyDescent="0.35">
      <c r="A282" s="111" t="s">
        <v>835</v>
      </c>
      <c r="B282" s="111">
        <v>60724</v>
      </c>
      <c r="F282" s="111" t="s">
        <v>835</v>
      </c>
      <c r="G282" s="111">
        <v>60724</v>
      </c>
      <c r="H282" s="111"/>
    </row>
    <row r="283" spans="1:8" x14ac:dyDescent="0.35">
      <c r="A283" s="111" t="s">
        <v>836</v>
      </c>
      <c r="B283" s="111">
        <v>60827</v>
      </c>
      <c r="F283" s="111" t="s">
        <v>836</v>
      </c>
      <c r="G283" s="111">
        <v>60827</v>
      </c>
      <c r="H283" s="111"/>
    </row>
    <row r="284" spans="1:8" x14ac:dyDescent="0.35">
      <c r="A284" s="111" t="s">
        <v>837</v>
      </c>
      <c r="B284" s="111">
        <v>60950</v>
      </c>
      <c r="F284" s="111" t="s">
        <v>837</v>
      </c>
      <c r="G284" s="111">
        <v>60950</v>
      </c>
      <c r="H284" s="111"/>
    </row>
    <row r="285" spans="1:8" x14ac:dyDescent="0.35">
      <c r="A285" s="111" t="s">
        <v>838</v>
      </c>
      <c r="B285" s="111">
        <v>61073</v>
      </c>
      <c r="F285" s="111" t="s">
        <v>838</v>
      </c>
      <c r="G285" s="111">
        <v>61073</v>
      </c>
      <c r="H285" s="111"/>
    </row>
    <row r="286" spans="1:8" x14ac:dyDescent="0.35">
      <c r="A286" s="111" t="s">
        <v>839</v>
      </c>
      <c r="B286" s="111">
        <v>61196</v>
      </c>
      <c r="F286" s="111" t="s">
        <v>839</v>
      </c>
      <c r="G286" s="111">
        <v>61196</v>
      </c>
      <c r="H286" s="111"/>
    </row>
    <row r="287" spans="1:8" x14ac:dyDescent="0.35">
      <c r="A287" s="111" t="s">
        <v>840</v>
      </c>
      <c r="B287" s="111">
        <v>61319</v>
      </c>
      <c r="F287" s="111" t="s">
        <v>840</v>
      </c>
      <c r="G287" s="111">
        <v>61319</v>
      </c>
      <c r="H287" s="111"/>
    </row>
    <row r="288" spans="1:8" x14ac:dyDescent="0.35">
      <c r="A288" s="111" t="s">
        <v>841</v>
      </c>
      <c r="B288" s="111">
        <v>61445</v>
      </c>
      <c r="F288" s="111" t="s">
        <v>841</v>
      </c>
      <c r="G288" s="111">
        <v>61445</v>
      </c>
      <c r="H288" s="111"/>
    </row>
    <row r="289" spans="1:8" x14ac:dyDescent="0.35">
      <c r="A289" s="111" t="s">
        <v>842</v>
      </c>
      <c r="B289" s="111">
        <v>61571</v>
      </c>
      <c r="F289" s="111" t="s">
        <v>842</v>
      </c>
      <c r="G289" s="111">
        <v>61571</v>
      </c>
      <c r="H289" s="111"/>
    </row>
    <row r="290" spans="1:8" x14ac:dyDescent="0.35">
      <c r="A290" s="111" t="s">
        <v>843</v>
      </c>
      <c r="B290" s="111">
        <v>61698</v>
      </c>
      <c r="F290" s="111" t="s">
        <v>843</v>
      </c>
      <c r="G290" s="111">
        <v>61698</v>
      </c>
      <c r="H290" s="111"/>
    </row>
    <row r="291" spans="1:8" x14ac:dyDescent="0.35">
      <c r="A291" s="111" t="s">
        <v>844</v>
      </c>
      <c r="B291" s="111">
        <v>61824</v>
      </c>
      <c r="F291" s="111" t="s">
        <v>844</v>
      </c>
      <c r="G291" s="111">
        <v>61824</v>
      </c>
      <c r="H291" s="111"/>
    </row>
    <row r="292" spans="1:8" x14ac:dyDescent="0.35">
      <c r="A292" s="111" t="s">
        <v>845</v>
      </c>
      <c r="B292" s="111">
        <v>61933</v>
      </c>
      <c r="F292" s="111" t="s">
        <v>845</v>
      </c>
      <c r="G292" s="111">
        <v>61933</v>
      </c>
      <c r="H292" s="111"/>
    </row>
    <row r="293" spans="1:8" x14ac:dyDescent="0.35">
      <c r="A293" s="111" t="s">
        <v>846</v>
      </c>
      <c r="B293" s="111">
        <v>62042</v>
      </c>
      <c r="F293" s="111" t="s">
        <v>846</v>
      </c>
      <c r="G293" s="111">
        <v>62042</v>
      </c>
      <c r="H293" s="111"/>
    </row>
    <row r="294" spans="1:8" x14ac:dyDescent="0.35">
      <c r="A294" s="111" t="s">
        <v>847</v>
      </c>
      <c r="B294" s="111">
        <v>62151</v>
      </c>
      <c r="F294" s="111" t="s">
        <v>847</v>
      </c>
      <c r="G294" s="111">
        <v>62151</v>
      </c>
      <c r="H294" s="111"/>
    </row>
    <row r="295" spans="1:8" x14ac:dyDescent="0.35">
      <c r="A295" s="111" t="s">
        <v>848</v>
      </c>
      <c r="B295" s="111">
        <v>62261</v>
      </c>
      <c r="F295" s="111" t="s">
        <v>848</v>
      </c>
      <c r="G295" s="111">
        <v>62261</v>
      </c>
      <c r="H295" s="111"/>
    </row>
    <row r="296" spans="1:8" x14ac:dyDescent="0.35">
      <c r="A296" s="111" t="s">
        <v>849</v>
      </c>
      <c r="B296" s="111">
        <v>62385</v>
      </c>
      <c r="F296" s="111" t="s">
        <v>849</v>
      </c>
      <c r="G296" s="111">
        <v>62385</v>
      </c>
      <c r="H296" s="111"/>
    </row>
    <row r="297" spans="1:8" x14ac:dyDescent="0.35">
      <c r="A297" s="111" t="s">
        <v>850</v>
      </c>
      <c r="B297" s="111">
        <v>62510</v>
      </c>
      <c r="F297" s="111" t="s">
        <v>850</v>
      </c>
      <c r="G297" s="111">
        <v>62510</v>
      </c>
      <c r="H297" s="111"/>
    </row>
    <row r="298" spans="1:8" x14ac:dyDescent="0.35">
      <c r="A298" s="111" t="s">
        <v>851</v>
      </c>
      <c r="B298" s="111">
        <v>62635</v>
      </c>
      <c r="F298" s="111" t="s">
        <v>851</v>
      </c>
      <c r="G298" s="111">
        <v>62635</v>
      </c>
      <c r="H298" s="111"/>
    </row>
    <row r="299" spans="1:8" x14ac:dyDescent="0.35">
      <c r="A299" s="111" t="s">
        <v>852</v>
      </c>
      <c r="B299" s="111">
        <v>62760</v>
      </c>
      <c r="F299" s="111" t="s">
        <v>852</v>
      </c>
      <c r="G299" s="111">
        <v>62760</v>
      </c>
      <c r="H299" s="111"/>
    </row>
    <row r="300" spans="1:8" x14ac:dyDescent="0.35">
      <c r="A300" s="111" t="s">
        <v>853</v>
      </c>
      <c r="B300" s="111">
        <v>62891</v>
      </c>
      <c r="F300" s="111" t="s">
        <v>853</v>
      </c>
      <c r="G300" s="111">
        <v>62891</v>
      </c>
      <c r="H300" s="111"/>
    </row>
    <row r="301" spans="1:8" x14ac:dyDescent="0.35">
      <c r="A301" s="111" t="s">
        <v>854</v>
      </c>
      <c r="B301" s="111">
        <v>63022</v>
      </c>
      <c r="F301" s="111" t="s">
        <v>854</v>
      </c>
      <c r="G301" s="111">
        <v>63022</v>
      </c>
      <c r="H301" s="111"/>
    </row>
    <row r="302" spans="1:8" x14ac:dyDescent="0.35">
      <c r="A302" s="111" t="s">
        <v>855</v>
      </c>
      <c r="B302" s="111">
        <v>63154</v>
      </c>
      <c r="F302" s="111" t="s">
        <v>855</v>
      </c>
      <c r="G302" s="111">
        <v>63154</v>
      </c>
      <c r="H302" s="111"/>
    </row>
    <row r="303" spans="1:8" x14ac:dyDescent="0.35">
      <c r="A303" s="111" t="s">
        <v>856</v>
      </c>
      <c r="B303" s="111">
        <v>63285</v>
      </c>
      <c r="F303" s="111" t="s">
        <v>856</v>
      </c>
      <c r="G303" s="111">
        <v>63285</v>
      </c>
      <c r="H303" s="111"/>
    </row>
    <row r="304" spans="1:8" x14ac:dyDescent="0.35">
      <c r="A304" s="111" t="s">
        <v>857</v>
      </c>
      <c r="B304" s="111">
        <v>63390</v>
      </c>
      <c r="F304" s="111" t="s">
        <v>857</v>
      </c>
      <c r="G304" s="111">
        <v>63390</v>
      </c>
      <c r="H304" s="111"/>
    </row>
    <row r="305" spans="1:9" x14ac:dyDescent="0.35">
      <c r="A305" s="111" t="s">
        <v>858</v>
      </c>
      <c r="B305" s="111">
        <v>63495</v>
      </c>
      <c r="F305" s="111" t="s">
        <v>858</v>
      </c>
      <c r="G305" s="111">
        <v>63495</v>
      </c>
      <c r="H305" s="111"/>
    </row>
    <row r="306" spans="1:9" x14ac:dyDescent="0.35">
      <c r="A306" s="111" t="s">
        <v>859</v>
      </c>
      <c r="B306" s="111">
        <v>63600</v>
      </c>
      <c r="F306" s="111" t="s">
        <v>859</v>
      </c>
      <c r="G306" s="111">
        <v>63600</v>
      </c>
      <c r="H306" s="111"/>
    </row>
    <row r="307" spans="1:9" x14ac:dyDescent="0.35">
      <c r="A307" s="111" t="s">
        <v>860</v>
      </c>
      <c r="B307" s="111">
        <v>63705</v>
      </c>
      <c r="F307" s="111" t="s">
        <v>860</v>
      </c>
      <c r="G307" s="111">
        <v>63705</v>
      </c>
      <c r="H307" s="111"/>
    </row>
    <row r="308" spans="1:9" x14ac:dyDescent="0.35">
      <c r="A308" s="111" t="s">
        <v>861</v>
      </c>
      <c r="B308" s="111">
        <v>63805</v>
      </c>
      <c r="F308" s="111" t="s">
        <v>861</v>
      </c>
      <c r="G308" s="111">
        <v>63805</v>
      </c>
      <c r="H308" s="111"/>
    </row>
    <row r="309" spans="1:9" x14ac:dyDescent="0.35">
      <c r="A309" s="111" t="s">
        <v>862</v>
      </c>
      <c r="B309" s="111">
        <v>63905</v>
      </c>
      <c r="F309" s="111" t="s">
        <v>862</v>
      </c>
      <c r="G309" s="111">
        <v>63905</v>
      </c>
      <c r="H309" s="111"/>
    </row>
    <row r="310" spans="1:9" x14ac:dyDescent="0.35">
      <c r="A310" s="111" t="s">
        <v>863</v>
      </c>
      <c r="B310" s="111">
        <v>64006</v>
      </c>
      <c r="F310" s="111" t="s">
        <v>863</v>
      </c>
      <c r="G310" s="111">
        <v>64006</v>
      </c>
      <c r="H310" s="111"/>
    </row>
    <row r="311" spans="1:9" x14ac:dyDescent="0.35">
      <c r="A311" s="111" t="s">
        <v>864</v>
      </c>
      <c r="B311" s="111">
        <v>64106</v>
      </c>
      <c r="F311" s="111" t="s">
        <v>864</v>
      </c>
      <c r="G311" s="111">
        <v>64106</v>
      </c>
      <c r="H311" s="111"/>
    </row>
    <row r="312" spans="1:9" x14ac:dyDescent="0.35">
      <c r="A312" s="111" t="s">
        <v>865</v>
      </c>
      <c r="B312" s="111">
        <v>64228</v>
      </c>
      <c r="F312" s="111" t="s">
        <v>865</v>
      </c>
      <c r="G312" s="111">
        <v>64228</v>
      </c>
      <c r="H312" s="111"/>
    </row>
    <row r="313" spans="1:9" x14ac:dyDescent="0.35">
      <c r="A313" s="111" t="s">
        <v>866</v>
      </c>
      <c r="B313" s="111">
        <v>64351</v>
      </c>
      <c r="F313" s="111" t="s">
        <v>866</v>
      </c>
      <c r="G313" s="111">
        <v>64351</v>
      </c>
      <c r="H313" s="111"/>
    </row>
    <row r="314" spans="1:9" x14ac:dyDescent="0.35">
      <c r="A314" s="111" t="s">
        <v>867</v>
      </c>
      <c r="B314" s="111">
        <v>64474</v>
      </c>
      <c r="F314" s="111" t="s">
        <v>867</v>
      </c>
      <c r="G314" s="111">
        <v>64474</v>
      </c>
      <c r="H314" s="111"/>
    </row>
    <row r="315" spans="1:9" x14ac:dyDescent="0.35">
      <c r="A315" s="111" t="s">
        <v>868</v>
      </c>
      <c r="B315" s="111">
        <v>64597</v>
      </c>
      <c r="F315" s="111" t="s">
        <v>868</v>
      </c>
      <c r="G315" s="111">
        <v>64597</v>
      </c>
      <c r="H315" s="111"/>
    </row>
    <row r="316" spans="1:9" x14ac:dyDescent="0.35">
      <c r="A316" s="111" t="s">
        <v>869</v>
      </c>
      <c r="B316" s="111">
        <v>64725</v>
      </c>
      <c r="F316" s="111" t="s">
        <v>869</v>
      </c>
      <c r="G316" s="111">
        <v>64725</v>
      </c>
      <c r="H316" s="111"/>
    </row>
    <row r="317" spans="1:9" x14ac:dyDescent="0.35">
      <c r="A317" s="111" t="s">
        <v>870</v>
      </c>
      <c r="B317" s="111">
        <v>64853</v>
      </c>
      <c r="F317" s="111" t="s">
        <v>870</v>
      </c>
      <c r="G317" s="111">
        <v>64853</v>
      </c>
      <c r="H317" s="111"/>
    </row>
    <row r="318" spans="1:9" x14ac:dyDescent="0.35">
      <c r="A318" s="111" t="s">
        <v>871</v>
      </c>
      <c r="B318" s="111">
        <v>64982</v>
      </c>
      <c r="F318" s="111" t="s">
        <v>871</v>
      </c>
      <c r="G318" s="111">
        <v>64982</v>
      </c>
      <c r="H318" s="111"/>
    </row>
    <row r="319" spans="1:9" x14ac:dyDescent="0.35">
      <c r="A319" s="111" t="s">
        <v>872</v>
      </c>
      <c r="B319" s="111">
        <v>65110</v>
      </c>
      <c r="D319" s="5">
        <f t="shared" ref="D319:D354" si="2">100*(B319/B318-1)</f>
        <v>0.1969776245729582</v>
      </c>
      <c r="F319" s="111" t="s">
        <v>872</v>
      </c>
      <c r="G319" s="111">
        <v>65110</v>
      </c>
      <c r="H319" s="111"/>
      <c r="I319" s="5">
        <f t="shared" ref="I319:I354" si="3">100*(G319/G318-1)</f>
        <v>0.1969776245729582</v>
      </c>
    </row>
    <row r="320" spans="1:9" x14ac:dyDescent="0.35">
      <c r="A320" s="111" t="s">
        <v>873</v>
      </c>
      <c r="B320" s="111">
        <v>65245</v>
      </c>
      <c r="D320" s="5">
        <f t="shared" si="2"/>
        <v>0.20734142220857343</v>
      </c>
      <c r="F320" s="111" t="s">
        <v>873</v>
      </c>
      <c r="G320" s="111">
        <v>65245</v>
      </c>
      <c r="H320" s="111"/>
      <c r="I320" s="5">
        <f t="shared" si="3"/>
        <v>0.20734142220857343</v>
      </c>
    </row>
    <row r="321" spans="1:9" x14ac:dyDescent="0.35">
      <c r="A321" s="111" t="s">
        <v>874</v>
      </c>
      <c r="B321" s="111">
        <v>65379</v>
      </c>
      <c r="D321" s="5">
        <f t="shared" si="2"/>
        <v>0.20537972258409809</v>
      </c>
      <c r="F321" s="111" t="s">
        <v>874</v>
      </c>
      <c r="G321" s="111">
        <v>65379</v>
      </c>
      <c r="H321" s="111"/>
      <c r="I321" s="5">
        <f t="shared" si="3"/>
        <v>0.20537972258409809</v>
      </c>
    </row>
    <row r="322" spans="1:9" x14ac:dyDescent="0.35">
      <c r="A322" s="111" t="s">
        <v>875</v>
      </c>
      <c r="B322" s="111">
        <v>65514</v>
      </c>
      <c r="D322" s="5">
        <f t="shared" si="2"/>
        <v>0.2064883219382363</v>
      </c>
      <c r="F322" s="111" t="s">
        <v>875</v>
      </c>
      <c r="G322" s="111">
        <v>65514</v>
      </c>
      <c r="H322" s="111"/>
      <c r="I322" s="5">
        <f t="shared" si="3"/>
        <v>0.2064883219382363</v>
      </c>
    </row>
    <row r="323" spans="1:9" x14ac:dyDescent="0.35">
      <c r="A323" s="111" t="s">
        <v>876</v>
      </c>
      <c r="B323" s="111">
        <v>65648</v>
      </c>
      <c r="D323" s="5">
        <f t="shared" si="2"/>
        <v>0.20453643496045615</v>
      </c>
      <c r="F323" s="111" t="s">
        <v>876</v>
      </c>
      <c r="G323" s="111">
        <v>65648</v>
      </c>
      <c r="H323" s="111"/>
      <c r="I323" s="5">
        <f t="shared" si="3"/>
        <v>0.20453643496045615</v>
      </c>
    </row>
    <row r="324" spans="1:9" x14ac:dyDescent="0.35">
      <c r="A324" s="111" t="s">
        <v>877</v>
      </c>
      <c r="B324" s="111">
        <v>65746</v>
      </c>
      <c r="D324" s="5">
        <f t="shared" si="2"/>
        <v>0.14928101389226622</v>
      </c>
      <c r="F324" s="111" t="s">
        <v>877</v>
      </c>
      <c r="G324" s="111">
        <v>65746</v>
      </c>
      <c r="H324" s="111"/>
      <c r="I324" s="5">
        <f t="shared" si="3"/>
        <v>0.14928101389226622</v>
      </c>
    </row>
    <row r="325" spans="1:9" x14ac:dyDescent="0.35">
      <c r="A325" s="111" t="s">
        <v>878</v>
      </c>
      <c r="B325" s="111">
        <v>65844</v>
      </c>
      <c r="D325" s="5">
        <f t="shared" si="2"/>
        <v>0.14905849785538106</v>
      </c>
      <c r="F325" s="111" t="s">
        <v>878</v>
      </c>
      <c r="G325" s="111">
        <v>65844</v>
      </c>
      <c r="H325" s="111"/>
      <c r="I325" s="5">
        <f t="shared" si="3"/>
        <v>0.14905849785538106</v>
      </c>
    </row>
    <row r="326" spans="1:9" x14ac:dyDescent="0.35">
      <c r="A326" s="111" t="s">
        <v>879</v>
      </c>
      <c r="B326" s="111">
        <v>65942</v>
      </c>
      <c r="D326" s="5">
        <f t="shared" si="2"/>
        <v>0.14883664418929854</v>
      </c>
      <c r="F326" s="111" t="s">
        <v>879</v>
      </c>
      <c r="G326" s="111">
        <v>65942</v>
      </c>
      <c r="H326" s="111"/>
      <c r="I326" s="5">
        <f t="shared" si="3"/>
        <v>0.14883664418929854</v>
      </c>
    </row>
    <row r="327" spans="1:9" x14ac:dyDescent="0.35">
      <c r="A327" s="111" t="s">
        <v>880</v>
      </c>
      <c r="B327" s="111">
        <v>66040</v>
      </c>
      <c r="D327" s="5">
        <f t="shared" si="2"/>
        <v>0.14861544994084763</v>
      </c>
      <c r="F327" s="111" t="s">
        <v>880</v>
      </c>
      <c r="G327" s="111">
        <v>66040</v>
      </c>
      <c r="H327" s="111"/>
      <c r="I327" s="5">
        <f t="shared" si="3"/>
        <v>0.14861544994084763</v>
      </c>
    </row>
    <row r="328" spans="1:9" x14ac:dyDescent="0.35">
      <c r="A328" s="111" t="s">
        <v>881</v>
      </c>
      <c r="B328" s="111">
        <v>66139</v>
      </c>
      <c r="D328" s="5">
        <f t="shared" si="2"/>
        <v>0.1499091459721491</v>
      </c>
      <c r="F328" s="111" t="s">
        <v>881</v>
      </c>
      <c r="G328" s="111">
        <v>66139</v>
      </c>
      <c r="H328" s="111"/>
      <c r="I328" s="5">
        <f t="shared" si="3"/>
        <v>0.1499091459721491</v>
      </c>
    </row>
    <row r="329" spans="1:9" x14ac:dyDescent="0.35">
      <c r="A329" s="111" t="s">
        <v>882</v>
      </c>
      <c r="B329" s="111">
        <v>66238</v>
      </c>
      <c r="D329" s="5">
        <f t="shared" si="2"/>
        <v>0.14968475483452259</v>
      </c>
      <c r="F329" s="111" t="s">
        <v>882</v>
      </c>
      <c r="G329" s="111">
        <v>66238</v>
      </c>
      <c r="H329" s="111"/>
      <c r="I329" s="5">
        <f t="shared" si="3"/>
        <v>0.14968475483452259</v>
      </c>
    </row>
    <row r="330" spans="1:9" x14ac:dyDescent="0.35">
      <c r="A330" s="111" t="s">
        <v>883</v>
      </c>
      <c r="B330" s="111">
        <v>66337</v>
      </c>
      <c r="D330" s="5">
        <f t="shared" si="2"/>
        <v>0.1494610344515257</v>
      </c>
      <c r="F330" s="111" t="s">
        <v>883</v>
      </c>
      <c r="G330" s="111">
        <v>66337</v>
      </c>
      <c r="H330" s="111"/>
      <c r="I330" s="5">
        <f t="shared" si="3"/>
        <v>0.1494610344515257</v>
      </c>
    </row>
    <row r="331" spans="1:9" x14ac:dyDescent="0.35">
      <c r="A331" s="111" t="s">
        <v>884</v>
      </c>
      <c r="B331" s="111">
        <v>66436</v>
      </c>
      <c r="D331" s="5">
        <f t="shared" si="2"/>
        <v>0.14923798182009396</v>
      </c>
      <c r="F331" s="111" t="s">
        <v>884</v>
      </c>
      <c r="G331" s="111">
        <v>66436</v>
      </c>
      <c r="H331" s="111"/>
      <c r="I331" s="5">
        <f t="shared" si="3"/>
        <v>0.14923798182009396</v>
      </c>
    </row>
    <row r="332" spans="1:9" x14ac:dyDescent="0.35">
      <c r="A332" s="111" t="s">
        <v>885</v>
      </c>
      <c r="B332" s="111">
        <v>66526</v>
      </c>
      <c r="D332" s="5">
        <f t="shared" si="2"/>
        <v>0.13546872177734315</v>
      </c>
      <c r="F332" s="111" t="s">
        <v>885</v>
      </c>
      <c r="G332" s="111">
        <v>66526</v>
      </c>
      <c r="H332" s="111"/>
      <c r="I332" s="5">
        <f t="shared" si="3"/>
        <v>0.13546872177734315</v>
      </c>
    </row>
    <row r="333" spans="1:9" x14ac:dyDescent="0.35">
      <c r="A333" s="111" t="s">
        <v>886</v>
      </c>
      <c r="B333" s="111">
        <v>66616</v>
      </c>
      <c r="D333" s="5">
        <f t="shared" si="2"/>
        <v>0.13528545230436784</v>
      </c>
      <c r="F333" s="111" t="s">
        <v>886</v>
      </c>
      <c r="G333" s="111">
        <v>66616</v>
      </c>
      <c r="H333" s="111"/>
      <c r="I333" s="5">
        <f t="shared" si="3"/>
        <v>0.13528545230436784</v>
      </c>
    </row>
    <row r="334" spans="1:9" x14ac:dyDescent="0.35">
      <c r="A334" s="111" t="s">
        <v>887</v>
      </c>
      <c r="B334" s="111">
        <v>66707</v>
      </c>
      <c r="D334" s="5">
        <f t="shared" si="2"/>
        <v>0.13660381890236994</v>
      </c>
      <c r="F334" s="111" t="s">
        <v>887</v>
      </c>
      <c r="G334" s="111">
        <v>66707</v>
      </c>
      <c r="H334" s="111"/>
      <c r="I334" s="5">
        <f t="shared" si="3"/>
        <v>0.13660381890236994</v>
      </c>
    </row>
    <row r="335" spans="1:9" x14ac:dyDescent="0.35">
      <c r="A335" s="111" t="s">
        <v>888</v>
      </c>
      <c r="B335" s="111">
        <v>66797</v>
      </c>
      <c r="D335" s="5">
        <f t="shared" si="2"/>
        <v>0.13491837438350807</v>
      </c>
      <c r="F335" s="111" t="s">
        <v>888</v>
      </c>
      <c r="G335" s="111">
        <v>66797</v>
      </c>
      <c r="H335" s="111"/>
      <c r="I335" s="5">
        <f t="shared" si="3"/>
        <v>0.13491837438350807</v>
      </c>
    </row>
    <row r="336" spans="1:9" x14ac:dyDescent="0.35">
      <c r="A336" s="111" t="s">
        <v>889</v>
      </c>
      <c r="B336" s="111">
        <v>66868</v>
      </c>
      <c r="D336" s="5">
        <f t="shared" si="2"/>
        <v>0.10629219875144535</v>
      </c>
      <c r="F336" s="111" t="s">
        <v>889</v>
      </c>
      <c r="G336" s="111">
        <v>66868</v>
      </c>
      <c r="H336" s="111"/>
      <c r="I336" s="5">
        <f t="shared" si="3"/>
        <v>0.10629219875144535</v>
      </c>
    </row>
    <row r="337" spans="1:9" x14ac:dyDescent="0.35">
      <c r="A337" s="111" t="s">
        <v>890</v>
      </c>
      <c r="B337" s="111">
        <v>66939</v>
      </c>
      <c r="D337" s="5">
        <f t="shared" si="2"/>
        <v>0.10617933839802696</v>
      </c>
      <c r="F337" s="111" t="s">
        <v>890</v>
      </c>
      <c r="G337" s="111">
        <v>66939</v>
      </c>
      <c r="H337" s="111"/>
      <c r="I337" s="5">
        <f t="shared" si="3"/>
        <v>0.10617933839802696</v>
      </c>
    </row>
    <row r="338" spans="1:9" x14ac:dyDescent="0.35">
      <c r="A338" s="111" t="s">
        <v>891</v>
      </c>
      <c r="B338" s="111">
        <v>67010</v>
      </c>
      <c r="D338" s="5">
        <f t="shared" si="2"/>
        <v>0.10606671745918561</v>
      </c>
      <c r="F338" s="111" t="s">
        <v>891</v>
      </c>
      <c r="G338" s="111">
        <v>67010</v>
      </c>
      <c r="H338" s="111"/>
      <c r="I338" s="5">
        <f t="shared" si="3"/>
        <v>0.10606671745918561</v>
      </c>
    </row>
    <row r="339" spans="1:9" x14ac:dyDescent="0.35">
      <c r="A339" s="111" t="s">
        <v>892</v>
      </c>
      <c r="B339" s="111">
        <v>67081</v>
      </c>
      <c r="D339" s="5">
        <f t="shared" si="2"/>
        <v>0.10595433517386343</v>
      </c>
      <c r="F339" s="111" t="s">
        <v>892</v>
      </c>
      <c r="G339" s="111">
        <v>67081</v>
      </c>
      <c r="H339" s="111"/>
      <c r="I339" s="5">
        <f t="shared" si="3"/>
        <v>0.10595433517386343</v>
      </c>
    </row>
    <row r="340" spans="1:9" x14ac:dyDescent="0.35">
      <c r="A340" s="111" t="s">
        <v>893</v>
      </c>
      <c r="B340" s="111">
        <v>67067</v>
      </c>
      <c r="D340" s="5">
        <f t="shared" si="2"/>
        <v>-2.0870291140562269E-2</v>
      </c>
      <c r="F340" s="111" t="s">
        <v>893</v>
      </c>
      <c r="G340" s="111">
        <v>67067</v>
      </c>
      <c r="H340" s="111"/>
      <c r="I340" s="5">
        <f t="shared" si="3"/>
        <v>-2.0870291140562269E-2</v>
      </c>
    </row>
    <row r="341" spans="1:9" x14ac:dyDescent="0.35">
      <c r="A341" s="111" t="s">
        <v>894</v>
      </c>
      <c r="B341" s="111">
        <v>67054</v>
      </c>
      <c r="D341" s="5">
        <f t="shared" si="2"/>
        <v>-1.938360147315521E-2</v>
      </c>
      <c r="F341" s="111" t="s">
        <v>894</v>
      </c>
      <c r="G341" s="111">
        <v>67054</v>
      </c>
      <c r="H341" s="111"/>
      <c r="I341" s="5">
        <f t="shared" si="3"/>
        <v>-1.938360147315521E-2</v>
      </c>
    </row>
    <row r="342" spans="1:9" x14ac:dyDescent="0.35">
      <c r="A342" s="111" t="s">
        <v>895</v>
      </c>
      <c r="B342" s="111">
        <v>67040</v>
      </c>
      <c r="D342" s="5">
        <f t="shared" si="2"/>
        <v>-2.0878694783310614E-2</v>
      </c>
      <c r="F342" s="111" t="s">
        <v>895</v>
      </c>
      <c r="G342" s="111">
        <v>67040</v>
      </c>
      <c r="H342" s="111"/>
      <c r="I342" s="5">
        <f t="shared" si="3"/>
        <v>-2.0878694783310614E-2</v>
      </c>
    </row>
    <row r="343" spans="1:9" x14ac:dyDescent="0.35">
      <c r="A343" s="111" t="s">
        <v>896</v>
      </c>
      <c r="B343" s="111">
        <v>67026</v>
      </c>
      <c r="D343" s="5">
        <f t="shared" si="2"/>
        <v>-2.0883054892606445E-2</v>
      </c>
      <c r="F343" s="111" t="s">
        <v>896</v>
      </c>
      <c r="G343" s="111">
        <v>67026</v>
      </c>
      <c r="H343" s="111"/>
      <c r="I343" s="5">
        <f t="shared" si="3"/>
        <v>-2.0883054892606445E-2</v>
      </c>
    </row>
    <row r="344" spans="1:9" x14ac:dyDescent="0.35">
      <c r="A344" s="111" t="s">
        <v>897</v>
      </c>
      <c r="B344" s="111">
        <v>67218</v>
      </c>
      <c r="D344" s="5">
        <f t="shared" si="2"/>
        <v>0.28645600214842748</v>
      </c>
      <c r="F344" s="111" t="s">
        <v>897</v>
      </c>
      <c r="G344" s="111">
        <v>67218</v>
      </c>
      <c r="H344" s="111"/>
      <c r="I344" s="5">
        <f t="shared" si="3"/>
        <v>0.28645600214842748</v>
      </c>
    </row>
    <row r="345" spans="1:9" x14ac:dyDescent="0.35">
      <c r="A345" s="111" t="s">
        <v>898</v>
      </c>
      <c r="B345" s="111">
        <v>67409</v>
      </c>
      <c r="D345" s="5">
        <f t="shared" si="2"/>
        <v>0.28415007884792232</v>
      </c>
      <c r="F345" s="111" t="s">
        <v>898</v>
      </c>
      <c r="G345" s="111">
        <v>67409</v>
      </c>
      <c r="H345" s="111"/>
      <c r="I345" s="5">
        <f t="shared" si="3"/>
        <v>0.28415007884792232</v>
      </c>
    </row>
    <row r="346" spans="1:9" x14ac:dyDescent="0.35">
      <c r="A346" s="111" t="s">
        <v>899</v>
      </c>
      <c r="B346" s="111">
        <v>67600</v>
      </c>
      <c r="D346" s="5">
        <f t="shared" si="2"/>
        <v>0.28334495393789183</v>
      </c>
      <c r="F346" s="111" t="s">
        <v>899</v>
      </c>
      <c r="G346" s="111">
        <v>67600</v>
      </c>
      <c r="H346" s="111"/>
      <c r="I346" s="5">
        <f t="shared" si="3"/>
        <v>0.28334495393789183</v>
      </c>
    </row>
    <row r="347" spans="1:9" x14ac:dyDescent="0.35">
      <c r="A347" s="111" t="s">
        <v>900</v>
      </c>
      <c r="B347" s="111">
        <v>67791</v>
      </c>
      <c r="D347" s="5">
        <f t="shared" si="2"/>
        <v>0.28254437869823512</v>
      </c>
      <c r="F347" s="111" t="s">
        <v>900</v>
      </c>
      <c r="G347" s="111">
        <v>67791</v>
      </c>
      <c r="H347" s="111"/>
      <c r="I347" s="5">
        <f t="shared" si="3"/>
        <v>0.28254437869823512</v>
      </c>
    </row>
    <row r="348" spans="1:9" x14ac:dyDescent="0.35">
      <c r="A348" s="111" t="s">
        <v>901</v>
      </c>
      <c r="B348" s="111">
        <v>67874</v>
      </c>
      <c r="D348" s="5">
        <f t="shared" si="2"/>
        <v>0.12243513150713703</v>
      </c>
      <c r="F348" s="111" t="s">
        <v>901</v>
      </c>
      <c r="G348" s="111">
        <v>67874</v>
      </c>
      <c r="H348" s="111"/>
      <c r="I348" s="5">
        <f t="shared" si="3"/>
        <v>0.12243513150713703</v>
      </c>
    </row>
    <row r="349" spans="1:9" x14ac:dyDescent="0.35">
      <c r="A349" s="111" t="s">
        <v>902</v>
      </c>
      <c r="B349" s="111">
        <v>67957</v>
      </c>
      <c r="D349" s="5">
        <f t="shared" si="2"/>
        <v>0.12228541120311576</v>
      </c>
      <c r="F349" s="111" t="s">
        <v>902</v>
      </c>
      <c r="G349" s="111">
        <v>67957</v>
      </c>
      <c r="H349" s="111"/>
      <c r="I349" s="5">
        <f t="shared" si="3"/>
        <v>0.12228541120311576</v>
      </c>
    </row>
    <row r="350" spans="1:9" x14ac:dyDescent="0.35">
      <c r="A350" s="111" t="s">
        <v>903</v>
      </c>
      <c r="B350" s="111">
        <v>68211</v>
      </c>
      <c r="D350" s="5">
        <f t="shared" si="2"/>
        <v>0.37376576364465119</v>
      </c>
      <c r="F350" s="111" t="s">
        <v>903</v>
      </c>
      <c r="G350" s="111">
        <v>68211</v>
      </c>
      <c r="H350" s="111"/>
      <c r="I350" s="5">
        <f t="shared" si="3"/>
        <v>0.37376576364465119</v>
      </c>
    </row>
    <row r="351" spans="1:9" x14ac:dyDescent="0.35">
      <c r="A351" s="111" t="s">
        <v>904</v>
      </c>
      <c r="B351" s="111">
        <v>68350</v>
      </c>
      <c r="D351" s="5">
        <f t="shared" si="2"/>
        <v>0.20377944906246892</v>
      </c>
      <c r="F351" s="111" t="s">
        <v>904</v>
      </c>
      <c r="G351" s="111">
        <v>68350</v>
      </c>
      <c r="H351" s="111"/>
      <c r="I351" s="5">
        <f t="shared" si="3"/>
        <v>0.20377944906246892</v>
      </c>
    </row>
    <row r="352" spans="1:9" x14ac:dyDescent="0.35">
      <c r="A352" s="111" t="s">
        <v>905</v>
      </c>
      <c r="B352" s="111">
        <v>68519</v>
      </c>
      <c r="D352" s="5">
        <f t="shared" si="2"/>
        <v>0.24725676664227869</v>
      </c>
      <c r="F352" s="111" t="s">
        <v>905</v>
      </c>
      <c r="G352" s="111">
        <v>68519</v>
      </c>
      <c r="H352" s="111"/>
      <c r="I352" s="5">
        <f t="shared" si="3"/>
        <v>0.24725676664227869</v>
      </c>
    </row>
    <row r="353" spans="1:9" x14ac:dyDescent="0.35">
      <c r="A353" s="111" t="s">
        <v>906</v>
      </c>
      <c r="B353" s="111">
        <v>68688</v>
      </c>
      <c r="D353" s="5">
        <f t="shared" si="2"/>
        <v>0.24664691545410733</v>
      </c>
      <c r="F353" s="111" t="s">
        <v>906</v>
      </c>
      <c r="G353" s="111">
        <v>68688</v>
      </c>
      <c r="H353" s="111"/>
      <c r="I353" s="5">
        <f t="shared" si="3"/>
        <v>0.24664691545410733</v>
      </c>
    </row>
    <row r="354" spans="1:9" x14ac:dyDescent="0.35">
      <c r="A354" s="111" t="s">
        <v>918</v>
      </c>
      <c r="B354" s="111">
        <v>68856</v>
      </c>
      <c r="D354" s="5">
        <f t="shared" si="2"/>
        <v>0.24458420684836391</v>
      </c>
      <c r="F354" s="111" t="s">
        <v>918</v>
      </c>
      <c r="G354" s="111">
        <v>68856</v>
      </c>
      <c r="H354" s="111"/>
      <c r="I354" s="5">
        <f t="shared" si="3"/>
        <v>0.24458420684836391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E677-DFAD-4D3F-A9BB-098121C55F16}">
  <dimension ref="B1:AA284"/>
  <sheetViews>
    <sheetView workbookViewId="0">
      <pane xSplit="2" ySplit="6" topLeftCell="E280" activePane="bottomRight" state="frozen"/>
      <selection pane="topRight" activeCell="B1" sqref="B1"/>
      <selection pane="bottomLeft" activeCell="A7" sqref="A7"/>
      <selection pane="bottomRight" activeCell="B1" sqref="B1"/>
    </sheetView>
  </sheetViews>
  <sheetFormatPr defaultColWidth="10.90625" defaultRowHeight="14.5" x14ac:dyDescent="0.35"/>
  <cols>
    <col min="3" max="15" width="14.453125" customWidth="1"/>
    <col min="17" max="17" width="13.453125" customWidth="1"/>
  </cols>
  <sheetData>
    <row r="1" spans="2:27" x14ac:dyDescent="0.35">
      <c r="B1" t="e">
        <f ca="1">_xll.Thomson.Reuters.AFOSpreadsheetFormulas.DSGRID("UKYBHA..B,UKABJQ..B,UKHAYE..B,UKNMRP..B,UKNPQS..B,UKCAEX..B,UKNPJQ..B,UKNPQS..B,UKYBIL..B,UKEXNGS.B,UKIMNGS.B,UKGIXM..B,UKABMF..B"," ","1955-01-01","TIME","Q","RowHeader=true;ColHeader=true;Heading=true;Code=true;Curn=true;SeriesMetaDataLink=true;DispSeriesDescription=false;YearlyTSFormat=false;QuarterlyTSFormat=false")</f>
        <v>#NAME?</v>
      </c>
      <c r="C1" t="s">
        <v>0</v>
      </c>
      <c r="G1">
        <f>SUM(D7:G7)</f>
        <v>4646</v>
      </c>
      <c r="H1">
        <f>H7</f>
        <v>89</v>
      </c>
      <c r="I1">
        <f>K7-L7</f>
        <v>-70</v>
      </c>
      <c r="J1">
        <f>I7</f>
        <v>0</v>
      </c>
      <c r="K1">
        <f>SUM(G1:J1)</f>
        <v>4665</v>
      </c>
    </row>
    <row r="2" spans="2:27" x14ac:dyDescent="0.35">
      <c r="B2" t="s">
        <v>1</v>
      </c>
      <c r="C2" t="s">
        <v>373</v>
      </c>
      <c r="G2">
        <f>SUM(D8:G8)</f>
        <v>4689</v>
      </c>
      <c r="H2">
        <f>H8</f>
        <v>-16</v>
      </c>
      <c r="I2">
        <f>K8-L8</f>
        <v>-66</v>
      </c>
      <c r="J2">
        <f>I8</f>
        <v>0</v>
      </c>
      <c r="K2">
        <f>SUM(G2:J2)</f>
        <v>4607</v>
      </c>
    </row>
    <row r="3" spans="2:27" x14ac:dyDescent="0.35">
      <c r="B3" t="s">
        <v>3</v>
      </c>
      <c r="C3" t="s">
        <v>4</v>
      </c>
    </row>
    <row r="4" spans="2:27" s="7" customFormat="1" ht="61.5" customHeight="1" x14ac:dyDescent="0.35">
      <c r="B4" s="7" t="s">
        <v>5</v>
      </c>
      <c r="C4" s="7" t="s">
        <v>318</v>
      </c>
      <c r="D4" s="7" t="s">
        <v>315</v>
      </c>
      <c r="E4" s="7" t="s">
        <v>320</v>
      </c>
      <c r="F4" s="7" t="s">
        <v>321</v>
      </c>
      <c r="G4" s="7" t="s">
        <v>322</v>
      </c>
      <c r="H4" s="7" t="s">
        <v>323</v>
      </c>
      <c r="I4" s="7" t="s">
        <v>324</v>
      </c>
      <c r="J4" s="7" t="s">
        <v>325</v>
      </c>
      <c r="K4" s="7" t="s">
        <v>326</v>
      </c>
      <c r="L4" s="7" t="s">
        <v>327</v>
      </c>
      <c r="M4" s="7" t="s">
        <v>328</v>
      </c>
      <c r="N4" s="7" t="s">
        <v>329</v>
      </c>
    </row>
    <row r="5" spans="2:27" ht="17.25" customHeight="1" x14ac:dyDescent="0.35">
      <c r="B5" t="s">
        <v>10</v>
      </c>
      <c r="C5" s="18" t="s">
        <v>319</v>
      </c>
      <c r="D5" s="18" t="s">
        <v>316</v>
      </c>
      <c r="E5" s="18" t="s">
        <v>330</v>
      </c>
      <c r="F5" s="18" t="s">
        <v>331</v>
      </c>
      <c r="G5" s="18" t="s">
        <v>332</v>
      </c>
      <c r="H5" s="18" t="s">
        <v>333</v>
      </c>
      <c r="I5" s="18" t="s">
        <v>334</v>
      </c>
      <c r="J5" s="18" t="s">
        <v>335</v>
      </c>
      <c r="K5" s="18" t="s">
        <v>336</v>
      </c>
      <c r="L5" s="18" t="s">
        <v>337</v>
      </c>
      <c r="M5" s="18" t="s">
        <v>338</v>
      </c>
      <c r="N5" s="18" t="s">
        <v>339</v>
      </c>
      <c r="O5" s="4"/>
      <c r="P5" s="3"/>
      <c r="Q5" s="134" t="s">
        <v>340</v>
      </c>
      <c r="R5" s="134"/>
      <c r="S5" s="134"/>
      <c r="T5" s="3"/>
      <c r="U5" s="3"/>
      <c r="V5" s="3"/>
      <c r="W5" s="3"/>
      <c r="X5" s="3"/>
      <c r="Y5" s="3"/>
      <c r="Z5" s="3"/>
      <c r="AA5" s="3"/>
    </row>
    <row r="6" spans="2:27" x14ac:dyDescent="0.35">
      <c r="B6" t="s">
        <v>15</v>
      </c>
      <c r="C6" t="s">
        <v>16</v>
      </c>
      <c r="D6" t="s">
        <v>16</v>
      </c>
      <c r="E6" t="s">
        <v>16</v>
      </c>
      <c r="F6" t="s">
        <v>16</v>
      </c>
      <c r="G6" t="s">
        <v>16</v>
      </c>
      <c r="H6" t="s">
        <v>16</v>
      </c>
      <c r="I6" t="s">
        <v>16</v>
      </c>
      <c r="J6" t="s">
        <v>16</v>
      </c>
      <c r="K6" t="s">
        <v>16</v>
      </c>
      <c r="L6" t="s">
        <v>16</v>
      </c>
      <c r="M6" t="s">
        <v>16</v>
      </c>
      <c r="N6" t="s">
        <v>16</v>
      </c>
      <c r="Q6" t="s">
        <v>341</v>
      </c>
      <c r="R6" t="s">
        <v>342</v>
      </c>
      <c r="S6" t="s">
        <v>343</v>
      </c>
    </row>
    <row r="7" spans="2:27" x14ac:dyDescent="0.35">
      <c r="B7" t="s">
        <v>0</v>
      </c>
      <c r="C7">
        <v>4666</v>
      </c>
      <c r="D7" s="112">
        <v>3168</v>
      </c>
      <c r="E7" s="112">
        <v>19</v>
      </c>
      <c r="F7" s="112">
        <v>818</v>
      </c>
      <c r="G7" s="112">
        <v>641</v>
      </c>
      <c r="H7" s="112">
        <v>89</v>
      </c>
      <c r="I7" s="112">
        <v>0</v>
      </c>
      <c r="J7">
        <v>4735</v>
      </c>
      <c r="K7" s="112">
        <v>1079</v>
      </c>
      <c r="L7" s="112">
        <v>1149</v>
      </c>
      <c r="M7">
        <v>1</v>
      </c>
      <c r="N7">
        <v>5814</v>
      </c>
      <c r="P7">
        <v>2016</v>
      </c>
      <c r="Q7">
        <f>100*SUM(D7:G10)/SUM(C7:C10)</f>
        <v>99.520058427669682</v>
      </c>
      <c r="R7">
        <f>100*SUM(H7:I10)/SUM(C7:C10)</f>
        <v>1.5650268662945381</v>
      </c>
      <c r="S7">
        <f>100*(SUM(K7:K10)-SUM(L7:L10))/SUM(C7:C10)</f>
        <v>-1.3302728363503573</v>
      </c>
      <c r="T7">
        <f t="shared" ref="T7:T13" si="0">SUM(Q7:S7)</f>
        <v>99.754812457613866</v>
      </c>
    </row>
    <row r="8" spans="2:27" x14ac:dyDescent="0.35">
      <c r="B8" t="s">
        <v>17</v>
      </c>
      <c r="C8">
        <v>4688</v>
      </c>
      <c r="D8">
        <v>3200</v>
      </c>
      <c r="E8">
        <v>20</v>
      </c>
      <c r="F8">
        <v>802</v>
      </c>
      <c r="G8">
        <v>667</v>
      </c>
      <c r="H8">
        <v>-16</v>
      </c>
      <c r="I8">
        <v>0</v>
      </c>
      <c r="J8">
        <v>4673</v>
      </c>
      <c r="K8">
        <v>986</v>
      </c>
      <c r="L8">
        <v>1052</v>
      </c>
      <c r="M8">
        <v>81</v>
      </c>
      <c r="N8">
        <v>5659</v>
      </c>
      <c r="P8">
        <v>2017</v>
      </c>
      <c r="Q8">
        <f>100*SUM(D11:G14)/SUM(C11:C14)</f>
        <v>98.36403761274228</v>
      </c>
      <c r="R8">
        <f>100*SUM(H11:I14)/SUM(C11:C14)</f>
        <v>1.2425638073306466</v>
      </c>
      <c r="S8">
        <f>100*(SUM(K11:K14)-SUM(L11:L14))/SUM(C11:C14)</f>
        <v>0.44617156016119747</v>
      </c>
      <c r="T8">
        <f t="shared" si="0"/>
        <v>100.05277298023412</v>
      </c>
    </row>
    <row r="9" spans="2:27" x14ac:dyDescent="0.35">
      <c r="B9" t="s">
        <v>18</v>
      </c>
      <c r="C9">
        <v>4862</v>
      </c>
      <c r="D9">
        <v>3284</v>
      </c>
      <c r="E9">
        <v>19</v>
      </c>
      <c r="F9">
        <v>822</v>
      </c>
      <c r="G9">
        <v>707</v>
      </c>
      <c r="H9">
        <v>115</v>
      </c>
      <c r="I9">
        <v>0</v>
      </c>
      <c r="J9">
        <v>4947</v>
      </c>
      <c r="K9">
        <v>1093</v>
      </c>
      <c r="L9">
        <v>1165</v>
      </c>
      <c r="M9">
        <v>-13</v>
      </c>
      <c r="N9">
        <v>6040</v>
      </c>
      <c r="P9">
        <v>2018</v>
      </c>
      <c r="Q9">
        <f>100*SUM(D15:G18)/SUM(C15:C18)</f>
        <v>98.642779587404988</v>
      </c>
      <c r="R9">
        <f>100*SUM(H15:I18)/SUM(C15:C18)</f>
        <v>1.0767281939920377</v>
      </c>
      <c r="S9">
        <f>100*(SUM(K15:K18)-SUM(L15:L18))/SUM(C15:C18)</f>
        <v>0.47502714440825189</v>
      </c>
      <c r="T9">
        <f t="shared" si="0"/>
        <v>100.19453492580529</v>
      </c>
    </row>
    <row r="10" spans="2:27" x14ac:dyDescent="0.35">
      <c r="B10" t="s">
        <v>19</v>
      </c>
      <c r="C10">
        <v>4953</v>
      </c>
      <c r="D10">
        <v>3347</v>
      </c>
      <c r="E10">
        <v>20</v>
      </c>
      <c r="F10">
        <v>814</v>
      </c>
      <c r="G10">
        <v>729</v>
      </c>
      <c r="H10">
        <v>112</v>
      </c>
      <c r="I10">
        <v>0</v>
      </c>
      <c r="J10">
        <v>5022</v>
      </c>
      <c r="K10">
        <v>1107</v>
      </c>
      <c r="L10">
        <v>1154</v>
      </c>
      <c r="M10">
        <v>-22</v>
      </c>
      <c r="N10">
        <v>6129</v>
      </c>
      <c r="P10">
        <v>2019</v>
      </c>
      <c r="Q10">
        <f>100*SUM(D19:G22)/SUM(C19:C22)</f>
        <v>98.98363479758828</v>
      </c>
      <c r="R10">
        <f>100*SUM(H19:I22)/SUM(C19:C22)</f>
        <v>0.47803617571059431</v>
      </c>
      <c r="S10">
        <f>100*(SUM(K19:K22)-SUM(L19:L22))/SUM(C19:C22)</f>
        <v>0.70198105081826012</v>
      </c>
      <c r="T10">
        <f t="shared" si="0"/>
        <v>100.16365202411714</v>
      </c>
    </row>
    <row r="11" spans="2:27" x14ac:dyDescent="0.35">
      <c r="B11" t="s">
        <v>20</v>
      </c>
      <c r="C11">
        <v>5086</v>
      </c>
      <c r="D11">
        <v>3367</v>
      </c>
      <c r="E11">
        <v>18</v>
      </c>
      <c r="F11">
        <v>841</v>
      </c>
      <c r="G11">
        <v>753</v>
      </c>
      <c r="H11">
        <v>100</v>
      </c>
      <c r="I11">
        <v>0</v>
      </c>
      <c r="J11">
        <v>5079</v>
      </c>
      <c r="K11">
        <v>1154</v>
      </c>
      <c r="L11">
        <v>1149</v>
      </c>
      <c r="M11">
        <v>2</v>
      </c>
      <c r="N11">
        <v>6233</v>
      </c>
      <c r="P11">
        <v>2020</v>
      </c>
      <c r="Q11">
        <f>100*SUM(D23:G26)/SUM(C23:C26)</f>
        <v>99.298835492865351</v>
      </c>
      <c r="R11">
        <f>100*SUM(H23:I26)/SUM(C23:C26)</f>
        <v>0.72986714777759554</v>
      </c>
      <c r="S11">
        <f>100*(SUM(K23:K26)-SUM(L23:L26))/SUM(C23:C26)</f>
        <v>4.5104149581761524E-2</v>
      </c>
      <c r="T11">
        <f t="shared" si="0"/>
        <v>100.07380679022471</v>
      </c>
    </row>
    <row r="12" spans="2:27" x14ac:dyDescent="0.35">
      <c r="B12" t="s">
        <v>21</v>
      </c>
      <c r="C12">
        <v>5155</v>
      </c>
      <c r="D12">
        <v>3431</v>
      </c>
      <c r="E12">
        <v>20</v>
      </c>
      <c r="F12">
        <v>875</v>
      </c>
      <c r="G12">
        <v>781</v>
      </c>
      <c r="H12">
        <v>16</v>
      </c>
      <c r="I12">
        <v>0</v>
      </c>
      <c r="J12">
        <v>5123</v>
      </c>
      <c r="K12">
        <v>1185</v>
      </c>
      <c r="L12">
        <v>1146</v>
      </c>
      <c r="M12">
        <v>-7</v>
      </c>
      <c r="N12">
        <v>6308</v>
      </c>
      <c r="P12">
        <v>2021</v>
      </c>
      <c r="Q12">
        <f>100*SUM(D27:G30)/SUM(C27:C30)</f>
        <v>98.797755810846908</v>
      </c>
      <c r="R12">
        <f>100*SUM(H27:I30)/SUM(C27:C30)</f>
        <v>2.1449562993778861</v>
      </c>
      <c r="S12">
        <f>100*(SUM(K27:K30)-SUM(L27:L30))/SUM(C27:C30)</f>
        <v>-1.3587267661539635</v>
      </c>
      <c r="T12">
        <f t="shared" si="0"/>
        <v>99.583985344070825</v>
      </c>
    </row>
    <row r="13" spans="2:27" x14ac:dyDescent="0.35">
      <c r="B13" t="s">
        <v>22</v>
      </c>
      <c r="C13">
        <v>5235</v>
      </c>
      <c r="D13">
        <v>3446</v>
      </c>
      <c r="E13">
        <v>21</v>
      </c>
      <c r="F13">
        <v>892</v>
      </c>
      <c r="G13">
        <v>803</v>
      </c>
      <c r="H13">
        <v>44</v>
      </c>
      <c r="I13">
        <v>0</v>
      </c>
      <c r="J13">
        <v>5206</v>
      </c>
      <c r="K13">
        <v>1166</v>
      </c>
      <c r="L13">
        <v>1153</v>
      </c>
      <c r="M13">
        <v>16</v>
      </c>
      <c r="N13">
        <v>6372</v>
      </c>
      <c r="P13">
        <v>2022</v>
      </c>
      <c r="Q13">
        <f>SUM(D31:G34)/SUM(C31:C34)</f>
        <v>0.99344508918977004</v>
      </c>
      <c r="R13">
        <f>100*SUM(H31:I43)/SUM(C31:C43)</f>
        <v>0.56331306927817082</v>
      </c>
      <c r="S13">
        <f>100*(SUM(K31:K43)-SUM(L31:L43))/SUM(C31:C43)</f>
        <v>-0.42326285868415048</v>
      </c>
      <c r="T13">
        <f t="shared" si="0"/>
        <v>1.1334952997837904</v>
      </c>
    </row>
    <row r="14" spans="2:27" x14ac:dyDescent="0.35">
      <c r="B14" t="s">
        <v>23</v>
      </c>
      <c r="C14">
        <v>5368</v>
      </c>
      <c r="D14">
        <v>3495</v>
      </c>
      <c r="E14">
        <v>24</v>
      </c>
      <c r="F14">
        <v>908</v>
      </c>
      <c r="G14">
        <v>828</v>
      </c>
      <c r="H14">
        <v>99</v>
      </c>
      <c r="I14">
        <v>0</v>
      </c>
      <c r="J14">
        <v>5354</v>
      </c>
      <c r="K14">
        <v>1191</v>
      </c>
      <c r="L14">
        <v>1155</v>
      </c>
      <c r="M14">
        <v>-22</v>
      </c>
      <c r="N14">
        <v>6545</v>
      </c>
    </row>
    <row r="15" spans="2:27" x14ac:dyDescent="0.35">
      <c r="B15" t="s">
        <v>24</v>
      </c>
      <c r="C15">
        <v>5380</v>
      </c>
      <c r="D15">
        <v>3536</v>
      </c>
      <c r="E15">
        <v>22</v>
      </c>
      <c r="F15">
        <v>921</v>
      </c>
      <c r="G15">
        <v>851</v>
      </c>
      <c r="H15">
        <v>77</v>
      </c>
      <c r="I15">
        <v>0</v>
      </c>
      <c r="J15">
        <v>5407</v>
      </c>
      <c r="K15">
        <v>1252</v>
      </c>
      <c r="L15">
        <v>1241</v>
      </c>
      <c r="M15">
        <v>-38</v>
      </c>
      <c r="N15">
        <v>6659</v>
      </c>
    </row>
    <row r="16" spans="2:27" x14ac:dyDescent="0.35">
      <c r="B16" t="s">
        <v>25</v>
      </c>
      <c r="C16">
        <v>5461</v>
      </c>
      <c r="D16">
        <v>3590</v>
      </c>
      <c r="E16">
        <v>21</v>
      </c>
      <c r="F16">
        <v>901</v>
      </c>
      <c r="G16">
        <v>871</v>
      </c>
      <c r="H16">
        <v>70</v>
      </c>
      <c r="I16">
        <v>0</v>
      </c>
      <c r="J16">
        <v>5453</v>
      </c>
      <c r="K16">
        <v>1235</v>
      </c>
      <c r="L16">
        <v>1217</v>
      </c>
      <c r="M16">
        <v>-10</v>
      </c>
      <c r="N16">
        <v>6688</v>
      </c>
    </row>
    <row r="17" spans="2:14" x14ac:dyDescent="0.35">
      <c r="B17" t="s">
        <v>26</v>
      </c>
      <c r="C17">
        <v>5578</v>
      </c>
      <c r="D17">
        <v>3678</v>
      </c>
      <c r="E17">
        <v>23</v>
      </c>
      <c r="F17">
        <v>923</v>
      </c>
      <c r="G17">
        <v>880</v>
      </c>
      <c r="H17">
        <v>48</v>
      </c>
      <c r="I17">
        <v>0</v>
      </c>
      <c r="J17">
        <v>5552</v>
      </c>
      <c r="K17">
        <v>1232</v>
      </c>
      <c r="L17">
        <v>1213</v>
      </c>
      <c r="M17">
        <v>7</v>
      </c>
      <c r="N17">
        <v>6784</v>
      </c>
    </row>
    <row r="18" spans="2:14" x14ac:dyDescent="0.35">
      <c r="B18" t="s">
        <v>27</v>
      </c>
      <c r="C18">
        <v>5685</v>
      </c>
      <c r="D18">
        <v>3732</v>
      </c>
      <c r="E18">
        <v>26</v>
      </c>
      <c r="F18">
        <v>920</v>
      </c>
      <c r="G18">
        <v>909</v>
      </c>
      <c r="H18">
        <v>43</v>
      </c>
      <c r="I18">
        <v>0</v>
      </c>
      <c r="J18">
        <v>5630</v>
      </c>
      <c r="K18">
        <v>1218</v>
      </c>
      <c r="L18">
        <v>1161</v>
      </c>
      <c r="M18">
        <v>-2</v>
      </c>
      <c r="N18">
        <v>6848</v>
      </c>
    </row>
    <row r="19" spans="2:14" x14ac:dyDescent="0.35">
      <c r="B19" t="s">
        <v>28</v>
      </c>
      <c r="C19">
        <v>5800</v>
      </c>
      <c r="D19">
        <v>3783</v>
      </c>
      <c r="E19">
        <v>22</v>
      </c>
      <c r="F19">
        <v>919</v>
      </c>
      <c r="G19">
        <v>948</v>
      </c>
      <c r="H19">
        <v>58</v>
      </c>
      <c r="I19">
        <v>0</v>
      </c>
      <c r="J19">
        <v>5730</v>
      </c>
      <c r="K19">
        <v>1217</v>
      </c>
      <c r="L19">
        <v>1139</v>
      </c>
      <c r="M19">
        <v>-8</v>
      </c>
      <c r="N19">
        <v>6947</v>
      </c>
    </row>
    <row r="20" spans="2:14" x14ac:dyDescent="0.35">
      <c r="B20" t="s">
        <v>29</v>
      </c>
      <c r="C20">
        <v>5724</v>
      </c>
      <c r="D20">
        <v>3799</v>
      </c>
      <c r="E20">
        <v>22</v>
      </c>
      <c r="F20">
        <v>926</v>
      </c>
      <c r="G20">
        <v>946</v>
      </c>
      <c r="H20">
        <v>3</v>
      </c>
      <c r="I20">
        <v>0</v>
      </c>
      <c r="J20">
        <v>5696</v>
      </c>
      <c r="K20">
        <v>1148</v>
      </c>
      <c r="L20">
        <v>1119</v>
      </c>
      <c r="M20">
        <v>-1</v>
      </c>
      <c r="N20">
        <v>6844</v>
      </c>
    </row>
    <row r="21" spans="2:14" x14ac:dyDescent="0.35">
      <c r="B21" t="s">
        <v>30</v>
      </c>
      <c r="C21">
        <v>5824</v>
      </c>
      <c r="D21">
        <v>3852</v>
      </c>
      <c r="E21">
        <v>27</v>
      </c>
      <c r="F21">
        <v>935</v>
      </c>
      <c r="G21">
        <v>942</v>
      </c>
      <c r="H21">
        <v>66</v>
      </c>
      <c r="I21">
        <v>0</v>
      </c>
      <c r="J21">
        <v>5822</v>
      </c>
      <c r="K21">
        <v>1231</v>
      </c>
      <c r="L21">
        <v>1195</v>
      </c>
      <c r="M21">
        <v>-34</v>
      </c>
      <c r="N21">
        <v>7053</v>
      </c>
    </row>
    <row r="22" spans="2:14" x14ac:dyDescent="0.35">
      <c r="B22" t="s">
        <v>31</v>
      </c>
      <c r="C22">
        <v>5872</v>
      </c>
      <c r="D22">
        <v>3945</v>
      </c>
      <c r="E22">
        <v>29</v>
      </c>
      <c r="F22">
        <v>945</v>
      </c>
      <c r="G22">
        <v>944</v>
      </c>
      <c r="H22">
        <v>-16</v>
      </c>
      <c r="I22">
        <v>0</v>
      </c>
      <c r="J22">
        <v>5847</v>
      </c>
      <c r="K22">
        <v>1204</v>
      </c>
      <c r="L22">
        <v>1184</v>
      </c>
      <c r="M22">
        <v>5</v>
      </c>
      <c r="N22">
        <v>7051</v>
      </c>
    </row>
    <row r="23" spans="2:14" x14ac:dyDescent="0.35">
      <c r="B23" t="s">
        <v>32</v>
      </c>
      <c r="C23">
        <v>5885</v>
      </c>
      <c r="D23">
        <v>3966</v>
      </c>
      <c r="E23">
        <v>28</v>
      </c>
      <c r="F23">
        <v>972</v>
      </c>
      <c r="G23">
        <v>928</v>
      </c>
      <c r="H23">
        <v>-32</v>
      </c>
      <c r="I23">
        <v>0</v>
      </c>
      <c r="J23">
        <v>5862</v>
      </c>
      <c r="K23">
        <v>1186</v>
      </c>
      <c r="L23">
        <v>1173</v>
      </c>
      <c r="M23">
        <v>10</v>
      </c>
      <c r="N23">
        <v>7048</v>
      </c>
    </row>
    <row r="24" spans="2:14" x14ac:dyDescent="0.35">
      <c r="B24" t="s">
        <v>33</v>
      </c>
      <c r="C24">
        <v>6079</v>
      </c>
      <c r="D24">
        <v>4018</v>
      </c>
      <c r="E24">
        <v>30</v>
      </c>
      <c r="F24">
        <v>993</v>
      </c>
      <c r="G24">
        <v>979</v>
      </c>
      <c r="H24">
        <v>48</v>
      </c>
      <c r="I24">
        <v>0</v>
      </c>
      <c r="J24">
        <v>6068</v>
      </c>
      <c r="K24">
        <v>1221</v>
      </c>
      <c r="L24">
        <v>1213</v>
      </c>
      <c r="M24">
        <v>3</v>
      </c>
      <c r="N24">
        <v>7289</v>
      </c>
    </row>
    <row r="25" spans="2:14" x14ac:dyDescent="0.35">
      <c r="B25" t="s">
        <v>34</v>
      </c>
      <c r="C25">
        <v>6103</v>
      </c>
      <c r="D25">
        <v>4056</v>
      </c>
      <c r="E25">
        <v>25</v>
      </c>
      <c r="F25">
        <v>994</v>
      </c>
      <c r="G25">
        <v>969</v>
      </c>
      <c r="H25">
        <v>51</v>
      </c>
      <c r="I25">
        <v>0</v>
      </c>
      <c r="J25">
        <v>6095</v>
      </c>
      <c r="K25">
        <v>1247</v>
      </c>
      <c r="L25">
        <v>1234</v>
      </c>
      <c r="M25">
        <v>-5</v>
      </c>
      <c r="N25">
        <v>7342</v>
      </c>
    </row>
    <row r="26" spans="2:14" x14ac:dyDescent="0.35">
      <c r="B26" t="s">
        <v>35</v>
      </c>
      <c r="C26">
        <v>6321</v>
      </c>
      <c r="D26">
        <v>4185</v>
      </c>
      <c r="E26">
        <v>26</v>
      </c>
      <c r="F26">
        <v>1003</v>
      </c>
      <c r="G26">
        <v>1045</v>
      </c>
      <c r="H26">
        <v>111</v>
      </c>
      <c r="I26">
        <v>0</v>
      </c>
      <c r="J26">
        <v>6370</v>
      </c>
      <c r="K26">
        <v>1296</v>
      </c>
      <c r="L26">
        <v>1319</v>
      </c>
      <c r="M26">
        <v>-26</v>
      </c>
      <c r="N26">
        <v>7666</v>
      </c>
    </row>
    <row r="27" spans="2:14" x14ac:dyDescent="0.35">
      <c r="B27" t="s">
        <v>36</v>
      </c>
      <c r="C27">
        <v>6425</v>
      </c>
      <c r="D27">
        <v>4234</v>
      </c>
      <c r="E27">
        <v>25</v>
      </c>
      <c r="F27">
        <v>1015</v>
      </c>
      <c r="G27">
        <v>1074</v>
      </c>
      <c r="H27">
        <v>104</v>
      </c>
      <c r="I27">
        <v>0</v>
      </c>
      <c r="J27">
        <v>6452</v>
      </c>
      <c r="K27">
        <v>1328</v>
      </c>
      <c r="L27">
        <v>1371</v>
      </c>
      <c r="M27">
        <v>16</v>
      </c>
      <c r="N27">
        <v>7780</v>
      </c>
    </row>
    <row r="28" spans="2:14" x14ac:dyDescent="0.35">
      <c r="B28" t="s">
        <v>37</v>
      </c>
      <c r="C28">
        <v>6484</v>
      </c>
      <c r="D28">
        <v>4245</v>
      </c>
      <c r="E28">
        <v>27</v>
      </c>
      <c r="F28">
        <v>1048</v>
      </c>
      <c r="G28">
        <v>1104</v>
      </c>
      <c r="H28">
        <v>109</v>
      </c>
      <c r="I28">
        <v>0</v>
      </c>
      <c r="J28">
        <v>6533</v>
      </c>
      <c r="K28">
        <v>1292</v>
      </c>
      <c r="L28">
        <v>1399</v>
      </c>
      <c r="M28">
        <v>58</v>
      </c>
      <c r="N28">
        <v>7825</v>
      </c>
    </row>
    <row r="29" spans="2:14" x14ac:dyDescent="0.35">
      <c r="B29" t="s">
        <v>38</v>
      </c>
      <c r="C29">
        <v>6578</v>
      </c>
      <c r="D29">
        <v>4271</v>
      </c>
      <c r="E29">
        <v>30</v>
      </c>
      <c r="F29">
        <v>1049</v>
      </c>
      <c r="G29">
        <v>1149</v>
      </c>
      <c r="H29">
        <v>145</v>
      </c>
      <c r="I29">
        <v>0</v>
      </c>
      <c r="J29">
        <v>6644</v>
      </c>
      <c r="K29">
        <v>1311</v>
      </c>
      <c r="L29">
        <v>1419</v>
      </c>
      <c r="M29">
        <v>42</v>
      </c>
      <c r="N29">
        <v>7955</v>
      </c>
    </row>
    <row r="30" spans="2:14" x14ac:dyDescent="0.35">
      <c r="B30" t="s">
        <v>39</v>
      </c>
      <c r="C30">
        <v>6714</v>
      </c>
      <c r="D30">
        <v>4308</v>
      </c>
      <c r="E30">
        <v>34</v>
      </c>
      <c r="F30">
        <v>1078</v>
      </c>
      <c r="G30">
        <v>1195</v>
      </c>
      <c r="H30">
        <v>204</v>
      </c>
      <c r="I30">
        <v>0</v>
      </c>
      <c r="J30">
        <v>6819</v>
      </c>
      <c r="K30">
        <v>1329</v>
      </c>
      <c r="L30">
        <v>1427</v>
      </c>
      <c r="M30">
        <v>-7</v>
      </c>
      <c r="N30">
        <v>8148</v>
      </c>
    </row>
    <row r="31" spans="2:14" x14ac:dyDescent="0.35">
      <c r="B31" t="s">
        <v>40</v>
      </c>
      <c r="C31">
        <v>6881</v>
      </c>
      <c r="D31">
        <v>4418</v>
      </c>
      <c r="E31">
        <v>28</v>
      </c>
      <c r="F31">
        <v>1120</v>
      </c>
      <c r="G31">
        <v>1240</v>
      </c>
      <c r="H31">
        <v>131</v>
      </c>
      <c r="I31">
        <v>0</v>
      </c>
      <c r="J31">
        <v>6937</v>
      </c>
      <c r="K31">
        <v>1388</v>
      </c>
      <c r="L31">
        <v>1432</v>
      </c>
      <c r="M31">
        <v>-12</v>
      </c>
      <c r="N31">
        <v>8325</v>
      </c>
    </row>
    <row r="32" spans="2:14" x14ac:dyDescent="0.35">
      <c r="B32" t="s">
        <v>41</v>
      </c>
      <c r="C32">
        <v>6881</v>
      </c>
      <c r="D32">
        <v>4462</v>
      </c>
      <c r="E32">
        <v>32</v>
      </c>
      <c r="F32">
        <v>1130</v>
      </c>
      <c r="G32">
        <v>1275</v>
      </c>
      <c r="H32">
        <v>24</v>
      </c>
      <c r="I32">
        <v>0</v>
      </c>
      <c r="J32">
        <v>6923</v>
      </c>
      <c r="K32">
        <v>1359</v>
      </c>
      <c r="L32">
        <v>1409</v>
      </c>
      <c r="M32">
        <v>8</v>
      </c>
      <c r="N32">
        <v>8282</v>
      </c>
    </row>
    <row r="33" spans="2:18" x14ac:dyDescent="0.35">
      <c r="B33" t="s">
        <v>42</v>
      </c>
      <c r="C33">
        <v>7119</v>
      </c>
      <c r="D33">
        <v>4536</v>
      </c>
      <c r="E33">
        <v>34</v>
      </c>
      <c r="F33">
        <v>1145</v>
      </c>
      <c r="G33">
        <v>1303</v>
      </c>
      <c r="H33">
        <v>118</v>
      </c>
      <c r="I33">
        <v>0</v>
      </c>
      <c r="J33">
        <v>7136</v>
      </c>
      <c r="K33">
        <v>1378</v>
      </c>
      <c r="L33">
        <v>1368</v>
      </c>
      <c r="M33">
        <v>-27</v>
      </c>
      <c r="N33">
        <v>8514</v>
      </c>
    </row>
    <row r="34" spans="2:18" x14ac:dyDescent="0.35">
      <c r="B34" t="s">
        <v>43</v>
      </c>
      <c r="C34">
        <v>7037</v>
      </c>
      <c r="D34">
        <v>4565</v>
      </c>
      <c r="E34">
        <v>36</v>
      </c>
      <c r="F34">
        <v>1133</v>
      </c>
      <c r="G34">
        <v>1278</v>
      </c>
      <c r="H34">
        <v>6</v>
      </c>
      <c r="I34">
        <v>0</v>
      </c>
      <c r="J34">
        <v>7018</v>
      </c>
      <c r="K34">
        <v>1372</v>
      </c>
      <c r="L34">
        <v>1373</v>
      </c>
      <c r="M34">
        <v>20</v>
      </c>
      <c r="N34">
        <v>8390</v>
      </c>
    </row>
    <row r="35" spans="2:18" x14ac:dyDescent="0.35">
      <c r="B35" t="s">
        <v>44</v>
      </c>
      <c r="C35">
        <v>7132</v>
      </c>
      <c r="D35">
        <v>4664</v>
      </c>
      <c r="E35">
        <v>34</v>
      </c>
      <c r="F35">
        <v>1191</v>
      </c>
      <c r="G35">
        <v>1284</v>
      </c>
      <c r="H35">
        <v>-60</v>
      </c>
      <c r="I35">
        <v>0</v>
      </c>
      <c r="J35">
        <v>7113</v>
      </c>
      <c r="K35">
        <v>1382</v>
      </c>
      <c r="L35">
        <v>1397</v>
      </c>
      <c r="M35">
        <v>34</v>
      </c>
      <c r="N35">
        <v>8495</v>
      </c>
    </row>
    <row r="36" spans="2:18" x14ac:dyDescent="0.35">
      <c r="B36" t="s">
        <v>45</v>
      </c>
      <c r="C36">
        <v>7307</v>
      </c>
      <c r="D36">
        <v>4806</v>
      </c>
      <c r="E36">
        <v>37</v>
      </c>
      <c r="F36">
        <v>1208</v>
      </c>
      <c r="G36">
        <v>1320</v>
      </c>
      <c r="H36">
        <v>-17</v>
      </c>
      <c r="I36">
        <v>0</v>
      </c>
      <c r="J36">
        <v>7354</v>
      </c>
      <c r="K36">
        <v>1419</v>
      </c>
      <c r="L36">
        <v>1422</v>
      </c>
      <c r="M36">
        <v>-44</v>
      </c>
      <c r="N36">
        <v>8773</v>
      </c>
    </row>
    <row r="37" spans="2:18" x14ac:dyDescent="0.35">
      <c r="B37" t="s">
        <v>46</v>
      </c>
      <c r="C37">
        <v>7381</v>
      </c>
      <c r="D37">
        <v>4775</v>
      </c>
      <c r="E37">
        <v>39</v>
      </c>
      <c r="F37">
        <v>1220</v>
      </c>
      <c r="G37">
        <v>1319</v>
      </c>
      <c r="H37">
        <v>35</v>
      </c>
      <c r="I37">
        <v>0</v>
      </c>
      <c r="J37">
        <v>7388</v>
      </c>
      <c r="K37">
        <v>1411</v>
      </c>
      <c r="L37">
        <v>1435</v>
      </c>
      <c r="M37">
        <v>17</v>
      </c>
      <c r="N37">
        <v>8799</v>
      </c>
    </row>
    <row r="38" spans="2:18" x14ac:dyDescent="0.35">
      <c r="B38" t="s">
        <v>47</v>
      </c>
      <c r="C38">
        <v>7415</v>
      </c>
      <c r="D38">
        <v>4837</v>
      </c>
      <c r="E38">
        <v>43</v>
      </c>
      <c r="F38">
        <v>1223</v>
      </c>
      <c r="G38">
        <v>1313</v>
      </c>
      <c r="H38">
        <v>34</v>
      </c>
      <c r="I38">
        <v>0</v>
      </c>
      <c r="J38">
        <v>7450</v>
      </c>
      <c r="K38">
        <v>1422</v>
      </c>
      <c r="L38">
        <v>1428</v>
      </c>
      <c r="M38">
        <v>-29</v>
      </c>
      <c r="N38">
        <v>8872</v>
      </c>
    </row>
    <row r="39" spans="2:18" x14ac:dyDescent="0.35">
      <c r="B39" t="s">
        <v>48</v>
      </c>
      <c r="C39">
        <v>7365</v>
      </c>
      <c r="D39">
        <v>4892</v>
      </c>
      <c r="E39">
        <v>54</v>
      </c>
      <c r="F39">
        <v>1181</v>
      </c>
      <c r="G39">
        <v>1243</v>
      </c>
      <c r="H39">
        <v>-2</v>
      </c>
      <c r="I39">
        <v>0</v>
      </c>
      <c r="J39">
        <v>7368</v>
      </c>
      <c r="K39">
        <v>1460</v>
      </c>
      <c r="L39">
        <v>1447</v>
      </c>
      <c r="M39">
        <v>-16</v>
      </c>
      <c r="N39">
        <v>8828</v>
      </c>
    </row>
    <row r="40" spans="2:18" x14ac:dyDescent="0.35">
      <c r="B40" t="s">
        <v>49</v>
      </c>
      <c r="C40">
        <v>7750</v>
      </c>
      <c r="D40">
        <v>5054</v>
      </c>
      <c r="E40">
        <v>54</v>
      </c>
      <c r="F40">
        <v>1205</v>
      </c>
      <c r="G40">
        <v>1416</v>
      </c>
      <c r="H40">
        <v>42</v>
      </c>
      <c r="I40">
        <v>0</v>
      </c>
      <c r="J40">
        <v>7771</v>
      </c>
      <c r="K40">
        <v>1480</v>
      </c>
      <c r="L40">
        <v>1502</v>
      </c>
      <c r="M40">
        <v>1</v>
      </c>
      <c r="N40">
        <v>9251</v>
      </c>
    </row>
    <row r="41" spans="2:18" x14ac:dyDescent="0.35">
      <c r="B41" t="s">
        <v>50</v>
      </c>
      <c r="C41">
        <v>7869</v>
      </c>
      <c r="D41">
        <v>5130</v>
      </c>
      <c r="E41">
        <v>54</v>
      </c>
      <c r="F41">
        <v>1232</v>
      </c>
      <c r="G41">
        <v>1459</v>
      </c>
      <c r="H41">
        <v>-17</v>
      </c>
      <c r="I41">
        <v>0</v>
      </c>
      <c r="J41">
        <v>7858</v>
      </c>
      <c r="K41">
        <v>1510</v>
      </c>
      <c r="L41">
        <v>1550</v>
      </c>
      <c r="M41">
        <v>51</v>
      </c>
      <c r="N41">
        <v>9368</v>
      </c>
    </row>
    <row r="42" spans="2:18" x14ac:dyDescent="0.35">
      <c r="B42" t="s">
        <v>51</v>
      </c>
      <c r="C42">
        <v>8115</v>
      </c>
      <c r="D42">
        <v>5200</v>
      </c>
      <c r="E42">
        <v>57</v>
      </c>
      <c r="F42">
        <v>1252</v>
      </c>
      <c r="G42">
        <v>1518</v>
      </c>
      <c r="H42">
        <v>138</v>
      </c>
      <c r="I42">
        <v>0</v>
      </c>
      <c r="J42">
        <v>8165</v>
      </c>
      <c r="K42">
        <v>1539</v>
      </c>
      <c r="L42">
        <v>1604</v>
      </c>
      <c r="M42">
        <v>15</v>
      </c>
      <c r="N42">
        <v>9704</v>
      </c>
    </row>
    <row r="43" spans="2:18" x14ac:dyDescent="0.35">
      <c r="B43" t="s">
        <v>52</v>
      </c>
      <c r="C43">
        <v>8142</v>
      </c>
      <c r="D43">
        <v>5283</v>
      </c>
      <c r="E43">
        <v>58</v>
      </c>
      <c r="F43">
        <v>1268</v>
      </c>
      <c r="G43">
        <v>1602</v>
      </c>
      <c r="H43">
        <v>111</v>
      </c>
      <c r="I43">
        <v>0</v>
      </c>
      <c r="J43">
        <v>8322</v>
      </c>
      <c r="K43">
        <v>1556</v>
      </c>
      <c r="L43">
        <v>1717</v>
      </c>
      <c r="M43">
        <v>-19</v>
      </c>
      <c r="N43">
        <v>9878</v>
      </c>
    </row>
    <row r="44" spans="2:18" x14ac:dyDescent="0.35">
      <c r="B44" t="s">
        <v>53</v>
      </c>
      <c r="C44">
        <v>8433</v>
      </c>
      <c r="D44">
        <v>5364</v>
      </c>
      <c r="E44">
        <v>54</v>
      </c>
      <c r="F44">
        <v>1295</v>
      </c>
      <c r="G44">
        <v>1648</v>
      </c>
      <c r="H44">
        <v>188</v>
      </c>
      <c r="I44">
        <v>0</v>
      </c>
      <c r="J44">
        <v>8549</v>
      </c>
      <c r="K44">
        <v>1586</v>
      </c>
      <c r="L44">
        <v>1698</v>
      </c>
      <c r="M44">
        <v>-4</v>
      </c>
      <c r="N44">
        <v>10135</v>
      </c>
    </row>
    <row r="45" spans="2:18" x14ac:dyDescent="0.35">
      <c r="B45" t="s">
        <v>54</v>
      </c>
      <c r="C45">
        <v>8618</v>
      </c>
      <c r="D45">
        <v>5476</v>
      </c>
      <c r="E45">
        <v>64</v>
      </c>
      <c r="F45">
        <v>1318</v>
      </c>
      <c r="G45">
        <v>1682</v>
      </c>
      <c r="H45">
        <v>150</v>
      </c>
      <c r="I45">
        <v>0</v>
      </c>
      <c r="J45">
        <v>8690</v>
      </c>
      <c r="K45">
        <v>1572</v>
      </c>
      <c r="L45">
        <v>1725</v>
      </c>
      <c r="M45">
        <v>81</v>
      </c>
      <c r="N45">
        <v>10262</v>
      </c>
    </row>
    <row r="46" spans="2:18" x14ac:dyDescent="0.35">
      <c r="B46" t="s">
        <v>55</v>
      </c>
      <c r="C46">
        <v>8854</v>
      </c>
      <c r="D46">
        <v>5618</v>
      </c>
      <c r="E46">
        <v>68</v>
      </c>
      <c r="F46">
        <v>1328</v>
      </c>
      <c r="G46">
        <v>1720</v>
      </c>
      <c r="H46">
        <v>251</v>
      </c>
      <c r="I46">
        <v>0</v>
      </c>
      <c r="J46">
        <v>8985</v>
      </c>
      <c r="K46">
        <v>1616</v>
      </c>
      <c r="L46">
        <v>1772</v>
      </c>
      <c r="M46">
        <v>25</v>
      </c>
      <c r="N46">
        <v>10601</v>
      </c>
      <c r="Q46" t="s">
        <v>362</v>
      </c>
      <c r="R46" t="s">
        <v>363</v>
      </c>
    </row>
    <row r="47" spans="2:18" x14ac:dyDescent="0.35">
      <c r="B47" t="s">
        <v>56</v>
      </c>
      <c r="C47">
        <v>9019</v>
      </c>
      <c r="D47">
        <v>5685</v>
      </c>
      <c r="E47">
        <v>71</v>
      </c>
      <c r="F47">
        <v>1392</v>
      </c>
      <c r="G47">
        <v>1756</v>
      </c>
      <c r="H47">
        <v>147</v>
      </c>
      <c r="I47">
        <v>0</v>
      </c>
      <c r="J47">
        <v>9051</v>
      </c>
      <c r="K47">
        <v>1634</v>
      </c>
      <c r="L47">
        <v>1704</v>
      </c>
      <c r="M47">
        <v>38</v>
      </c>
      <c r="N47">
        <v>10685</v>
      </c>
      <c r="O47">
        <f t="shared" ref="O47:O54" si="1">((N47/N43)-1)*100</f>
        <v>8.1696699736788716</v>
      </c>
      <c r="P47">
        <f t="shared" ref="P47:P54" si="2">((N47/N46)-1)*100</f>
        <v>0.7923780775398459</v>
      </c>
      <c r="Q47">
        <f>'RESEM trim'!P275*'PIB valeur_LT'!N47</f>
        <v>1732733025</v>
      </c>
      <c r="R47">
        <f>Q47-L47</f>
        <v>1732731321</v>
      </c>
    </row>
    <row r="48" spans="2:18" x14ac:dyDescent="0.35">
      <c r="B48" t="s">
        <v>57</v>
      </c>
      <c r="C48">
        <v>9062</v>
      </c>
      <c r="D48">
        <v>5727</v>
      </c>
      <c r="E48">
        <v>71</v>
      </c>
      <c r="F48">
        <v>1468</v>
      </c>
      <c r="G48">
        <v>1779</v>
      </c>
      <c r="H48">
        <v>94</v>
      </c>
      <c r="I48">
        <v>0</v>
      </c>
      <c r="J48">
        <v>9139</v>
      </c>
      <c r="K48">
        <v>1668</v>
      </c>
      <c r="L48">
        <v>1764</v>
      </c>
      <c r="M48">
        <v>19</v>
      </c>
      <c r="N48">
        <v>10807</v>
      </c>
      <c r="O48">
        <f t="shared" si="1"/>
        <v>6.6304884065120806</v>
      </c>
      <c r="P48">
        <f t="shared" si="2"/>
        <v>1.1417875526438914</v>
      </c>
      <c r="Q48">
        <f>'RESEM trim'!P276*'PIB valeur_LT'!N48</f>
        <v>1854329902</v>
      </c>
      <c r="R48">
        <f t="shared" ref="R48:R54" si="3">Q48-L48</f>
        <v>1854328138</v>
      </c>
    </row>
    <row r="49" spans="2:18" x14ac:dyDescent="0.35">
      <c r="B49" s="9" t="s">
        <v>58</v>
      </c>
      <c r="C49">
        <v>9283</v>
      </c>
      <c r="D49" s="9">
        <v>5850</v>
      </c>
      <c r="E49">
        <v>74</v>
      </c>
      <c r="F49">
        <v>1497</v>
      </c>
      <c r="G49">
        <v>1798</v>
      </c>
      <c r="H49">
        <v>135</v>
      </c>
      <c r="I49" s="9">
        <v>0</v>
      </c>
      <c r="J49" s="9">
        <v>9354</v>
      </c>
      <c r="K49">
        <v>1698</v>
      </c>
      <c r="L49">
        <v>1789</v>
      </c>
      <c r="M49">
        <v>20</v>
      </c>
      <c r="N49" s="9">
        <v>11052</v>
      </c>
      <c r="O49">
        <f t="shared" si="1"/>
        <v>7.6983044240888754</v>
      </c>
      <c r="P49">
        <f t="shared" si="2"/>
        <v>2.2670491348200317</v>
      </c>
      <c r="Q49">
        <f>'RESEM trim'!P277*'PIB valeur_LT'!N49</f>
        <v>2105682300</v>
      </c>
      <c r="R49">
        <f t="shared" si="3"/>
        <v>2105680511</v>
      </c>
    </row>
    <row r="50" spans="2:18" x14ac:dyDescent="0.35">
      <c r="B50" s="9" t="s">
        <v>59</v>
      </c>
      <c r="C50">
        <v>9464</v>
      </c>
      <c r="D50" s="9">
        <v>5953</v>
      </c>
      <c r="E50">
        <v>76</v>
      </c>
      <c r="F50">
        <v>1533</v>
      </c>
      <c r="G50">
        <v>1872</v>
      </c>
      <c r="H50">
        <v>85</v>
      </c>
      <c r="I50" s="9">
        <v>0</v>
      </c>
      <c r="J50" s="9">
        <v>9519</v>
      </c>
      <c r="K50">
        <v>1749</v>
      </c>
      <c r="L50">
        <v>1822</v>
      </c>
      <c r="M50">
        <v>18</v>
      </c>
      <c r="N50" s="9">
        <v>11268</v>
      </c>
      <c r="O50">
        <f t="shared" si="1"/>
        <v>6.291859258560506</v>
      </c>
      <c r="P50">
        <f t="shared" si="2"/>
        <v>1.9543973941368087</v>
      </c>
      <c r="Q50">
        <f>'RESEM trim'!P278*'PIB valeur_LT'!N50</f>
        <v>2154137364</v>
      </c>
      <c r="R50">
        <f t="shared" si="3"/>
        <v>2154135542</v>
      </c>
    </row>
    <row r="51" spans="2:18" x14ac:dyDescent="0.35">
      <c r="B51" s="9" t="s">
        <v>60</v>
      </c>
      <c r="C51" s="9">
        <v>9606</v>
      </c>
      <c r="D51" s="9">
        <v>6056</v>
      </c>
      <c r="E51">
        <v>77</v>
      </c>
      <c r="F51">
        <v>1542</v>
      </c>
      <c r="G51">
        <v>1875</v>
      </c>
      <c r="H51">
        <v>107</v>
      </c>
      <c r="I51" s="9">
        <v>0</v>
      </c>
      <c r="J51" s="9">
        <v>9657</v>
      </c>
      <c r="K51">
        <v>1775</v>
      </c>
      <c r="L51">
        <v>1870</v>
      </c>
      <c r="M51">
        <v>44</v>
      </c>
      <c r="N51" s="9">
        <v>11432</v>
      </c>
      <c r="O51">
        <f t="shared" si="1"/>
        <v>6.9911090313523605</v>
      </c>
      <c r="P51">
        <f t="shared" si="2"/>
        <v>1.4554490592829206</v>
      </c>
      <c r="Q51">
        <f>'RESEM trim'!P279*'PIB valeur_LT'!N51</f>
        <v>2043344248</v>
      </c>
      <c r="R51">
        <f t="shared" si="3"/>
        <v>2043342378</v>
      </c>
    </row>
    <row r="52" spans="2:18" x14ac:dyDescent="0.35">
      <c r="B52" s="9" t="s">
        <v>61</v>
      </c>
      <c r="C52" s="9">
        <v>9772</v>
      </c>
      <c r="D52" s="9">
        <v>6170</v>
      </c>
      <c r="E52">
        <v>81</v>
      </c>
      <c r="F52">
        <v>1607</v>
      </c>
      <c r="G52">
        <v>1892</v>
      </c>
      <c r="H52">
        <v>77</v>
      </c>
      <c r="I52" s="9">
        <v>0</v>
      </c>
      <c r="J52" s="9">
        <v>9827</v>
      </c>
      <c r="K52">
        <v>1763</v>
      </c>
      <c r="L52">
        <v>1831</v>
      </c>
      <c r="M52">
        <v>13</v>
      </c>
      <c r="N52" s="9">
        <v>11590</v>
      </c>
      <c r="O52">
        <f t="shared" si="1"/>
        <v>7.2453039696493082</v>
      </c>
      <c r="P52">
        <f t="shared" si="2"/>
        <v>1.3820853743876871</v>
      </c>
      <c r="Q52">
        <f>'RESEM trim'!P280*'PIB valeur_LT'!N52</f>
        <v>2066404280</v>
      </c>
      <c r="R52">
        <f t="shared" si="3"/>
        <v>2066402449</v>
      </c>
    </row>
    <row r="53" spans="2:18" x14ac:dyDescent="0.35">
      <c r="B53" s="9" t="s">
        <v>62</v>
      </c>
      <c r="C53" s="9">
        <v>9956</v>
      </c>
      <c r="D53" s="9">
        <v>6162</v>
      </c>
      <c r="E53">
        <v>85</v>
      </c>
      <c r="F53">
        <v>1641</v>
      </c>
      <c r="G53">
        <v>1959</v>
      </c>
      <c r="H53">
        <v>114</v>
      </c>
      <c r="I53" s="9">
        <v>0</v>
      </c>
      <c r="J53" s="9">
        <v>9961</v>
      </c>
      <c r="K53">
        <v>1845</v>
      </c>
      <c r="L53">
        <v>1893</v>
      </c>
      <c r="M53">
        <v>43</v>
      </c>
      <c r="N53" s="9">
        <v>11806</v>
      </c>
      <c r="O53">
        <f t="shared" si="1"/>
        <v>6.822294607310897</v>
      </c>
      <c r="P53">
        <f t="shared" si="2"/>
        <v>1.8636755823986162</v>
      </c>
      <c r="Q53">
        <f>'RESEM trim'!P281*'PIB valeur_LT'!N53</f>
        <v>2102424286</v>
      </c>
      <c r="R53">
        <f t="shared" si="3"/>
        <v>2102422393</v>
      </c>
    </row>
    <row r="54" spans="2:18" x14ac:dyDescent="0.35">
      <c r="B54" s="9" t="s">
        <v>63</v>
      </c>
      <c r="C54" s="9">
        <v>10060</v>
      </c>
      <c r="D54" s="9">
        <v>6265</v>
      </c>
      <c r="E54">
        <v>82</v>
      </c>
      <c r="F54">
        <v>1676</v>
      </c>
      <c r="G54">
        <v>1970</v>
      </c>
      <c r="H54">
        <v>-10</v>
      </c>
      <c r="I54" s="9">
        <v>0</v>
      </c>
      <c r="J54" s="9">
        <v>9983</v>
      </c>
      <c r="K54">
        <v>1929</v>
      </c>
      <c r="L54">
        <v>1794</v>
      </c>
      <c r="M54">
        <v>-58</v>
      </c>
      <c r="N54" s="9">
        <v>11912</v>
      </c>
      <c r="O54">
        <f t="shared" si="1"/>
        <v>5.7152999645012414</v>
      </c>
      <c r="P54">
        <f t="shared" si="2"/>
        <v>0.89784855158394627</v>
      </c>
      <c r="Q54">
        <f>'RESEM trim'!P282*'PIB valeur_LT'!N54</f>
        <v>2104528776</v>
      </c>
      <c r="R54">
        <f t="shared" si="3"/>
        <v>2104526982</v>
      </c>
    </row>
    <row r="55" spans="2:18" x14ac:dyDescent="0.35">
      <c r="B55" t="s">
        <v>64</v>
      </c>
      <c r="C55">
        <v>10158</v>
      </c>
      <c r="D55">
        <v>6317</v>
      </c>
      <c r="E55">
        <v>85</v>
      </c>
      <c r="F55">
        <v>1739</v>
      </c>
      <c r="G55">
        <v>2016</v>
      </c>
      <c r="H55">
        <v>97</v>
      </c>
      <c r="I55">
        <v>0</v>
      </c>
      <c r="J55">
        <v>10254</v>
      </c>
      <c r="K55">
        <v>1933</v>
      </c>
      <c r="L55">
        <v>1942</v>
      </c>
      <c r="M55">
        <v>-87</v>
      </c>
      <c r="N55">
        <v>12187</v>
      </c>
    </row>
    <row r="56" spans="2:18" x14ac:dyDescent="0.35">
      <c r="B56" t="s">
        <v>65</v>
      </c>
      <c r="C56">
        <v>10413</v>
      </c>
      <c r="D56">
        <v>6413</v>
      </c>
      <c r="E56">
        <v>88</v>
      </c>
      <c r="F56">
        <v>1758</v>
      </c>
      <c r="G56">
        <v>2127</v>
      </c>
      <c r="H56">
        <v>88</v>
      </c>
      <c r="I56">
        <v>0</v>
      </c>
      <c r="J56">
        <v>10474</v>
      </c>
      <c r="K56">
        <v>1880</v>
      </c>
      <c r="L56">
        <v>1950</v>
      </c>
      <c r="M56">
        <v>9</v>
      </c>
      <c r="N56">
        <v>12354</v>
      </c>
    </row>
    <row r="57" spans="2:18" x14ac:dyDescent="0.35">
      <c r="B57" t="s">
        <v>66</v>
      </c>
      <c r="C57">
        <v>10483</v>
      </c>
      <c r="D57">
        <v>6599</v>
      </c>
      <c r="E57">
        <v>86</v>
      </c>
      <c r="F57">
        <v>1786</v>
      </c>
      <c r="G57">
        <v>2105</v>
      </c>
      <c r="H57">
        <v>40</v>
      </c>
      <c r="I57">
        <v>0</v>
      </c>
      <c r="J57">
        <v>10616</v>
      </c>
      <c r="K57">
        <v>1907</v>
      </c>
      <c r="L57">
        <v>1976</v>
      </c>
      <c r="M57">
        <v>-64</v>
      </c>
      <c r="N57">
        <v>12523</v>
      </c>
    </row>
    <row r="58" spans="2:18" x14ac:dyDescent="0.35">
      <c r="B58" t="s">
        <v>67</v>
      </c>
      <c r="C58">
        <v>10619</v>
      </c>
      <c r="D58">
        <v>6749</v>
      </c>
      <c r="E58">
        <v>89</v>
      </c>
      <c r="F58">
        <v>1833</v>
      </c>
      <c r="G58">
        <v>2098</v>
      </c>
      <c r="H58">
        <v>61</v>
      </c>
      <c r="I58">
        <v>0</v>
      </c>
      <c r="J58">
        <v>10830</v>
      </c>
      <c r="K58">
        <v>1825</v>
      </c>
      <c r="L58">
        <v>2147</v>
      </c>
      <c r="M58">
        <v>111</v>
      </c>
      <c r="N58">
        <v>12655</v>
      </c>
    </row>
    <row r="59" spans="2:18" x14ac:dyDescent="0.35">
      <c r="B59" t="s">
        <v>68</v>
      </c>
      <c r="C59">
        <v>11097</v>
      </c>
      <c r="D59">
        <v>7034</v>
      </c>
      <c r="E59">
        <v>91</v>
      </c>
      <c r="F59">
        <v>1883</v>
      </c>
      <c r="G59">
        <v>2276</v>
      </c>
      <c r="H59">
        <v>-45</v>
      </c>
      <c r="I59">
        <v>0</v>
      </c>
      <c r="J59">
        <v>11239</v>
      </c>
      <c r="K59">
        <v>2205</v>
      </c>
      <c r="L59">
        <v>2357</v>
      </c>
      <c r="M59">
        <v>10</v>
      </c>
      <c r="N59">
        <v>13444</v>
      </c>
    </row>
    <row r="60" spans="2:18" x14ac:dyDescent="0.35">
      <c r="B60" t="s">
        <v>69</v>
      </c>
      <c r="C60">
        <v>11230</v>
      </c>
      <c r="D60">
        <v>6894</v>
      </c>
      <c r="E60">
        <v>95</v>
      </c>
      <c r="F60">
        <v>1888</v>
      </c>
      <c r="G60">
        <v>2322</v>
      </c>
      <c r="H60">
        <v>149</v>
      </c>
      <c r="I60">
        <v>0</v>
      </c>
      <c r="J60">
        <v>11348</v>
      </c>
      <c r="K60">
        <v>2195</v>
      </c>
      <c r="L60">
        <v>2341</v>
      </c>
      <c r="M60">
        <v>28</v>
      </c>
      <c r="N60">
        <v>13543</v>
      </c>
    </row>
    <row r="61" spans="2:18" x14ac:dyDescent="0.35">
      <c r="B61" t="s">
        <v>70</v>
      </c>
      <c r="C61">
        <v>11586</v>
      </c>
      <c r="D61">
        <v>7084</v>
      </c>
      <c r="E61">
        <v>96</v>
      </c>
      <c r="F61">
        <v>1924</v>
      </c>
      <c r="G61">
        <v>2407</v>
      </c>
      <c r="H61">
        <v>185</v>
      </c>
      <c r="I61">
        <v>0</v>
      </c>
      <c r="J61">
        <v>11696</v>
      </c>
      <c r="K61">
        <v>2364</v>
      </c>
      <c r="L61">
        <v>2431</v>
      </c>
      <c r="M61">
        <v>-43</v>
      </c>
      <c r="N61">
        <v>14060</v>
      </c>
    </row>
    <row r="62" spans="2:18" x14ac:dyDescent="0.35">
      <c r="B62" t="s">
        <v>71</v>
      </c>
      <c r="C62">
        <v>11882</v>
      </c>
      <c r="D62">
        <v>7264</v>
      </c>
      <c r="E62">
        <v>100</v>
      </c>
      <c r="F62">
        <v>1929</v>
      </c>
      <c r="G62">
        <v>2554</v>
      </c>
      <c r="H62">
        <v>163</v>
      </c>
      <c r="I62">
        <v>0</v>
      </c>
      <c r="J62">
        <v>12010</v>
      </c>
      <c r="K62">
        <v>2399</v>
      </c>
      <c r="L62">
        <v>2442</v>
      </c>
      <c r="M62">
        <v>-85</v>
      </c>
      <c r="N62">
        <v>14409</v>
      </c>
    </row>
    <row r="63" spans="2:18" x14ac:dyDescent="0.35">
      <c r="B63" t="s">
        <v>72</v>
      </c>
      <c r="C63">
        <v>12086</v>
      </c>
      <c r="D63">
        <v>7391</v>
      </c>
      <c r="E63">
        <v>108</v>
      </c>
      <c r="F63">
        <v>1972</v>
      </c>
      <c r="G63">
        <v>2392</v>
      </c>
      <c r="H63">
        <v>174</v>
      </c>
      <c r="I63">
        <v>0</v>
      </c>
      <c r="J63">
        <v>12037</v>
      </c>
      <c r="K63">
        <v>2421</v>
      </c>
      <c r="L63">
        <v>2504</v>
      </c>
      <c r="M63">
        <v>132</v>
      </c>
      <c r="N63">
        <v>14458</v>
      </c>
    </row>
    <row r="64" spans="2:18" x14ac:dyDescent="0.35">
      <c r="B64" t="s">
        <v>73</v>
      </c>
      <c r="C64">
        <v>12267</v>
      </c>
      <c r="D64">
        <v>7493</v>
      </c>
      <c r="E64">
        <v>103</v>
      </c>
      <c r="F64">
        <v>1996</v>
      </c>
      <c r="G64">
        <v>2459</v>
      </c>
      <c r="H64">
        <v>146</v>
      </c>
      <c r="I64">
        <v>0</v>
      </c>
      <c r="J64">
        <v>12197</v>
      </c>
      <c r="K64">
        <v>2535</v>
      </c>
      <c r="L64">
        <v>2512</v>
      </c>
      <c r="M64">
        <v>47</v>
      </c>
      <c r="N64">
        <v>14732</v>
      </c>
    </row>
    <row r="65" spans="2:14" x14ac:dyDescent="0.35">
      <c r="B65" t="s">
        <v>74</v>
      </c>
      <c r="C65">
        <v>12541</v>
      </c>
      <c r="D65">
        <v>7563</v>
      </c>
      <c r="E65">
        <v>103</v>
      </c>
      <c r="F65">
        <v>2042</v>
      </c>
      <c r="G65">
        <v>2612</v>
      </c>
      <c r="H65">
        <v>96</v>
      </c>
      <c r="I65">
        <v>0</v>
      </c>
      <c r="J65">
        <v>12416</v>
      </c>
      <c r="K65">
        <v>2647</v>
      </c>
      <c r="L65">
        <v>2516</v>
      </c>
      <c r="M65">
        <v>-6</v>
      </c>
      <c r="N65">
        <v>15063</v>
      </c>
    </row>
    <row r="66" spans="2:14" x14ac:dyDescent="0.35">
      <c r="B66" t="s">
        <v>75</v>
      </c>
      <c r="C66">
        <v>12867</v>
      </c>
      <c r="D66">
        <v>7781</v>
      </c>
      <c r="E66">
        <v>109</v>
      </c>
      <c r="F66">
        <v>2089</v>
      </c>
      <c r="G66">
        <v>2725</v>
      </c>
      <c r="H66">
        <v>121</v>
      </c>
      <c r="I66">
        <v>0</v>
      </c>
      <c r="J66">
        <v>12825</v>
      </c>
      <c r="K66">
        <v>2680</v>
      </c>
      <c r="L66">
        <v>2624</v>
      </c>
      <c r="M66">
        <v>-14</v>
      </c>
      <c r="N66">
        <v>15505</v>
      </c>
    </row>
    <row r="67" spans="2:14" x14ac:dyDescent="0.35">
      <c r="B67" t="s">
        <v>76</v>
      </c>
      <c r="C67">
        <v>13220</v>
      </c>
      <c r="D67">
        <v>7933</v>
      </c>
      <c r="E67">
        <v>126</v>
      </c>
      <c r="F67">
        <v>2128</v>
      </c>
      <c r="G67">
        <v>2777</v>
      </c>
      <c r="H67">
        <v>1</v>
      </c>
      <c r="I67">
        <v>0</v>
      </c>
      <c r="J67">
        <v>12965</v>
      </c>
      <c r="K67">
        <v>2868</v>
      </c>
      <c r="L67">
        <v>2658</v>
      </c>
      <c r="M67">
        <v>45</v>
      </c>
      <c r="N67">
        <v>15833</v>
      </c>
    </row>
    <row r="68" spans="2:14" x14ac:dyDescent="0.35">
      <c r="B68" t="s">
        <v>77</v>
      </c>
      <c r="C68">
        <v>13803</v>
      </c>
      <c r="D68">
        <v>8148</v>
      </c>
      <c r="E68">
        <v>121</v>
      </c>
      <c r="F68">
        <v>2276</v>
      </c>
      <c r="G68">
        <v>3078</v>
      </c>
      <c r="H68">
        <v>119</v>
      </c>
      <c r="I68">
        <v>0</v>
      </c>
      <c r="J68">
        <v>13742</v>
      </c>
      <c r="K68">
        <v>2848</v>
      </c>
      <c r="L68">
        <v>2813</v>
      </c>
      <c r="M68">
        <v>26</v>
      </c>
      <c r="N68">
        <v>16590</v>
      </c>
    </row>
    <row r="69" spans="2:14" x14ac:dyDescent="0.35">
      <c r="B69" t="s">
        <v>78</v>
      </c>
      <c r="C69">
        <v>14253</v>
      </c>
      <c r="D69">
        <v>8396</v>
      </c>
      <c r="E69">
        <v>124</v>
      </c>
      <c r="F69">
        <v>2342</v>
      </c>
      <c r="G69">
        <v>3171</v>
      </c>
      <c r="H69">
        <v>169</v>
      </c>
      <c r="I69">
        <v>0</v>
      </c>
      <c r="J69">
        <v>14202</v>
      </c>
      <c r="K69">
        <v>2869</v>
      </c>
      <c r="L69">
        <v>2860</v>
      </c>
      <c r="M69">
        <v>42</v>
      </c>
      <c r="N69">
        <v>17071</v>
      </c>
    </row>
    <row r="70" spans="2:14" x14ac:dyDescent="0.35">
      <c r="B70" t="s">
        <v>79</v>
      </c>
      <c r="C70">
        <v>14765</v>
      </c>
      <c r="D70">
        <v>8648</v>
      </c>
      <c r="E70">
        <v>125</v>
      </c>
      <c r="F70">
        <v>2397</v>
      </c>
      <c r="G70">
        <v>3313</v>
      </c>
      <c r="H70">
        <v>93</v>
      </c>
      <c r="I70">
        <v>0</v>
      </c>
      <c r="J70">
        <v>14576</v>
      </c>
      <c r="K70">
        <v>3172</v>
      </c>
      <c r="L70">
        <v>3039</v>
      </c>
      <c r="M70">
        <v>56</v>
      </c>
      <c r="N70">
        <v>17748</v>
      </c>
    </row>
    <row r="71" spans="2:14" x14ac:dyDescent="0.35">
      <c r="B71" t="s">
        <v>80</v>
      </c>
      <c r="C71">
        <v>14986</v>
      </c>
      <c r="D71">
        <v>8835</v>
      </c>
      <c r="E71">
        <v>147</v>
      </c>
      <c r="F71">
        <v>2443</v>
      </c>
      <c r="G71">
        <v>3225</v>
      </c>
      <c r="H71">
        <v>106</v>
      </c>
      <c r="I71">
        <v>0</v>
      </c>
      <c r="J71">
        <v>14756</v>
      </c>
      <c r="K71">
        <v>3084</v>
      </c>
      <c r="L71">
        <v>2993</v>
      </c>
      <c r="M71">
        <v>139</v>
      </c>
      <c r="N71">
        <v>17840</v>
      </c>
    </row>
    <row r="72" spans="2:14" x14ac:dyDescent="0.35">
      <c r="B72" t="s">
        <v>81</v>
      </c>
      <c r="C72">
        <v>15497</v>
      </c>
      <c r="D72">
        <v>9224</v>
      </c>
      <c r="E72">
        <v>135</v>
      </c>
      <c r="F72">
        <v>2594</v>
      </c>
      <c r="G72">
        <v>3422</v>
      </c>
      <c r="H72">
        <v>-44</v>
      </c>
      <c r="I72">
        <v>0</v>
      </c>
      <c r="J72">
        <v>15331</v>
      </c>
      <c r="K72">
        <v>3324</v>
      </c>
      <c r="L72">
        <v>3157</v>
      </c>
      <c r="M72">
        <v>-1</v>
      </c>
      <c r="N72">
        <v>18655</v>
      </c>
    </row>
    <row r="73" spans="2:14" x14ac:dyDescent="0.35">
      <c r="B73" t="s">
        <v>82</v>
      </c>
      <c r="C73">
        <v>15993</v>
      </c>
      <c r="D73">
        <v>9477</v>
      </c>
      <c r="E73">
        <v>137</v>
      </c>
      <c r="F73">
        <v>2669</v>
      </c>
      <c r="G73">
        <v>3555</v>
      </c>
      <c r="H73">
        <v>10</v>
      </c>
      <c r="I73">
        <v>0</v>
      </c>
      <c r="J73">
        <v>15848</v>
      </c>
      <c r="K73">
        <v>3404</v>
      </c>
      <c r="L73">
        <v>3111</v>
      </c>
      <c r="M73">
        <v>-148</v>
      </c>
      <c r="N73">
        <v>19252</v>
      </c>
    </row>
    <row r="74" spans="2:14" x14ac:dyDescent="0.35">
      <c r="B74" t="s">
        <v>83</v>
      </c>
      <c r="C74">
        <v>16394</v>
      </c>
      <c r="D74">
        <v>9717</v>
      </c>
      <c r="E74">
        <v>140</v>
      </c>
      <c r="F74">
        <v>2729</v>
      </c>
      <c r="G74">
        <v>3673</v>
      </c>
      <c r="H74">
        <v>42</v>
      </c>
      <c r="I74">
        <v>0</v>
      </c>
      <c r="J74">
        <v>16301</v>
      </c>
      <c r="K74">
        <v>3415</v>
      </c>
      <c r="L74">
        <v>3196</v>
      </c>
      <c r="M74">
        <v>-126</v>
      </c>
      <c r="N74">
        <v>19716</v>
      </c>
    </row>
    <row r="75" spans="2:14" x14ac:dyDescent="0.35">
      <c r="B75" t="s">
        <v>84</v>
      </c>
      <c r="C75">
        <v>16599</v>
      </c>
      <c r="D75">
        <v>10046</v>
      </c>
      <c r="E75">
        <v>153</v>
      </c>
      <c r="F75">
        <v>2852</v>
      </c>
      <c r="G75">
        <v>3638</v>
      </c>
      <c r="H75">
        <v>-62</v>
      </c>
      <c r="I75">
        <v>0</v>
      </c>
      <c r="J75">
        <v>16627</v>
      </c>
      <c r="K75">
        <v>3380</v>
      </c>
      <c r="L75">
        <v>3315</v>
      </c>
      <c r="M75">
        <v>-93</v>
      </c>
      <c r="N75">
        <v>20007</v>
      </c>
    </row>
    <row r="76" spans="2:14" x14ac:dyDescent="0.35">
      <c r="B76" t="s">
        <v>85</v>
      </c>
      <c r="C76">
        <v>17388</v>
      </c>
      <c r="D76">
        <v>10380</v>
      </c>
      <c r="E76">
        <v>165</v>
      </c>
      <c r="F76">
        <v>2900</v>
      </c>
      <c r="G76">
        <v>3824</v>
      </c>
      <c r="H76">
        <v>59</v>
      </c>
      <c r="I76">
        <v>0</v>
      </c>
      <c r="J76">
        <v>17328</v>
      </c>
      <c r="K76">
        <v>3425</v>
      </c>
      <c r="L76">
        <v>3349</v>
      </c>
      <c r="M76">
        <v>-16</v>
      </c>
      <c r="N76">
        <v>20753</v>
      </c>
    </row>
    <row r="77" spans="2:14" x14ac:dyDescent="0.35">
      <c r="B77" t="s">
        <v>86</v>
      </c>
      <c r="C77">
        <v>17759</v>
      </c>
      <c r="D77">
        <v>10779</v>
      </c>
      <c r="E77">
        <v>159</v>
      </c>
      <c r="F77">
        <v>3016</v>
      </c>
      <c r="G77">
        <v>3934</v>
      </c>
      <c r="H77">
        <v>-21</v>
      </c>
      <c r="I77">
        <v>0</v>
      </c>
      <c r="J77">
        <v>17867</v>
      </c>
      <c r="K77">
        <v>3238</v>
      </c>
      <c r="L77">
        <v>3419</v>
      </c>
      <c r="M77">
        <v>73</v>
      </c>
      <c r="N77">
        <v>21105</v>
      </c>
    </row>
    <row r="78" spans="2:14" x14ac:dyDescent="0.35">
      <c r="B78" t="s">
        <v>87</v>
      </c>
      <c r="C78">
        <v>18832</v>
      </c>
      <c r="D78">
        <v>11254</v>
      </c>
      <c r="E78">
        <v>159</v>
      </c>
      <c r="F78">
        <v>3143</v>
      </c>
      <c r="G78">
        <v>4109</v>
      </c>
      <c r="H78">
        <v>49</v>
      </c>
      <c r="I78">
        <v>0</v>
      </c>
      <c r="J78">
        <v>18714</v>
      </c>
      <c r="K78">
        <v>3942</v>
      </c>
      <c r="L78">
        <v>3972</v>
      </c>
      <c r="M78">
        <v>148</v>
      </c>
      <c r="N78">
        <v>22656</v>
      </c>
    </row>
    <row r="79" spans="2:14" x14ac:dyDescent="0.35">
      <c r="B79" t="s">
        <v>88</v>
      </c>
      <c r="C79">
        <v>20046</v>
      </c>
      <c r="D79">
        <v>11890</v>
      </c>
      <c r="E79">
        <v>171</v>
      </c>
      <c r="F79">
        <v>3260</v>
      </c>
      <c r="G79">
        <v>4536</v>
      </c>
      <c r="H79">
        <v>523</v>
      </c>
      <c r="I79">
        <v>0</v>
      </c>
      <c r="J79">
        <v>20380</v>
      </c>
      <c r="K79">
        <v>4008</v>
      </c>
      <c r="L79">
        <v>4249</v>
      </c>
      <c r="M79">
        <v>-93</v>
      </c>
      <c r="N79">
        <v>24388</v>
      </c>
    </row>
    <row r="80" spans="2:14" x14ac:dyDescent="0.35">
      <c r="B80" t="s">
        <v>89</v>
      </c>
      <c r="C80">
        <v>19874</v>
      </c>
      <c r="D80">
        <v>11961</v>
      </c>
      <c r="E80">
        <v>188</v>
      </c>
      <c r="F80">
        <v>3333</v>
      </c>
      <c r="G80">
        <v>4536</v>
      </c>
      <c r="H80">
        <v>278</v>
      </c>
      <c r="I80">
        <v>0</v>
      </c>
      <c r="J80">
        <v>20296</v>
      </c>
      <c r="K80">
        <v>4229</v>
      </c>
      <c r="L80">
        <v>4504</v>
      </c>
      <c r="M80">
        <v>-147</v>
      </c>
      <c r="N80">
        <v>24525</v>
      </c>
    </row>
    <row r="81" spans="2:14" x14ac:dyDescent="0.35">
      <c r="B81" t="s">
        <v>90</v>
      </c>
      <c r="C81">
        <v>20558</v>
      </c>
      <c r="D81">
        <v>12326</v>
      </c>
      <c r="E81">
        <v>195</v>
      </c>
      <c r="F81">
        <v>3477</v>
      </c>
      <c r="G81">
        <v>4687</v>
      </c>
      <c r="H81">
        <v>355</v>
      </c>
      <c r="I81">
        <v>0</v>
      </c>
      <c r="J81">
        <v>21040</v>
      </c>
      <c r="K81">
        <v>4524</v>
      </c>
      <c r="L81">
        <v>4993</v>
      </c>
      <c r="M81">
        <v>-13</v>
      </c>
      <c r="N81">
        <v>25564</v>
      </c>
    </row>
    <row r="82" spans="2:14" x14ac:dyDescent="0.35">
      <c r="B82" t="s">
        <v>91</v>
      </c>
      <c r="C82">
        <v>21315</v>
      </c>
      <c r="D82">
        <v>12811</v>
      </c>
      <c r="E82">
        <v>204</v>
      </c>
      <c r="F82">
        <v>3581</v>
      </c>
      <c r="G82">
        <v>4968</v>
      </c>
      <c r="H82">
        <v>373</v>
      </c>
      <c r="I82">
        <v>0</v>
      </c>
      <c r="J82">
        <v>21937</v>
      </c>
      <c r="K82">
        <v>4852</v>
      </c>
      <c r="L82">
        <v>5579</v>
      </c>
      <c r="M82">
        <v>105</v>
      </c>
      <c r="N82">
        <v>26789</v>
      </c>
    </row>
    <row r="83" spans="2:14" x14ac:dyDescent="0.35">
      <c r="B83" t="s">
        <v>92</v>
      </c>
      <c r="C83">
        <v>21132</v>
      </c>
      <c r="D83">
        <v>13255</v>
      </c>
      <c r="E83">
        <v>221</v>
      </c>
      <c r="F83">
        <v>3766</v>
      </c>
      <c r="G83">
        <v>5131</v>
      </c>
      <c r="H83">
        <v>-79</v>
      </c>
      <c r="I83">
        <v>0</v>
      </c>
      <c r="J83">
        <v>22294</v>
      </c>
      <c r="K83">
        <v>5314</v>
      </c>
      <c r="L83">
        <v>6286</v>
      </c>
      <c r="M83">
        <v>-190</v>
      </c>
      <c r="N83">
        <v>27608</v>
      </c>
    </row>
    <row r="84" spans="2:14" x14ac:dyDescent="0.35">
      <c r="B84" t="s">
        <v>93</v>
      </c>
      <c r="C84">
        <v>22651</v>
      </c>
      <c r="D84">
        <v>13866</v>
      </c>
      <c r="E84">
        <v>242</v>
      </c>
      <c r="F84">
        <v>4000</v>
      </c>
      <c r="G84">
        <v>5114</v>
      </c>
      <c r="H84">
        <v>599</v>
      </c>
      <c r="I84">
        <v>0</v>
      </c>
      <c r="J84">
        <v>23821</v>
      </c>
      <c r="K84">
        <v>5890</v>
      </c>
      <c r="L84">
        <v>7002</v>
      </c>
      <c r="M84">
        <v>-58</v>
      </c>
      <c r="N84">
        <v>29711</v>
      </c>
    </row>
    <row r="85" spans="2:14" x14ac:dyDescent="0.35">
      <c r="B85" t="s">
        <v>94</v>
      </c>
      <c r="C85">
        <v>23896</v>
      </c>
      <c r="D85">
        <v>14628</v>
      </c>
      <c r="E85">
        <v>229</v>
      </c>
      <c r="F85">
        <v>4406</v>
      </c>
      <c r="G85">
        <v>5368</v>
      </c>
      <c r="H85">
        <v>463</v>
      </c>
      <c r="I85">
        <v>0</v>
      </c>
      <c r="J85">
        <v>25094</v>
      </c>
      <c r="K85">
        <v>6172</v>
      </c>
      <c r="L85">
        <v>7117</v>
      </c>
      <c r="M85">
        <v>-253</v>
      </c>
      <c r="N85">
        <v>31266</v>
      </c>
    </row>
    <row r="86" spans="2:14" x14ac:dyDescent="0.35">
      <c r="B86" t="s">
        <v>95</v>
      </c>
      <c r="C86">
        <v>24994</v>
      </c>
      <c r="D86">
        <v>15484</v>
      </c>
      <c r="E86">
        <v>237</v>
      </c>
      <c r="F86">
        <v>4847</v>
      </c>
      <c r="G86">
        <v>5590</v>
      </c>
      <c r="H86">
        <v>62</v>
      </c>
      <c r="I86">
        <v>0</v>
      </c>
      <c r="J86">
        <v>26220</v>
      </c>
      <c r="K86">
        <v>6247</v>
      </c>
      <c r="L86">
        <v>7208</v>
      </c>
      <c r="M86">
        <v>-265</v>
      </c>
      <c r="N86">
        <v>32467</v>
      </c>
    </row>
    <row r="87" spans="2:14" x14ac:dyDescent="0.35">
      <c r="B87" t="s">
        <v>96</v>
      </c>
      <c r="C87">
        <v>26814</v>
      </c>
      <c r="D87">
        <v>16476</v>
      </c>
      <c r="E87">
        <v>274</v>
      </c>
      <c r="F87">
        <v>5537</v>
      </c>
      <c r="G87">
        <v>5576</v>
      </c>
      <c r="H87">
        <v>-488</v>
      </c>
      <c r="I87">
        <v>0</v>
      </c>
      <c r="J87">
        <v>27375</v>
      </c>
      <c r="K87">
        <v>6665</v>
      </c>
      <c r="L87">
        <v>7162</v>
      </c>
      <c r="M87">
        <v>-64</v>
      </c>
      <c r="N87">
        <v>34040</v>
      </c>
    </row>
    <row r="88" spans="2:14" x14ac:dyDescent="0.35">
      <c r="B88" t="s">
        <v>97</v>
      </c>
      <c r="C88">
        <v>28129</v>
      </c>
      <c r="D88">
        <v>17407</v>
      </c>
      <c r="E88">
        <v>286</v>
      </c>
      <c r="F88">
        <v>5676</v>
      </c>
      <c r="G88">
        <v>5877</v>
      </c>
      <c r="H88">
        <v>-415</v>
      </c>
      <c r="I88">
        <v>0</v>
      </c>
      <c r="J88">
        <v>28831</v>
      </c>
      <c r="K88">
        <v>6640</v>
      </c>
      <c r="L88">
        <v>6905</v>
      </c>
      <c r="M88">
        <v>-437</v>
      </c>
      <c r="N88">
        <v>35471</v>
      </c>
    </row>
    <row r="89" spans="2:14" x14ac:dyDescent="0.35">
      <c r="B89" t="s">
        <v>98</v>
      </c>
      <c r="C89">
        <v>29260</v>
      </c>
      <c r="D89">
        <v>17907</v>
      </c>
      <c r="E89">
        <v>307</v>
      </c>
      <c r="F89">
        <v>6031</v>
      </c>
      <c r="G89">
        <v>6131</v>
      </c>
      <c r="H89">
        <v>-349</v>
      </c>
      <c r="I89">
        <v>0</v>
      </c>
      <c r="J89">
        <v>30027</v>
      </c>
      <c r="K89">
        <v>6925</v>
      </c>
      <c r="L89">
        <v>7565</v>
      </c>
      <c r="M89">
        <v>-127</v>
      </c>
      <c r="N89">
        <v>36952</v>
      </c>
    </row>
    <row r="90" spans="2:14" x14ac:dyDescent="0.35">
      <c r="B90" t="s">
        <v>99</v>
      </c>
      <c r="C90">
        <v>30890</v>
      </c>
      <c r="D90">
        <v>18684</v>
      </c>
      <c r="E90">
        <v>299</v>
      </c>
      <c r="F90">
        <v>6302</v>
      </c>
      <c r="G90">
        <v>6131</v>
      </c>
      <c r="H90">
        <v>-102</v>
      </c>
      <c r="I90">
        <v>0</v>
      </c>
      <c r="J90">
        <v>31314</v>
      </c>
      <c r="K90">
        <v>7540</v>
      </c>
      <c r="L90">
        <v>7732</v>
      </c>
      <c r="M90">
        <v>-232</v>
      </c>
      <c r="N90">
        <v>38854</v>
      </c>
    </row>
    <row r="91" spans="2:14" x14ac:dyDescent="0.35">
      <c r="B91" t="s">
        <v>100</v>
      </c>
      <c r="C91">
        <v>32449</v>
      </c>
      <c r="D91">
        <v>19524</v>
      </c>
      <c r="E91">
        <v>346</v>
      </c>
      <c r="F91">
        <v>6540</v>
      </c>
      <c r="G91">
        <v>6493</v>
      </c>
      <c r="H91">
        <v>-84</v>
      </c>
      <c r="I91">
        <v>0</v>
      </c>
      <c r="J91">
        <v>32819</v>
      </c>
      <c r="K91">
        <v>8049</v>
      </c>
      <c r="L91">
        <v>7911</v>
      </c>
      <c r="M91">
        <v>-508</v>
      </c>
      <c r="N91">
        <v>40868</v>
      </c>
    </row>
    <row r="92" spans="2:14" x14ac:dyDescent="0.35">
      <c r="B92" t="s">
        <v>101</v>
      </c>
      <c r="C92">
        <v>33322</v>
      </c>
      <c r="D92">
        <v>20139</v>
      </c>
      <c r="E92">
        <v>350</v>
      </c>
      <c r="F92">
        <v>6887</v>
      </c>
      <c r="G92">
        <v>6682</v>
      </c>
      <c r="H92">
        <v>-55</v>
      </c>
      <c r="I92">
        <v>0</v>
      </c>
      <c r="J92">
        <v>34003</v>
      </c>
      <c r="K92">
        <v>8813</v>
      </c>
      <c r="L92">
        <v>9227</v>
      </c>
      <c r="M92">
        <v>-267</v>
      </c>
      <c r="N92">
        <v>42816</v>
      </c>
    </row>
    <row r="93" spans="2:14" x14ac:dyDescent="0.35">
      <c r="B93" t="s">
        <v>102</v>
      </c>
      <c r="C93">
        <v>34550</v>
      </c>
      <c r="D93">
        <v>20882</v>
      </c>
      <c r="E93">
        <v>359</v>
      </c>
      <c r="F93">
        <v>7000</v>
      </c>
      <c r="G93">
        <v>6856</v>
      </c>
      <c r="H93">
        <v>333</v>
      </c>
      <c r="I93">
        <v>0</v>
      </c>
      <c r="J93">
        <v>35430</v>
      </c>
      <c r="K93">
        <v>9285</v>
      </c>
      <c r="L93">
        <v>9770</v>
      </c>
      <c r="M93">
        <v>-395</v>
      </c>
      <c r="N93">
        <v>44715</v>
      </c>
    </row>
    <row r="94" spans="2:14" x14ac:dyDescent="0.35">
      <c r="B94" t="s">
        <v>103</v>
      </c>
      <c r="C94">
        <v>36678</v>
      </c>
      <c r="D94">
        <v>22025</v>
      </c>
      <c r="E94">
        <v>367</v>
      </c>
      <c r="F94">
        <v>7119</v>
      </c>
      <c r="G94">
        <v>7153</v>
      </c>
      <c r="H94">
        <v>707</v>
      </c>
      <c r="I94">
        <v>0</v>
      </c>
      <c r="J94">
        <v>37371</v>
      </c>
      <c r="K94">
        <v>10129</v>
      </c>
      <c r="L94">
        <v>10470</v>
      </c>
      <c r="M94">
        <v>-352</v>
      </c>
      <c r="N94">
        <v>47500</v>
      </c>
    </row>
    <row r="95" spans="2:14" x14ac:dyDescent="0.35">
      <c r="B95" t="s">
        <v>104</v>
      </c>
      <c r="C95">
        <v>38038</v>
      </c>
      <c r="D95">
        <v>22597</v>
      </c>
      <c r="E95">
        <v>386</v>
      </c>
      <c r="F95">
        <v>7199</v>
      </c>
      <c r="G95">
        <v>7049</v>
      </c>
      <c r="H95">
        <v>738</v>
      </c>
      <c r="I95">
        <v>0</v>
      </c>
      <c r="J95">
        <v>37969</v>
      </c>
      <c r="K95">
        <v>10533</v>
      </c>
      <c r="L95">
        <v>10631</v>
      </c>
      <c r="M95">
        <v>167</v>
      </c>
      <c r="N95">
        <v>48502</v>
      </c>
    </row>
    <row r="96" spans="2:14" x14ac:dyDescent="0.35">
      <c r="B96" t="s">
        <v>105</v>
      </c>
      <c r="C96">
        <v>39244</v>
      </c>
      <c r="D96">
        <v>23291</v>
      </c>
      <c r="E96">
        <v>388</v>
      </c>
      <c r="F96">
        <v>7467</v>
      </c>
      <c r="G96">
        <v>7625</v>
      </c>
      <c r="H96">
        <v>556</v>
      </c>
      <c r="I96">
        <v>0</v>
      </c>
      <c r="J96">
        <v>39327</v>
      </c>
      <c r="K96">
        <v>11119</v>
      </c>
      <c r="L96">
        <v>11084</v>
      </c>
      <c r="M96">
        <v>-118</v>
      </c>
      <c r="N96">
        <v>50446</v>
      </c>
    </row>
    <row r="97" spans="2:14" x14ac:dyDescent="0.35">
      <c r="B97" t="s">
        <v>106</v>
      </c>
      <c r="C97">
        <v>40339</v>
      </c>
      <c r="D97">
        <v>24004</v>
      </c>
      <c r="E97">
        <v>393</v>
      </c>
      <c r="F97">
        <v>7602</v>
      </c>
      <c r="G97">
        <v>7903</v>
      </c>
      <c r="H97">
        <v>-41</v>
      </c>
      <c r="I97">
        <v>0</v>
      </c>
      <c r="J97">
        <v>39861</v>
      </c>
      <c r="K97">
        <v>11693</v>
      </c>
      <c r="L97">
        <v>10918</v>
      </c>
      <c r="M97">
        <v>-297</v>
      </c>
      <c r="N97">
        <v>51554</v>
      </c>
    </row>
    <row r="98" spans="2:14" x14ac:dyDescent="0.35">
      <c r="B98" t="s">
        <v>107</v>
      </c>
      <c r="C98">
        <v>42165</v>
      </c>
      <c r="D98">
        <v>24919</v>
      </c>
      <c r="E98">
        <v>403</v>
      </c>
      <c r="F98">
        <v>7747</v>
      </c>
      <c r="G98">
        <v>8429</v>
      </c>
      <c r="H98">
        <v>571</v>
      </c>
      <c r="I98">
        <v>0</v>
      </c>
      <c r="J98">
        <v>42069</v>
      </c>
      <c r="K98">
        <v>11374</v>
      </c>
      <c r="L98">
        <v>10665</v>
      </c>
      <c r="M98">
        <v>-613</v>
      </c>
      <c r="N98">
        <v>53443</v>
      </c>
    </row>
    <row r="99" spans="2:14" x14ac:dyDescent="0.35">
      <c r="B99" t="s">
        <v>108</v>
      </c>
      <c r="C99">
        <v>44140</v>
      </c>
      <c r="D99">
        <v>26342</v>
      </c>
      <c r="E99">
        <v>405</v>
      </c>
      <c r="F99">
        <v>8133</v>
      </c>
      <c r="G99">
        <v>8812</v>
      </c>
      <c r="H99">
        <v>355</v>
      </c>
      <c r="I99">
        <v>0</v>
      </c>
      <c r="J99">
        <v>44047</v>
      </c>
      <c r="K99">
        <v>11696</v>
      </c>
      <c r="L99">
        <v>11247</v>
      </c>
      <c r="M99">
        <v>-356</v>
      </c>
      <c r="N99">
        <v>55743</v>
      </c>
    </row>
    <row r="100" spans="2:14" x14ac:dyDescent="0.35">
      <c r="B100" t="s">
        <v>109</v>
      </c>
      <c r="C100">
        <v>45905</v>
      </c>
      <c r="D100">
        <v>26858</v>
      </c>
      <c r="E100">
        <v>428</v>
      </c>
      <c r="F100">
        <v>8359</v>
      </c>
      <c r="G100">
        <v>9131</v>
      </c>
      <c r="H100">
        <v>553</v>
      </c>
      <c r="I100">
        <v>0</v>
      </c>
      <c r="J100">
        <v>45329</v>
      </c>
      <c r="K100">
        <v>12186</v>
      </c>
      <c r="L100">
        <v>11385</v>
      </c>
      <c r="M100">
        <v>-225</v>
      </c>
      <c r="N100">
        <v>57515</v>
      </c>
    </row>
    <row r="101" spans="2:14" x14ac:dyDescent="0.35">
      <c r="B101" t="s">
        <v>110</v>
      </c>
      <c r="C101">
        <v>47207</v>
      </c>
      <c r="D101">
        <v>27975</v>
      </c>
      <c r="E101">
        <v>429</v>
      </c>
      <c r="F101">
        <v>8575</v>
      </c>
      <c r="G101">
        <v>9467</v>
      </c>
      <c r="H101">
        <v>248</v>
      </c>
      <c r="I101">
        <v>0</v>
      </c>
      <c r="J101">
        <v>46694</v>
      </c>
      <c r="K101">
        <v>12453</v>
      </c>
      <c r="L101">
        <v>11846</v>
      </c>
      <c r="M101">
        <v>-94</v>
      </c>
      <c r="N101">
        <v>59147</v>
      </c>
    </row>
    <row r="102" spans="2:14" x14ac:dyDescent="0.35">
      <c r="B102" t="s">
        <v>111</v>
      </c>
      <c r="C102">
        <v>48906</v>
      </c>
      <c r="D102">
        <v>28742</v>
      </c>
      <c r="E102">
        <v>440</v>
      </c>
      <c r="F102">
        <v>8887</v>
      </c>
      <c r="G102">
        <v>9794</v>
      </c>
      <c r="H102">
        <v>648</v>
      </c>
      <c r="I102">
        <v>0</v>
      </c>
      <c r="J102">
        <v>48511</v>
      </c>
      <c r="K102">
        <v>12720</v>
      </c>
      <c r="L102">
        <v>11880</v>
      </c>
      <c r="M102">
        <v>-445</v>
      </c>
      <c r="N102">
        <v>61231</v>
      </c>
    </row>
    <row r="103" spans="2:14" x14ac:dyDescent="0.35">
      <c r="B103" t="s">
        <v>112</v>
      </c>
      <c r="C103">
        <v>50459</v>
      </c>
      <c r="D103">
        <v>30045</v>
      </c>
      <c r="E103">
        <v>475</v>
      </c>
      <c r="F103">
        <v>9082</v>
      </c>
      <c r="G103">
        <v>10338</v>
      </c>
      <c r="H103">
        <v>862</v>
      </c>
      <c r="I103">
        <v>0</v>
      </c>
      <c r="J103">
        <v>50802</v>
      </c>
      <c r="K103">
        <v>12123</v>
      </c>
      <c r="L103">
        <v>12524</v>
      </c>
      <c r="M103">
        <v>58</v>
      </c>
      <c r="N103">
        <v>62925</v>
      </c>
    </row>
    <row r="104" spans="2:14" x14ac:dyDescent="0.35">
      <c r="B104" t="s">
        <v>113</v>
      </c>
      <c r="C104">
        <v>53966</v>
      </c>
      <c r="D104">
        <v>32478</v>
      </c>
      <c r="E104">
        <v>473</v>
      </c>
      <c r="F104">
        <v>9604</v>
      </c>
      <c r="G104">
        <v>11205</v>
      </c>
      <c r="H104">
        <v>189</v>
      </c>
      <c r="I104">
        <v>0</v>
      </c>
      <c r="J104">
        <v>53949</v>
      </c>
      <c r="K104">
        <v>14637</v>
      </c>
      <c r="L104">
        <v>14093</v>
      </c>
      <c r="M104">
        <v>-527</v>
      </c>
      <c r="N104">
        <v>68586</v>
      </c>
    </row>
    <row r="105" spans="2:14" x14ac:dyDescent="0.35">
      <c r="B105" t="s">
        <v>114</v>
      </c>
      <c r="C105">
        <v>56767</v>
      </c>
      <c r="D105">
        <v>33291</v>
      </c>
      <c r="E105">
        <v>490</v>
      </c>
      <c r="F105">
        <v>10088</v>
      </c>
      <c r="G105">
        <v>11911</v>
      </c>
      <c r="H105">
        <v>724</v>
      </c>
      <c r="I105">
        <v>0</v>
      </c>
      <c r="J105">
        <v>56504</v>
      </c>
      <c r="K105">
        <v>14604</v>
      </c>
      <c r="L105">
        <v>13953</v>
      </c>
      <c r="M105">
        <v>-388</v>
      </c>
      <c r="N105">
        <v>71108</v>
      </c>
    </row>
    <row r="106" spans="2:14" x14ac:dyDescent="0.35">
      <c r="B106" t="s">
        <v>115</v>
      </c>
      <c r="C106">
        <v>59789</v>
      </c>
      <c r="D106">
        <v>35171</v>
      </c>
      <c r="E106">
        <v>514</v>
      </c>
      <c r="F106">
        <v>10612</v>
      </c>
      <c r="G106">
        <v>12735</v>
      </c>
      <c r="H106">
        <v>387</v>
      </c>
      <c r="I106">
        <v>0</v>
      </c>
      <c r="J106">
        <v>59419</v>
      </c>
      <c r="K106">
        <v>15426</v>
      </c>
      <c r="L106">
        <v>14924</v>
      </c>
      <c r="M106">
        <v>-132</v>
      </c>
      <c r="N106">
        <v>74845</v>
      </c>
    </row>
    <row r="107" spans="2:14" x14ac:dyDescent="0.35">
      <c r="B107" t="s">
        <v>116</v>
      </c>
      <c r="C107">
        <v>62107</v>
      </c>
      <c r="D107">
        <v>37122</v>
      </c>
      <c r="E107">
        <v>593</v>
      </c>
      <c r="F107">
        <v>11326</v>
      </c>
      <c r="G107">
        <v>12573</v>
      </c>
      <c r="H107">
        <v>-354</v>
      </c>
      <c r="I107">
        <v>0</v>
      </c>
      <c r="J107">
        <v>61260</v>
      </c>
      <c r="K107">
        <v>16285</v>
      </c>
      <c r="L107">
        <v>15609</v>
      </c>
      <c r="M107">
        <v>171</v>
      </c>
      <c r="N107">
        <v>77545</v>
      </c>
    </row>
    <row r="108" spans="2:14" x14ac:dyDescent="0.35">
      <c r="B108" t="s">
        <v>117</v>
      </c>
      <c r="C108">
        <v>63704</v>
      </c>
      <c r="D108">
        <v>37527</v>
      </c>
      <c r="E108">
        <v>560</v>
      </c>
      <c r="F108">
        <v>11964</v>
      </c>
      <c r="G108">
        <v>12945</v>
      </c>
      <c r="H108">
        <v>-360</v>
      </c>
      <c r="I108">
        <v>0</v>
      </c>
      <c r="J108">
        <v>62636</v>
      </c>
      <c r="K108">
        <v>16226</v>
      </c>
      <c r="L108">
        <v>15433</v>
      </c>
      <c r="M108">
        <v>275</v>
      </c>
      <c r="N108">
        <v>78862</v>
      </c>
    </row>
    <row r="109" spans="2:14" x14ac:dyDescent="0.35">
      <c r="B109" t="s">
        <v>118</v>
      </c>
      <c r="C109">
        <v>66021</v>
      </c>
      <c r="D109">
        <v>38828</v>
      </c>
      <c r="E109">
        <v>630</v>
      </c>
      <c r="F109">
        <v>12813</v>
      </c>
      <c r="G109">
        <v>13237</v>
      </c>
      <c r="H109">
        <v>-726</v>
      </c>
      <c r="I109">
        <v>0</v>
      </c>
      <c r="J109">
        <v>64782</v>
      </c>
      <c r="K109">
        <v>16095</v>
      </c>
      <c r="L109">
        <v>14110</v>
      </c>
      <c r="M109">
        <v>-746</v>
      </c>
      <c r="N109">
        <v>80877</v>
      </c>
    </row>
    <row r="110" spans="2:14" x14ac:dyDescent="0.35">
      <c r="B110" t="s">
        <v>119</v>
      </c>
      <c r="C110">
        <v>68138</v>
      </c>
      <c r="D110">
        <v>39756</v>
      </c>
      <c r="E110">
        <v>646</v>
      </c>
      <c r="F110">
        <v>13361</v>
      </c>
      <c r="G110">
        <v>13507</v>
      </c>
      <c r="H110">
        <v>-1132</v>
      </c>
      <c r="I110">
        <v>0</v>
      </c>
      <c r="J110">
        <v>66138</v>
      </c>
      <c r="K110">
        <v>16176</v>
      </c>
      <c r="L110">
        <v>13823</v>
      </c>
      <c r="M110">
        <v>-353</v>
      </c>
      <c r="N110">
        <v>82314</v>
      </c>
    </row>
    <row r="111" spans="2:14" x14ac:dyDescent="0.35">
      <c r="B111" t="s">
        <v>120</v>
      </c>
      <c r="C111">
        <v>69939</v>
      </c>
      <c r="D111">
        <v>41488</v>
      </c>
      <c r="E111">
        <v>681</v>
      </c>
      <c r="F111">
        <v>13458</v>
      </c>
      <c r="G111">
        <v>13104</v>
      </c>
      <c r="H111">
        <v>-1043</v>
      </c>
      <c r="I111">
        <v>0</v>
      </c>
      <c r="J111">
        <v>67688</v>
      </c>
      <c r="K111">
        <v>16325</v>
      </c>
      <c r="L111">
        <v>13352</v>
      </c>
      <c r="M111">
        <v>-722</v>
      </c>
      <c r="N111">
        <v>84013</v>
      </c>
    </row>
    <row r="112" spans="2:14" x14ac:dyDescent="0.35">
      <c r="B112" t="s">
        <v>121</v>
      </c>
      <c r="C112">
        <v>71334</v>
      </c>
      <c r="D112">
        <v>42629</v>
      </c>
      <c r="E112">
        <v>672</v>
      </c>
      <c r="F112">
        <v>13888</v>
      </c>
      <c r="G112">
        <v>13520</v>
      </c>
      <c r="H112">
        <v>-1265</v>
      </c>
      <c r="I112">
        <v>0</v>
      </c>
      <c r="J112">
        <v>69444</v>
      </c>
      <c r="K112">
        <v>16939</v>
      </c>
      <c r="L112">
        <v>14596</v>
      </c>
      <c r="M112">
        <v>-453</v>
      </c>
      <c r="N112">
        <v>86383</v>
      </c>
    </row>
    <row r="113" spans="2:14" x14ac:dyDescent="0.35">
      <c r="B113" t="s">
        <v>122</v>
      </c>
      <c r="C113">
        <v>73310</v>
      </c>
      <c r="D113">
        <v>43659</v>
      </c>
      <c r="E113">
        <v>695</v>
      </c>
      <c r="F113">
        <v>14206</v>
      </c>
      <c r="G113">
        <v>13806</v>
      </c>
      <c r="H113">
        <v>-356</v>
      </c>
      <c r="I113">
        <v>0</v>
      </c>
      <c r="J113">
        <v>72010</v>
      </c>
      <c r="K113">
        <v>18202</v>
      </c>
      <c r="L113">
        <v>16994</v>
      </c>
      <c r="M113">
        <v>92</v>
      </c>
      <c r="N113">
        <v>90212</v>
      </c>
    </row>
    <row r="114" spans="2:14" x14ac:dyDescent="0.35">
      <c r="B114" t="s">
        <v>123</v>
      </c>
      <c r="C114">
        <v>75597</v>
      </c>
      <c r="D114">
        <v>44945</v>
      </c>
      <c r="E114">
        <v>788</v>
      </c>
      <c r="F114">
        <v>14280</v>
      </c>
      <c r="G114">
        <v>13980</v>
      </c>
      <c r="H114">
        <v>-104</v>
      </c>
      <c r="I114">
        <v>0</v>
      </c>
      <c r="J114">
        <v>73889</v>
      </c>
      <c r="K114">
        <v>18624</v>
      </c>
      <c r="L114">
        <v>17066</v>
      </c>
      <c r="M114">
        <v>150</v>
      </c>
      <c r="N114">
        <v>92513</v>
      </c>
    </row>
    <row r="115" spans="2:14" x14ac:dyDescent="0.35">
      <c r="B115" t="s">
        <v>124</v>
      </c>
      <c r="C115">
        <v>77468</v>
      </c>
      <c r="D115">
        <v>46102</v>
      </c>
      <c r="E115">
        <v>792</v>
      </c>
      <c r="F115">
        <v>14832</v>
      </c>
      <c r="G115">
        <v>13958</v>
      </c>
      <c r="H115">
        <v>505</v>
      </c>
      <c r="I115">
        <v>0</v>
      </c>
      <c r="J115">
        <v>76189</v>
      </c>
      <c r="K115">
        <v>18377</v>
      </c>
      <c r="L115">
        <v>16812</v>
      </c>
      <c r="M115">
        <v>-286</v>
      </c>
      <c r="N115">
        <v>94566</v>
      </c>
    </row>
    <row r="116" spans="2:14" x14ac:dyDescent="0.35">
      <c r="B116" t="s">
        <v>125</v>
      </c>
      <c r="C116">
        <v>78993</v>
      </c>
      <c r="D116">
        <v>46860</v>
      </c>
      <c r="E116">
        <v>778</v>
      </c>
      <c r="F116">
        <v>15246</v>
      </c>
      <c r="G116">
        <v>14708</v>
      </c>
      <c r="H116">
        <v>137</v>
      </c>
      <c r="I116">
        <v>0</v>
      </c>
      <c r="J116">
        <v>77729</v>
      </c>
      <c r="K116">
        <v>18916</v>
      </c>
      <c r="L116">
        <v>17811</v>
      </c>
      <c r="M116">
        <v>159</v>
      </c>
      <c r="N116">
        <v>96645</v>
      </c>
    </row>
    <row r="117" spans="2:14" x14ac:dyDescent="0.35">
      <c r="B117" t="s">
        <v>126</v>
      </c>
      <c r="C117">
        <v>80430</v>
      </c>
      <c r="D117">
        <v>48190</v>
      </c>
      <c r="E117">
        <v>794</v>
      </c>
      <c r="F117">
        <v>15219</v>
      </c>
      <c r="G117">
        <v>15256</v>
      </c>
      <c r="H117">
        <v>-753</v>
      </c>
      <c r="I117">
        <v>0</v>
      </c>
      <c r="J117">
        <v>78706</v>
      </c>
      <c r="K117">
        <v>18910</v>
      </c>
      <c r="L117">
        <v>17406</v>
      </c>
      <c r="M117">
        <v>220</v>
      </c>
      <c r="N117">
        <v>97616</v>
      </c>
    </row>
    <row r="118" spans="2:14" x14ac:dyDescent="0.35">
      <c r="B118" t="s">
        <v>127</v>
      </c>
      <c r="C118">
        <v>82667</v>
      </c>
      <c r="D118">
        <v>49731</v>
      </c>
      <c r="E118">
        <v>798</v>
      </c>
      <c r="F118">
        <v>15520</v>
      </c>
      <c r="G118">
        <v>15744</v>
      </c>
      <c r="H118">
        <v>-1077</v>
      </c>
      <c r="I118">
        <v>0</v>
      </c>
      <c r="J118">
        <v>80716</v>
      </c>
      <c r="K118">
        <v>19613</v>
      </c>
      <c r="L118">
        <v>17534</v>
      </c>
      <c r="M118">
        <v>-128</v>
      </c>
      <c r="N118">
        <v>100329</v>
      </c>
    </row>
    <row r="119" spans="2:14" x14ac:dyDescent="0.35">
      <c r="B119" t="s">
        <v>128</v>
      </c>
      <c r="C119">
        <v>85727</v>
      </c>
      <c r="D119">
        <v>51139</v>
      </c>
      <c r="E119">
        <v>870</v>
      </c>
      <c r="F119">
        <v>16328</v>
      </c>
      <c r="G119">
        <v>15998</v>
      </c>
      <c r="H119">
        <v>385</v>
      </c>
      <c r="I119">
        <v>0</v>
      </c>
      <c r="J119">
        <v>84720</v>
      </c>
      <c r="K119">
        <v>20107</v>
      </c>
      <c r="L119">
        <v>18910</v>
      </c>
      <c r="M119">
        <v>-190</v>
      </c>
      <c r="N119">
        <v>104827</v>
      </c>
    </row>
    <row r="120" spans="2:14" x14ac:dyDescent="0.35">
      <c r="B120" t="s">
        <v>129</v>
      </c>
      <c r="C120">
        <v>86288</v>
      </c>
      <c r="D120">
        <v>52019</v>
      </c>
      <c r="E120">
        <v>872</v>
      </c>
      <c r="F120">
        <v>16422</v>
      </c>
      <c r="G120">
        <v>15890</v>
      </c>
      <c r="H120">
        <v>174</v>
      </c>
      <c r="I120">
        <v>0</v>
      </c>
      <c r="J120">
        <v>85377</v>
      </c>
      <c r="K120">
        <v>20399</v>
      </c>
      <c r="L120">
        <v>19718</v>
      </c>
      <c r="M120">
        <v>230</v>
      </c>
      <c r="N120">
        <v>105776</v>
      </c>
    </row>
    <row r="121" spans="2:14" x14ac:dyDescent="0.35">
      <c r="B121" t="s">
        <v>130</v>
      </c>
      <c r="C121">
        <v>88637</v>
      </c>
      <c r="D121">
        <v>53359</v>
      </c>
      <c r="E121">
        <v>914</v>
      </c>
      <c r="F121">
        <v>16373</v>
      </c>
      <c r="G121">
        <v>16388</v>
      </c>
      <c r="H121">
        <v>540</v>
      </c>
      <c r="I121">
        <v>0</v>
      </c>
      <c r="J121">
        <v>87574</v>
      </c>
      <c r="K121">
        <v>21259</v>
      </c>
      <c r="L121">
        <v>20022</v>
      </c>
      <c r="M121">
        <v>-174</v>
      </c>
      <c r="N121">
        <v>108833</v>
      </c>
    </row>
    <row r="122" spans="2:14" x14ac:dyDescent="0.35">
      <c r="B122" t="s">
        <v>131</v>
      </c>
      <c r="C122">
        <v>90695</v>
      </c>
      <c r="D122">
        <v>54205</v>
      </c>
      <c r="E122">
        <v>883</v>
      </c>
      <c r="F122">
        <v>16729</v>
      </c>
      <c r="G122">
        <v>17435</v>
      </c>
      <c r="H122">
        <v>366</v>
      </c>
      <c r="I122">
        <v>0</v>
      </c>
      <c r="J122">
        <v>89618</v>
      </c>
      <c r="K122">
        <v>21767</v>
      </c>
      <c r="L122">
        <v>20919</v>
      </c>
      <c r="M122">
        <v>229</v>
      </c>
      <c r="N122">
        <v>111385</v>
      </c>
    </row>
    <row r="123" spans="2:14" x14ac:dyDescent="0.35">
      <c r="B123" t="s">
        <v>132</v>
      </c>
      <c r="C123">
        <v>91663</v>
      </c>
      <c r="D123">
        <v>55234</v>
      </c>
      <c r="E123">
        <v>926</v>
      </c>
      <c r="F123">
        <v>16583</v>
      </c>
      <c r="G123">
        <v>17780</v>
      </c>
      <c r="H123">
        <v>207</v>
      </c>
      <c r="I123">
        <v>0</v>
      </c>
      <c r="J123">
        <v>90730</v>
      </c>
      <c r="K123">
        <v>22673</v>
      </c>
      <c r="L123">
        <v>21596</v>
      </c>
      <c r="M123">
        <v>-144</v>
      </c>
      <c r="N123">
        <v>113403</v>
      </c>
    </row>
    <row r="124" spans="2:14" x14ac:dyDescent="0.35">
      <c r="B124" t="s">
        <v>133</v>
      </c>
      <c r="C124">
        <v>93433</v>
      </c>
      <c r="D124">
        <v>56523</v>
      </c>
      <c r="E124">
        <v>967</v>
      </c>
      <c r="F124">
        <v>17434</v>
      </c>
      <c r="G124">
        <v>18451</v>
      </c>
      <c r="H124">
        <v>-76</v>
      </c>
      <c r="I124">
        <v>0</v>
      </c>
      <c r="J124">
        <v>93299</v>
      </c>
      <c r="K124">
        <v>23268</v>
      </c>
      <c r="L124">
        <v>23261</v>
      </c>
      <c r="M124">
        <v>127</v>
      </c>
      <c r="N124">
        <v>116567</v>
      </c>
    </row>
    <row r="125" spans="2:14" x14ac:dyDescent="0.35">
      <c r="B125" t="s">
        <v>134</v>
      </c>
      <c r="C125">
        <v>94862</v>
      </c>
      <c r="D125">
        <v>56869</v>
      </c>
      <c r="E125">
        <v>1005</v>
      </c>
      <c r="F125">
        <v>17809</v>
      </c>
      <c r="G125">
        <v>18918</v>
      </c>
      <c r="H125">
        <v>287</v>
      </c>
      <c r="I125">
        <v>0</v>
      </c>
      <c r="J125">
        <v>94888</v>
      </c>
      <c r="K125">
        <v>24314</v>
      </c>
      <c r="L125">
        <v>24246</v>
      </c>
      <c r="M125">
        <v>-94</v>
      </c>
      <c r="N125">
        <v>119202</v>
      </c>
    </row>
    <row r="126" spans="2:14" x14ac:dyDescent="0.35">
      <c r="B126" t="s">
        <v>135</v>
      </c>
      <c r="C126">
        <v>97962</v>
      </c>
      <c r="D126">
        <v>58690</v>
      </c>
      <c r="E126">
        <v>1042</v>
      </c>
      <c r="F126">
        <v>18049</v>
      </c>
      <c r="G126">
        <v>19414</v>
      </c>
      <c r="H126">
        <v>878</v>
      </c>
      <c r="I126">
        <v>0</v>
      </c>
      <c r="J126">
        <v>98073</v>
      </c>
      <c r="K126">
        <v>25645</v>
      </c>
      <c r="L126">
        <v>25884</v>
      </c>
      <c r="M126">
        <v>128</v>
      </c>
      <c r="N126">
        <v>123718</v>
      </c>
    </row>
    <row r="127" spans="2:14" x14ac:dyDescent="0.35">
      <c r="B127" t="s">
        <v>136</v>
      </c>
      <c r="C127">
        <v>99412</v>
      </c>
      <c r="D127">
        <v>59893</v>
      </c>
      <c r="E127">
        <v>1178</v>
      </c>
      <c r="F127">
        <v>17994</v>
      </c>
      <c r="G127">
        <v>21052</v>
      </c>
      <c r="H127">
        <v>26</v>
      </c>
      <c r="I127">
        <v>0</v>
      </c>
      <c r="J127">
        <v>100143</v>
      </c>
      <c r="K127">
        <v>26922</v>
      </c>
      <c r="L127">
        <v>27022</v>
      </c>
      <c r="M127">
        <v>-631</v>
      </c>
      <c r="N127">
        <v>127065</v>
      </c>
    </row>
    <row r="128" spans="2:14" x14ac:dyDescent="0.35">
      <c r="B128" t="s">
        <v>137</v>
      </c>
      <c r="C128">
        <v>103208</v>
      </c>
      <c r="D128">
        <v>61233</v>
      </c>
      <c r="E128">
        <v>1070</v>
      </c>
      <c r="F128">
        <v>18134</v>
      </c>
      <c r="G128">
        <v>19986</v>
      </c>
      <c r="H128">
        <v>551</v>
      </c>
      <c r="I128">
        <v>0</v>
      </c>
      <c r="J128">
        <v>100974</v>
      </c>
      <c r="K128">
        <v>27722</v>
      </c>
      <c r="L128">
        <v>25667</v>
      </c>
      <c r="M128">
        <v>179</v>
      </c>
      <c r="N128">
        <v>128696</v>
      </c>
    </row>
    <row r="129" spans="2:14" x14ac:dyDescent="0.35">
      <c r="B129" t="s">
        <v>138</v>
      </c>
      <c r="C129">
        <v>105169</v>
      </c>
      <c r="D129">
        <v>63040</v>
      </c>
      <c r="E129">
        <v>1076</v>
      </c>
      <c r="F129">
        <v>18389</v>
      </c>
      <c r="G129">
        <v>20618</v>
      </c>
      <c r="H129">
        <v>447</v>
      </c>
      <c r="I129">
        <v>0</v>
      </c>
      <c r="J129">
        <v>103570</v>
      </c>
      <c r="K129">
        <v>26071</v>
      </c>
      <c r="L129">
        <v>24241</v>
      </c>
      <c r="M129">
        <v>-231</v>
      </c>
      <c r="N129">
        <v>129641</v>
      </c>
    </row>
    <row r="130" spans="2:14" x14ac:dyDescent="0.35">
      <c r="B130" t="s">
        <v>139</v>
      </c>
      <c r="C130">
        <v>106841</v>
      </c>
      <c r="D130">
        <v>64498</v>
      </c>
      <c r="E130">
        <v>1090</v>
      </c>
      <c r="F130">
        <v>18543</v>
      </c>
      <c r="G130">
        <v>21002</v>
      </c>
      <c r="H130">
        <v>-203</v>
      </c>
      <c r="I130">
        <v>0</v>
      </c>
      <c r="J130">
        <v>104930</v>
      </c>
      <c r="K130">
        <v>26025</v>
      </c>
      <c r="L130">
        <v>24410</v>
      </c>
      <c r="M130">
        <v>296</v>
      </c>
      <c r="N130">
        <v>130955</v>
      </c>
    </row>
    <row r="131" spans="2:14" x14ac:dyDescent="0.35">
      <c r="B131" t="s">
        <v>140</v>
      </c>
      <c r="C131">
        <v>108753</v>
      </c>
      <c r="D131">
        <v>66362</v>
      </c>
      <c r="E131">
        <v>1227</v>
      </c>
      <c r="F131">
        <v>19142</v>
      </c>
      <c r="G131">
        <v>21238</v>
      </c>
      <c r="H131">
        <v>12</v>
      </c>
      <c r="I131">
        <v>-10</v>
      </c>
      <c r="J131">
        <v>107971</v>
      </c>
      <c r="K131">
        <v>25673</v>
      </c>
      <c r="L131">
        <v>24889</v>
      </c>
      <c r="M131">
        <v>-2</v>
      </c>
      <c r="N131">
        <v>133644</v>
      </c>
    </row>
    <row r="132" spans="2:14" x14ac:dyDescent="0.35">
      <c r="B132" t="s">
        <v>141</v>
      </c>
      <c r="C132">
        <v>110079</v>
      </c>
      <c r="D132">
        <v>68065</v>
      </c>
      <c r="E132">
        <v>1257</v>
      </c>
      <c r="F132">
        <v>19795</v>
      </c>
      <c r="G132">
        <v>20997</v>
      </c>
      <c r="H132">
        <v>191</v>
      </c>
      <c r="I132">
        <v>-15</v>
      </c>
      <c r="J132">
        <v>110290</v>
      </c>
      <c r="K132">
        <v>25207</v>
      </c>
      <c r="L132">
        <v>25418</v>
      </c>
      <c r="M132">
        <v>0</v>
      </c>
      <c r="N132">
        <v>135497</v>
      </c>
    </row>
    <row r="133" spans="2:14" x14ac:dyDescent="0.35">
      <c r="B133" t="s">
        <v>142</v>
      </c>
      <c r="C133">
        <v>111989</v>
      </c>
      <c r="D133">
        <v>69253</v>
      </c>
      <c r="E133">
        <v>1292</v>
      </c>
      <c r="F133">
        <v>19922</v>
      </c>
      <c r="G133">
        <v>22492</v>
      </c>
      <c r="H133">
        <v>-45</v>
      </c>
      <c r="I133">
        <v>14</v>
      </c>
      <c r="J133">
        <v>112928</v>
      </c>
      <c r="K133">
        <v>25045</v>
      </c>
      <c r="L133">
        <v>25985</v>
      </c>
      <c r="M133">
        <v>1</v>
      </c>
      <c r="N133">
        <v>137973</v>
      </c>
    </row>
    <row r="134" spans="2:14" x14ac:dyDescent="0.35">
      <c r="B134" t="s">
        <v>143</v>
      </c>
      <c r="C134">
        <v>115779</v>
      </c>
      <c r="D134">
        <v>70506</v>
      </c>
      <c r="E134">
        <v>1295</v>
      </c>
      <c r="F134">
        <v>20204</v>
      </c>
      <c r="G134">
        <v>24003</v>
      </c>
      <c r="H134">
        <v>524</v>
      </c>
      <c r="I134">
        <v>-12</v>
      </c>
      <c r="J134">
        <v>116520</v>
      </c>
      <c r="K134">
        <v>26679</v>
      </c>
      <c r="L134">
        <v>27421</v>
      </c>
      <c r="M134">
        <v>1</v>
      </c>
      <c r="N134">
        <v>143199</v>
      </c>
    </row>
    <row r="135" spans="2:14" x14ac:dyDescent="0.35">
      <c r="B135" t="s">
        <v>144</v>
      </c>
      <c r="C135">
        <v>118136</v>
      </c>
      <c r="D135">
        <v>72016</v>
      </c>
      <c r="E135">
        <v>1453</v>
      </c>
      <c r="F135">
        <v>20471</v>
      </c>
      <c r="G135">
        <v>23599</v>
      </c>
      <c r="H135">
        <v>-140</v>
      </c>
      <c r="I135">
        <v>150</v>
      </c>
      <c r="J135">
        <v>117549</v>
      </c>
      <c r="K135">
        <v>27796</v>
      </c>
      <c r="L135">
        <v>27209</v>
      </c>
      <c r="M135">
        <v>0</v>
      </c>
      <c r="N135">
        <v>145345</v>
      </c>
    </row>
    <row r="136" spans="2:14" x14ac:dyDescent="0.35">
      <c r="B136" t="s">
        <v>145</v>
      </c>
      <c r="C136">
        <v>121739</v>
      </c>
      <c r="D136">
        <v>73996</v>
      </c>
      <c r="E136">
        <v>1406</v>
      </c>
      <c r="F136">
        <v>21256</v>
      </c>
      <c r="G136">
        <v>25117</v>
      </c>
      <c r="H136">
        <v>290</v>
      </c>
      <c r="I136">
        <v>146</v>
      </c>
      <c r="J136">
        <v>122211</v>
      </c>
      <c r="K136">
        <v>27670</v>
      </c>
      <c r="L136">
        <v>28143</v>
      </c>
      <c r="M136">
        <v>1</v>
      </c>
      <c r="N136">
        <v>149881</v>
      </c>
    </row>
    <row r="137" spans="2:14" x14ac:dyDescent="0.35">
      <c r="B137" t="s">
        <v>146</v>
      </c>
      <c r="C137">
        <v>127119</v>
      </c>
      <c r="D137">
        <v>76243</v>
      </c>
      <c r="E137">
        <v>1423</v>
      </c>
      <c r="F137">
        <v>21590</v>
      </c>
      <c r="G137">
        <v>27698</v>
      </c>
      <c r="H137">
        <v>664</v>
      </c>
      <c r="I137">
        <v>159</v>
      </c>
      <c r="J137">
        <v>127777</v>
      </c>
      <c r="K137">
        <v>28990</v>
      </c>
      <c r="L137">
        <v>29648</v>
      </c>
      <c r="M137">
        <v>0</v>
      </c>
      <c r="N137">
        <v>156767</v>
      </c>
    </row>
    <row r="138" spans="2:14" x14ac:dyDescent="0.35">
      <c r="B138" t="s">
        <v>147</v>
      </c>
      <c r="C138">
        <v>129815</v>
      </c>
      <c r="D138">
        <v>78869</v>
      </c>
      <c r="E138">
        <v>1444</v>
      </c>
      <c r="F138">
        <v>21975</v>
      </c>
      <c r="G138">
        <v>28680</v>
      </c>
      <c r="H138">
        <v>414</v>
      </c>
      <c r="I138">
        <v>171</v>
      </c>
      <c r="J138">
        <v>131553</v>
      </c>
      <c r="K138">
        <v>28252</v>
      </c>
      <c r="L138">
        <v>29989</v>
      </c>
      <c r="M138">
        <v>-1</v>
      </c>
      <c r="N138">
        <v>159805</v>
      </c>
    </row>
    <row r="139" spans="2:14" x14ac:dyDescent="0.35">
      <c r="B139" t="s">
        <v>148</v>
      </c>
      <c r="C139">
        <v>133283</v>
      </c>
      <c r="D139">
        <v>81070</v>
      </c>
      <c r="E139">
        <v>1666</v>
      </c>
      <c r="F139">
        <v>22249</v>
      </c>
      <c r="G139">
        <v>30011</v>
      </c>
      <c r="H139">
        <v>438</v>
      </c>
      <c r="I139">
        <v>184</v>
      </c>
      <c r="J139">
        <v>135618</v>
      </c>
      <c r="K139">
        <v>27645</v>
      </c>
      <c r="L139">
        <v>29980</v>
      </c>
      <c r="M139">
        <v>0</v>
      </c>
      <c r="N139">
        <v>163263</v>
      </c>
    </row>
    <row r="140" spans="2:14" x14ac:dyDescent="0.35">
      <c r="B140" t="s">
        <v>149</v>
      </c>
      <c r="C140">
        <v>136629</v>
      </c>
      <c r="D140">
        <v>83439</v>
      </c>
      <c r="E140">
        <v>1571</v>
      </c>
      <c r="F140">
        <v>22917</v>
      </c>
      <c r="G140">
        <v>31301</v>
      </c>
      <c r="H140">
        <v>119</v>
      </c>
      <c r="I140">
        <v>182</v>
      </c>
      <c r="J140">
        <v>139529</v>
      </c>
      <c r="K140">
        <v>28577</v>
      </c>
      <c r="L140">
        <v>31477</v>
      </c>
      <c r="M140">
        <v>0</v>
      </c>
      <c r="N140">
        <v>168106</v>
      </c>
    </row>
    <row r="141" spans="2:14" x14ac:dyDescent="0.35">
      <c r="B141" t="s">
        <v>150</v>
      </c>
      <c r="C141">
        <v>140802</v>
      </c>
      <c r="D141">
        <v>86186</v>
      </c>
      <c r="E141">
        <v>1611</v>
      </c>
      <c r="F141">
        <v>23009</v>
      </c>
      <c r="G141">
        <v>32537</v>
      </c>
      <c r="H141">
        <v>936</v>
      </c>
      <c r="I141">
        <v>183</v>
      </c>
      <c r="J141">
        <v>144462</v>
      </c>
      <c r="K141">
        <v>29435</v>
      </c>
      <c r="L141">
        <v>33095</v>
      </c>
      <c r="M141">
        <v>0</v>
      </c>
      <c r="N141">
        <v>173897</v>
      </c>
    </row>
    <row r="142" spans="2:14" x14ac:dyDescent="0.35">
      <c r="B142" t="s">
        <v>151</v>
      </c>
      <c r="C142">
        <v>144969</v>
      </c>
      <c r="D142">
        <v>87978</v>
      </c>
      <c r="E142">
        <v>1634</v>
      </c>
      <c r="F142">
        <v>23885</v>
      </c>
      <c r="G142">
        <v>33321</v>
      </c>
      <c r="H142">
        <v>2840</v>
      </c>
      <c r="I142">
        <v>176</v>
      </c>
      <c r="J142">
        <v>149834</v>
      </c>
      <c r="K142">
        <v>29079</v>
      </c>
      <c r="L142">
        <v>33944</v>
      </c>
      <c r="M142">
        <v>0</v>
      </c>
      <c r="N142">
        <v>178913</v>
      </c>
    </row>
    <row r="143" spans="2:14" x14ac:dyDescent="0.35">
      <c r="B143" t="s">
        <v>152</v>
      </c>
      <c r="C143">
        <v>148623</v>
      </c>
      <c r="D143">
        <v>89742</v>
      </c>
      <c r="E143">
        <v>1822</v>
      </c>
      <c r="F143">
        <v>24189</v>
      </c>
      <c r="G143">
        <v>36195</v>
      </c>
      <c r="H143">
        <v>1154</v>
      </c>
      <c r="I143">
        <v>140</v>
      </c>
      <c r="J143">
        <v>153242</v>
      </c>
      <c r="K143">
        <v>30824</v>
      </c>
      <c r="L143">
        <v>35443</v>
      </c>
      <c r="M143">
        <v>0</v>
      </c>
      <c r="N143">
        <v>184066</v>
      </c>
    </row>
    <row r="144" spans="2:14" x14ac:dyDescent="0.35">
      <c r="B144" t="s">
        <v>153</v>
      </c>
      <c r="C144">
        <v>151262</v>
      </c>
      <c r="D144">
        <v>91974</v>
      </c>
      <c r="E144">
        <v>1867</v>
      </c>
      <c r="F144">
        <v>24637</v>
      </c>
      <c r="G144">
        <v>36636</v>
      </c>
      <c r="H144">
        <v>557</v>
      </c>
      <c r="I144">
        <v>182</v>
      </c>
      <c r="J144">
        <v>155853</v>
      </c>
      <c r="K144">
        <v>31754</v>
      </c>
      <c r="L144">
        <v>36345</v>
      </c>
      <c r="M144">
        <v>0</v>
      </c>
      <c r="N144">
        <v>187607</v>
      </c>
    </row>
    <row r="145" spans="2:14" x14ac:dyDescent="0.35">
      <c r="B145" t="s">
        <v>154</v>
      </c>
      <c r="C145">
        <v>155370</v>
      </c>
      <c r="D145">
        <v>93435</v>
      </c>
      <c r="E145">
        <v>1857</v>
      </c>
      <c r="F145">
        <v>25505</v>
      </c>
      <c r="G145">
        <v>38324</v>
      </c>
      <c r="H145">
        <v>832</v>
      </c>
      <c r="I145">
        <v>146</v>
      </c>
      <c r="J145">
        <v>160099</v>
      </c>
      <c r="K145">
        <v>33012</v>
      </c>
      <c r="L145">
        <v>37741</v>
      </c>
      <c r="M145">
        <v>0</v>
      </c>
      <c r="N145">
        <v>193111</v>
      </c>
    </row>
    <row r="146" spans="2:14" x14ac:dyDescent="0.35">
      <c r="B146" t="s">
        <v>155</v>
      </c>
      <c r="C146">
        <v>159376</v>
      </c>
      <c r="D146">
        <v>95574</v>
      </c>
      <c r="E146">
        <v>1900</v>
      </c>
      <c r="F146">
        <v>26045</v>
      </c>
      <c r="G146">
        <v>38450</v>
      </c>
      <c r="H146">
        <v>134</v>
      </c>
      <c r="I146">
        <v>139</v>
      </c>
      <c r="J146">
        <v>162242</v>
      </c>
      <c r="K146">
        <v>34550</v>
      </c>
      <c r="L146">
        <v>37416</v>
      </c>
      <c r="M146">
        <v>0</v>
      </c>
      <c r="N146">
        <v>196792</v>
      </c>
    </row>
    <row r="147" spans="2:14" x14ac:dyDescent="0.35">
      <c r="B147" t="s">
        <v>156</v>
      </c>
      <c r="C147">
        <v>163056</v>
      </c>
      <c r="D147">
        <v>98144</v>
      </c>
      <c r="E147">
        <v>2116</v>
      </c>
      <c r="F147">
        <v>26503</v>
      </c>
      <c r="G147">
        <v>39188</v>
      </c>
      <c r="H147">
        <v>413</v>
      </c>
      <c r="I147">
        <v>146</v>
      </c>
      <c r="J147">
        <v>166510</v>
      </c>
      <c r="K147">
        <v>35666</v>
      </c>
      <c r="L147">
        <v>39120</v>
      </c>
      <c r="M147">
        <v>0</v>
      </c>
      <c r="N147">
        <v>202176</v>
      </c>
    </row>
    <row r="148" spans="2:14" x14ac:dyDescent="0.35">
      <c r="B148" t="s">
        <v>157</v>
      </c>
      <c r="C148">
        <v>166719</v>
      </c>
      <c r="D148">
        <v>100606</v>
      </c>
      <c r="E148">
        <v>2017</v>
      </c>
      <c r="F148">
        <v>27474</v>
      </c>
      <c r="G148">
        <v>39212</v>
      </c>
      <c r="H148">
        <v>467</v>
      </c>
      <c r="I148">
        <v>128</v>
      </c>
      <c r="J148">
        <v>169904</v>
      </c>
      <c r="K148">
        <v>36102</v>
      </c>
      <c r="L148">
        <v>39287</v>
      </c>
      <c r="M148">
        <v>0</v>
      </c>
      <c r="N148">
        <v>206006</v>
      </c>
    </row>
    <row r="149" spans="2:14" x14ac:dyDescent="0.35">
      <c r="B149" t="s">
        <v>158</v>
      </c>
      <c r="C149">
        <v>170068</v>
      </c>
      <c r="D149">
        <v>102143</v>
      </c>
      <c r="E149">
        <v>2066</v>
      </c>
      <c r="F149">
        <v>28400</v>
      </c>
      <c r="G149">
        <v>39436</v>
      </c>
      <c r="H149">
        <v>-382</v>
      </c>
      <c r="I149">
        <v>141</v>
      </c>
      <c r="J149">
        <v>171804</v>
      </c>
      <c r="K149">
        <v>35656</v>
      </c>
      <c r="L149">
        <v>37392</v>
      </c>
      <c r="M149">
        <v>0</v>
      </c>
      <c r="N149">
        <v>207460</v>
      </c>
    </row>
    <row r="150" spans="2:14" x14ac:dyDescent="0.35">
      <c r="B150" t="s">
        <v>159</v>
      </c>
      <c r="C150">
        <v>170954</v>
      </c>
      <c r="D150">
        <v>103680</v>
      </c>
      <c r="E150">
        <v>2094</v>
      </c>
      <c r="F150">
        <v>28936</v>
      </c>
      <c r="G150">
        <v>39531</v>
      </c>
      <c r="H150">
        <v>-2298</v>
      </c>
      <c r="I150">
        <v>143</v>
      </c>
      <c r="J150">
        <v>172086</v>
      </c>
      <c r="K150">
        <v>36065</v>
      </c>
      <c r="L150">
        <v>37197</v>
      </c>
      <c r="M150">
        <v>0</v>
      </c>
      <c r="N150">
        <v>208151</v>
      </c>
    </row>
    <row r="151" spans="2:14" x14ac:dyDescent="0.35">
      <c r="B151" t="s">
        <v>160</v>
      </c>
      <c r="C151">
        <v>173192</v>
      </c>
      <c r="D151">
        <v>105632</v>
      </c>
      <c r="E151">
        <v>1839</v>
      </c>
      <c r="F151">
        <v>29377</v>
      </c>
      <c r="G151">
        <v>37980</v>
      </c>
      <c r="H151">
        <v>-852</v>
      </c>
      <c r="I151">
        <v>123</v>
      </c>
      <c r="J151">
        <v>174099</v>
      </c>
      <c r="K151">
        <v>34852</v>
      </c>
      <c r="L151">
        <v>35759</v>
      </c>
      <c r="M151">
        <v>0</v>
      </c>
      <c r="N151">
        <v>208951</v>
      </c>
    </row>
    <row r="152" spans="2:14" x14ac:dyDescent="0.35">
      <c r="B152" t="s">
        <v>161</v>
      </c>
      <c r="C152">
        <v>175821</v>
      </c>
      <c r="D152">
        <v>107349</v>
      </c>
      <c r="E152">
        <v>1915</v>
      </c>
      <c r="F152">
        <v>30357</v>
      </c>
      <c r="G152">
        <v>37521</v>
      </c>
      <c r="H152">
        <v>-1570</v>
      </c>
      <c r="I152">
        <v>184</v>
      </c>
      <c r="J152">
        <v>175756</v>
      </c>
      <c r="K152">
        <v>36580</v>
      </c>
      <c r="L152">
        <v>36515</v>
      </c>
      <c r="M152">
        <v>0</v>
      </c>
      <c r="N152">
        <v>212336</v>
      </c>
    </row>
    <row r="153" spans="2:14" x14ac:dyDescent="0.35">
      <c r="B153" t="s">
        <v>162</v>
      </c>
      <c r="C153">
        <v>177281</v>
      </c>
      <c r="D153">
        <v>108833</v>
      </c>
      <c r="E153">
        <v>1890</v>
      </c>
      <c r="F153">
        <v>31250</v>
      </c>
      <c r="G153">
        <v>36493</v>
      </c>
      <c r="H153">
        <v>-1400</v>
      </c>
      <c r="I153">
        <v>163</v>
      </c>
      <c r="J153">
        <v>177229</v>
      </c>
      <c r="K153">
        <v>37508</v>
      </c>
      <c r="L153">
        <v>37456</v>
      </c>
      <c r="M153">
        <v>0</v>
      </c>
      <c r="N153">
        <v>214737</v>
      </c>
    </row>
    <row r="154" spans="2:14" x14ac:dyDescent="0.35">
      <c r="B154" t="s">
        <v>163</v>
      </c>
      <c r="C154">
        <v>179590</v>
      </c>
      <c r="D154">
        <v>110093</v>
      </c>
      <c r="E154">
        <v>2005</v>
      </c>
      <c r="F154">
        <v>31684</v>
      </c>
      <c r="G154">
        <v>36889</v>
      </c>
      <c r="H154">
        <v>-1105</v>
      </c>
      <c r="I154">
        <v>169</v>
      </c>
      <c r="J154">
        <v>179735</v>
      </c>
      <c r="K154">
        <v>37331</v>
      </c>
      <c r="L154">
        <v>37476</v>
      </c>
      <c r="M154">
        <v>0</v>
      </c>
      <c r="N154">
        <v>217066</v>
      </c>
    </row>
    <row r="155" spans="2:14" x14ac:dyDescent="0.35">
      <c r="B155" t="s">
        <v>164</v>
      </c>
      <c r="C155">
        <v>181438</v>
      </c>
      <c r="D155">
        <v>111055</v>
      </c>
      <c r="E155">
        <v>1890</v>
      </c>
      <c r="F155">
        <v>32257</v>
      </c>
      <c r="G155">
        <v>36574</v>
      </c>
      <c r="H155">
        <v>-698</v>
      </c>
      <c r="I155">
        <v>178</v>
      </c>
      <c r="J155">
        <v>181256</v>
      </c>
      <c r="K155">
        <v>37895</v>
      </c>
      <c r="L155">
        <v>37713</v>
      </c>
      <c r="M155">
        <v>0</v>
      </c>
      <c r="N155">
        <v>219151</v>
      </c>
    </row>
    <row r="156" spans="2:14" x14ac:dyDescent="0.35">
      <c r="B156" t="s">
        <v>165</v>
      </c>
      <c r="C156">
        <v>181889</v>
      </c>
      <c r="D156">
        <v>113068</v>
      </c>
      <c r="E156">
        <v>1809</v>
      </c>
      <c r="F156">
        <v>32608</v>
      </c>
      <c r="G156">
        <v>35785</v>
      </c>
      <c r="H156">
        <v>-970</v>
      </c>
      <c r="I156">
        <v>167</v>
      </c>
      <c r="J156">
        <v>182467</v>
      </c>
      <c r="K156">
        <v>38569</v>
      </c>
      <c r="L156">
        <v>39147</v>
      </c>
      <c r="M156">
        <v>0</v>
      </c>
      <c r="N156">
        <v>221036</v>
      </c>
    </row>
    <row r="157" spans="2:14" x14ac:dyDescent="0.35">
      <c r="B157" t="s">
        <v>166</v>
      </c>
      <c r="C157">
        <v>182558</v>
      </c>
      <c r="D157">
        <v>114367</v>
      </c>
      <c r="E157">
        <v>1742</v>
      </c>
      <c r="F157">
        <v>33119</v>
      </c>
      <c r="G157">
        <v>35084</v>
      </c>
      <c r="H157">
        <v>-260</v>
      </c>
      <c r="I157">
        <v>165</v>
      </c>
      <c r="J157">
        <v>184217</v>
      </c>
      <c r="K157">
        <v>37094</v>
      </c>
      <c r="L157">
        <v>38753</v>
      </c>
      <c r="M157">
        <v>0</v>
      </c>
      <c r="N157">
        <v>221311</v>
      </c>
    </row>
    <row r="158" spans="2:14" x14ac:dyDescent="0.35">
      <c r="B158" t="s">
        <v>167</v>
      </c>
      <c r="C158">
        <v>184989</v>
      </c>
      <c r="D158">
        <v>115511</v>
      </c>
      <c r="E158">
        <v>1849</v>
      </c>
      <c r="F158">
        <v>33437</v>
      </c>
      <c r="G158">
        <v>35092</v>
      </c>
      <c r="H158">
        <v>-9</v>
      </c>
      <c r="I158">
        <v>156</v>
      </c>
      <c r="J158">
        <v>186036</v>
      </c>
      <c r="K158">
        <v>40508</v>
      </c>
      <c r="L158">
        <v>41555</v>
      </c>
      <c r="M158">
        <v>0</v>
      </c>
      <c r="N158">
        <v>226544</v>
      </c>
    </row>
    <row r="159" spans="2:14" x14ac:dyDescent="0.35">
      <c r="B159" t="s">
        <v>168</v>
      </c>
      <c r="C159">
        <v>189579</v>
      </c>
      <c r="D159">
        <v>117779</v>
      </c>
      <c r="E159">
        <v>2351</v>
      </c>
      <c r="F159">
        <v>33791</v>
      </c>
      <c r="G159">
        <v>35944</v>
      </c>
      <c r="H159">
        <v>-322</v>
      </c>
      <c r="I159">
        <v>150</v>
      </c>
      <c r="J159">
        <v>189693</v>
      </c>
      <c r="K159">
        <v>43517</v>
      </c>
      <c r="L159">
        <v>43631</v>
      </c>
      <c r="M159">
        <v>0</v>
      </c>
      <c r="N159">
        <v>233210</v>
      </c>
    </row>
    <row r="160" spans="2:14" x14ac:dyDescent="0.35">
      <c r="B160" t="s">
        <v>169</v>
      </c>
      <c r="C160">
        <v>189803</v>
      </c>
      <c r="D160">
        <v>118844</v>
      </c>
      <c r="E160">
        <v>2480</v>
      </c>
      <c r="F160">
        <v>33060</v>
      </c>
      <c r="G160">
        <v>35651</v>
      </c>
      <c r="H160">
        <v>454</v>
      </c>
      <c r="I160">
        <v>138</v>
      </c>
      <c r="J160">
        <v>190627</v>
      </c>
      <c r="K160">
        <v>42636</v>
      </c>
      <c r="L160">
        <v>43460</v>
      </c>
      <c r="M160">
        <v>0</v>
      </c>
      <c r="N160">
        <v>233263</v>
      </c>
    </row>
    <row r="161" spans="2:14" x14ac:dyDescent="0.35">
      <c r="B161" t="s">
        <v>170</v>
      </c>
      <c r="C161">
        <v>193552</v>
      </c>
      <c r="D161">
        <v>121563</v>
      </c>
      <c r="E161">
        <v>2285</v>
      </c>
      <c r="F161">
        <v>33589</v>
      </c>
      <c r="G161">
        <v>35779</v>
      </c>
      <c r="H161">
        <v>330</v>
      </c>
      <c r="I161">
        <v>142</v>
      </c>
      <c r="J161">
        <v>193688</v>
      </c>
      <c r="K161">
        <v>44102</v>
      </c>
      <c r="L161">
        <v>44238</v>
      </c>
      <c r="M161">
        <v>0</v>
      </c>
      <c r="N161">
        <v>237790</v>
      </c>
    </row>
    <row r="162" spans="2:14" x14ac:dyDescent="0.35">
      <c r="B162" t="s">
        <v>171</v>
      </c>
      <c r="C162">
        <v>196921</v>
      </c>
      <c r="D162">
        <v>123367</v>
      </c>
      <c r="E162">
        <v>2421</v>
      </c>
      <c r="F162">
        <v>33943</v>
      </c>
      <c r="G162">
        <v>36725</v>
      </c>
      <c r="H162">
        <v>-133</v>
      </c>
      <c r="I162">
        <v>154</v>
      </c>
      <c r="J162">
        <v>196477</v>
      </c>
      <c r="K162">
        <v>45567</v>
      </c>
      <c r="L162">
        <v>45123</v>
      </c>
      <c r="M162">
        <v>0</v>
      </c>
      <c r="N162">
        <v>242044</v>
      </c>
    </row>
    <row r="163" spans="2:14" x14ac:dyDescent="0.35">
      <c r="B163" t="s">
        <v>172</v>
      </c>
      <c r="C163">
        <v>199797</v>
      </c>
      <c r="D163">
        <v>124599</v>
      </c>
      <c r="E163">
        <v>2436</v>
      </c>
      <c r="F163">
        <v>34616</v>
      </c>
      <c r="G163">
        <v>36983</v>
      </c>
      <c r="H163">
        <v>423</v>
      </c>
      <c r="I163">
        <v>170</v>
      </c>
      <c r="J163">
        <v>199227</v>
      </c>
      <c r="K163">
        <v>46918</v>
      </c>
      <c r="L163">
        <v>46348</v>
      </c>
      <c r="M163">
        <v>0</v>
      </c>
      <c r="N163">
        <v>246145</v>
      </c>
    </row>
    <row r="164" spans="2:14" x14ac:dyDescent="0.35">
      <c r="B164" t="s">
        <v>173</v>
      </c>
      <c r="C164">
        <v>200690</v>
      </c>
      <c r="D164">
        <v>125399</v>
      </c>
      <c r="E164">
        <v>2648</v>
      </c>
      <c r="F164">
        <v>34382</v>
      </c>
      <c r="G164">
        <v>36728</v>
      </c>
      <c r="H164">
        <v>1494</v>
      </c>
      <c r="I164">
        <v>181</v>
      </c>
      <c r="J164">
        <v>200832</v>
      </c>
      <c r="K164">
        <v>47249</v>
      </c>
      <c r="L164">
        <v>47391</v>
      </c>
      <c r="M164">
        <v>0</v>
      </c>
      <c r="N164">
        <v>248081</v>
      </c>
    </row>
    <row r="165" spans="2:14" x14ac:dyDescent="0.35">
      <c r="B165" t="s">
        <v>174</v>
      </c>
      <c r="C165">
        <v>203292</v>
      </c>
      <c r="D165">
        <v>126959</v>
      </c>
      <c r="E165">
        <v>2450</v>
      </c>
      <c r="F165">
        <v>35239</v>
      </c>
      <c r="G165">
        <v>37106</v>
      </c>
      <c r="H165">
        <v>501</v>
      </c>
      <c r="I165">
        <v>167</v>
      </c>
      <c r="J165">
        <v>202422</v>
      </c>
      <c r="K165">
        <v>49158</v>
      </c>
      <c r="L165">
        <v>48288</v>
      </c>
      <c r="M165">
        <v>0</v>
      </c>
      <c r="N165">
        <v>251580</v>
      </c>
    </row>
    <row r="166" spans="2:14" x14ac:dyDescent="0.35">
      <c r="B166" t="s">
        <v>175</v>
      </c>
      <c r="C166">
        <v>207015</v>
      </c>
      <c r="D166">
        <v>128692</v>
      </c>
      <c r="E166">
        <v>2593</v>
      </c>
      <c r="F166">
        <v>35600</v>
      </c>
      <c r="G166">
        <v>37795</v>
      </c>
      <c r="H166">
        <v>1290</v>
      </c>
      <c r="I166">
        <v>181</v>
      </c>
      <c r="J166">
        <v>206151</v>
      </c>
      <c r="K166">
        <v>51253</v>
      </c>
      <c r="L166">
        <v>50389</v>
      </c>
      <c r="M166">
        <v>0</v>
      </c>
      <c r="N166">
        <v>257404</v>
      </c>
    </row>
    <row r="167" spans="2:14" x14ac:dyDescent="0.35">
      <c r="B167" t="s">
        <v>176</v>
      </c>
      <c r="C167">
        <v>208657</v>
      </c>
      <c r="D167">
        <v>129448</v>
      </c>
      <c r="E167">
        <v>2972</v>
      </c>
      <c r="F167">
        <v>35824</v>
      </c>
      <c r="G167">
        <v>37229</v>
      </c>
      <c r="H167">
        <v>-764</v>
      </c>
      <c r="I167">
        <v>170</v>
      </c>
      <c r="J167">
        <v>204879</v>
      </c>
      <c r="K167">
        <v>54346</v>
      </c>
      <c r="L167">
        <v>50568</v>
      </c>
      <c r="M167">
        <v>0</v>
      </c>
      <c r="N167">
        <v>259225</v>
      </c>
    </row>
    <row r="168" spans="2:14" x14ac:dyDescent="0.35">
      <c r="B168" t="s">
        <v>177</v>
      </c>
      <c r="C168">
        <v>210748</v>
      </c>
      <c r="D168">
        <v>131676</v>
      </c>
      <c r="E168">
        <v>2860</v>
      </c>
      <c r="F168">
        <v>36209</v>
      </c>
      <c r="G168">
        <v>38009</v>
      </c>
      <c r="H168">
        <v>1805</v>
      </c>
      <c r="I168">
        <v>148</v>
      </c>
      <c r="J168">
        <v>210707</v>
      </c>
      <c r="K168">
        <v>53303</v>
      </c>
      <c r="L168">
        <v>53262</v>
      </c>
      <c r="M168">
        <v>0</v>
      </c>
      <c r="N168">
        <v>264010</v>
      </c>
    </row>
    <row r="169" spans="2:14" x14ac:dyDescent="0.35">
      <c r="B169" t="s">
        <v>178</v>
      </c>
      <c r="C169">
        <v>214616</v>
      </c>
      <c r="D169">
        <v>134355</v>
      </c>
      <c r="E169">
        <v>2430</v>
      </c>
      <c r="F169">
        <v>36309</v>
      </c>
      <c r="G169">
        <v>38919</v>
      </c>
      <c r="H169">
        <v>2829</v>
      </c>
      <c r="I169">
        <v>119</v>
      </c>
      <c r="J169">
        <v>214961</v>
      </c>
      <c r="K169">
        <v>54930</v>
      </c>
      <c r="L169">
        <v>55275</v>
      </c>
      <c r="M169">
        <v>0</v>
      </c>
      <c r="N169">
        <v>269891</v>
      </c>
    </row>
    <row r="170" spans="2:14" x14ac:dyDescent="0.35">
      <c r="B170" t="s">
        <v>179</v>
      </c>
      <c r="C170">
        <v>217824</v>
      </c>
      <c r="D170">
        <v>135996</v>
      </c>
      <c r="E170">
        <v>2944</v>
      </c>
      <c r="F170">
        <v>36826</v>
      </c>
      <c r="G170">
        <v>39924</v>
      </c>
      <c r="H170">
        <v>642</v>
      </c>
      <c r="I170">
        <v>149</v>
      </c>
      <c r="J170">
        <v>216481</v>
      </c>
      <c r="K170">
        <v>57032</v>
      </c>
      <c r="L170">
        <v>55689</v>
      </c>
      <c r="M170">
        <v>0</v>
      </c>
      <c r="N170">
        <v>273513</v>
      </c>
    </row>
    <row r="171" spans="2:14" x14ac:dyDescent="0.35">
      <c r="B171" t="s">
        <v>180</v>
      </c>
      <c r="C171">
        <v>221433</v>
      </c>
      <c r="D171">
        <v>138656</v>
      </c>
      <c r="E171">
        <v>3169</v>
      </c>
      <c r="F171">
        <v>38049</v>
      </c>
      <c r="G171">
        <v>41435</v>
      </c>
      <c r="H171">
        <v>-138</v>
      </c>
      <c r="I171">
        <v>135</v>
      </c>
      <c r="J171">
        <v>221306</v>
      </c>
      <c r="K171">
        <v>58368</v>
      </c>
      <c r="L171">
        <v>58241</v>
      </c>
      <c r="M171">
        <v>0</v>
      </c>
      <c r="N171">
        <v>279674</v>
      </c>
    </row>
    <row r="172" spans="2:14" x14ac:dyDescent="0.35">
      <c r="B172" t="s">
        <v>181</v>
      </c>
      <c r="C172">
        <v>226187</v>
      </c>
      <c r="D172">
        <v>141413</v>
      </c>
      <c r="E172">
        <v>3167</v>
      </c>
      <c r="F172">
        <v>37481</v>
      </c>
      <c r="G172">
        <v>43273</v>
      </c>
      <c r="H172">
        <v>-163</v>
      </c>
      <c r="I172">
        <v>138</v>
      </c>
      <c r="J172">
        <v>225309</v>
      </c>
      <c r="K172">
        <v>59859</v>
      </c>
      <c r="L172">
        <v>58981</v>
      </c>
      <c r="M172">
        <v>0</v>
      </c>
      <c r="N172">
        <v>285168</v>
      </c>
    </row>
    <row r="173" spans="2:14" x14ac:dyDescent="0.35">
      <c r="B173" t="s">
        <v>182</v>
      </c>
      <c r="C173">
        <v>229913</v>
      </c>
      <c r="D173">
        <v>143791</v>
      </c>
      <c r="E173">
        <v>3171</v>
      </c>
      <c r="F173">
        <v>37644</v>
      </c>
      <c r="G173">
        <v>43149</v>
      </c>
      <c r="H173">
        <v>633</v>
      </c>
      <c r="I173">
        <v>144</v>
      </c>
      <c r="J173">
        <v>228532</v>
      </c>
      <c r="K173">
        <v>60240</v>
      </c>
      <c r="L173">
        <v>58859</v>
      </c>
      <c r="M173">
        <v>0</v>
      </c>
      <c r="N173">
        <v>288772</v>
      </c>
    </row>
    <row r="174" spans="2:14" x14ac:dyDescent="0.35">
      <c r="B174" t="s">
        <v>183</v>
      </c>
      <c r="C174">
        <v>232460</v>
      </c>
      <c r="D174">
        <v>146133</v>
      </c>
      <c r="E174">
        <v>3289</v>
      </c>
      <c r="F174">
        <v>37896</v>
      </c>
      <c r="G174">
        <v>41526</v>
      </c>
      <c r="H174">
        <v>1439</v>
      </c>
      <c r="I174">
        <v>208</v>
      </c>
      <c r="J174">
        <v>230491</v>
      </c>
      <c r="K174">
        <v>61418</v>
      </c>
      <c r="L174">
        <v>59449</v>
      </c>
      <c r="M174">
        <v>0</v>
      </c>
      <c r="N174">
        <v>291909</v>
      </c>
    </row>
    <row r="175" spans="2:14" x14ac:dyDescent="0.35">
      <c r="B175" t="s">
        <v>184</v>
      </c>
      <c r="C175">
        <v>232729</v>
      </c>
      <c r="D175">
        <v>148521</v>
      </c>
      <c r="E175">
        <v>3780</v>
      </c>
      <c r="F175">
        <v>38398</v>
      </c>
      <c r="G175">
        <v>39224</v>
      </c>
      <c r="H175">
        <v>273</v>
      </c>
      <c r="I175">
        <v>215</v>
      </c>
      <c r="J175">
        <v>230411</v>
      </c>
      <c r="K175">
        <v>61190</v>
      </c>
      <c r="L175">
        <v>58872</v>
      </c>
      <c r="M175">
        <v>0</v>
      </c>
      <c r="N175">
        <v>291601</v>
      </c>
    </row>
    <row r="176" spans="2:14" x14ac:dyDescent="0.35">
      <c r="B176" t="s">
        <v>185</v>
      </c>
      <c r="C176">
        <v>235976</v>
      </c>
      <c r="D176">
        <v>151923</v>
      </c>
      <c r="E176">
        <v>3848</v>
      </c>
      <c r="F176">
        <v>37447</v>
      </c>
      <c r="G176">
        <v>39407</v>
      </c>
      <c r="H176">
        <v>2577</v>
      </c>
      <c r="I176">
        <v>406</v>
      </c>
      <c r="J176">
        <v>235608</v>
      </c>
      <c r="K176">
        <v>61058</v>
      </c>
      <c r="L176">
        <v>60690</v>
      </c>
      <c r="M176">
        <v>0</v>
      </c>
      <c r="N176">
        <v>296666</v>
      </c>
    </row>
    <row r="177" spans="2:14" x14ac:dyDescent="0.35">
      <c r="B177" t="s">
        <v>186</v>
      </c>
      <c r="C177">
        <v>243443</v>
      </c>
      <c r="D177">
        <v>154648</v>
      </c>
      <c r="E177">
        <v>3934</v>
      </c>
      <c r="F177">
        <v>38027</v>
      </c>
      <c r="G177">
        <v>41847</v>
      </c>
      <c r="H177">
        <v>3125</v>
      </c>
      <c r="I177">
        <v>280</v>
      </c>
      <c r="J177">
        <v>241861</v>
      </c>
      <c r="K177">
        <v>61274</v>
      </c>
      <c r="L177">
        <v>59692</v>
      </c>
      <c r="M177">
        <v>0</v>
      </c>
      <c r="N177">
        <v>303135</v>
      </c>
    </row>
    <row r="178" spans="2:14" x14ac:dyDescent="0.35">
      <c r="B178" t="s">
        <v>187</v>
      </c>
      <c r="C178">
        <v>241257</v>
      </c>
      <c r="D178">
        <v>155322</v>
      </c>
      <c r="E178">
        <v>3993</v>
      </c>
      <c r="F178">
        <v>39080</v>
      </c>
      <c r="G178">
        <v>43238</v>
      </c>
      <c r="H178">
        <v>-1794</v>
      </c>
      <c r="I178">
        <v>303</v>
      </c>
      <c r="J178">
        <v>240142</v>
      </c>
      <c r="K178">
        <v>62161</v>
      </c>
      <c r="L178">
        <v>61046</v>
      </c>
      <c r="M178">
        <v>0</v>
      </c>
      <c r="N178">
        <v>302303</v>
      </c>
    </row>
    <row r="179" spans="2:14" x14ac:dyDescent="0.35">
      <c r="B179" t="s">
        <v>188</v>
      </c>
      <c r="C179">
        <v>245844</v>
      </c>
      <c r="D179">
        <v>157363</v>
      </c>
      <c r="E179">
        <v>4026</v>
      </c>
      <c r="F179">
        <v>39674</v>
      </c>
      <c r="G179">
        <v>43526</v>
      </c>
      <c r="H179">
        <v>953</v>
      </c>
      <c r="I179">
        <v>465</v>
      </c>
      <c r="J179">
        <v>246007</v>
      </c>
      <c r="K179">
        <v>61558</v>
      </c>
      <c r="L179">
        <v>61721</v>
      </c>
      <c r="M179">
        <v>0</v>
      </c>
      <c r="N179">
        <v>307565</v>
      </c>
    </row>
    <row r="180" spans="2:14" x14ac:dyDescent="0.35">
      <c r="B180" t="s">
        <v>189</v>
      </c>
      <c r="C180">
        <v>248055</v>
      </c>
      <c r="D180">
        <v>159808</v>
      </c>
      <c r="E180">
        <v>4024</v>
      </c>
      <c r="F180">
        <v>39476</v>
      </c>
      <c r="G180">
        <v>43458</v>
      </c>
      <c r="H180">
        <v>2160</v>
      </c>
      <c r="I180">
        <v>378</v>
      </c>
      <c r="J180">
        <v>249304</v>
      </c>
      <c r="K180">
        <v>60997</v>
      </c>
      <c r="L180">
        <v>62246</v>
      </c>
      <c r="M180">
        <v>0</v>
      </c>
      <c r="N180">
        <v>310301</v>
      </c>
    </row>
    <row r="181" spans="2:14" x14ac:dyDescent="0.35">
      <c r="B181" t="s">
        <v>190</v>
      </c>
      <c r="C181">
        <v>250789</v>
      </c>
      <c r="D181">
        <v>163543</v>
      </c>
      <c r="E181">
        <v>4052</v>
      </c>
      <c r="F181">
        <v>40319</v>
      </c>
      <c r="G181">
        <v>43149</v>
      </c>
      <c r="H181">
        <v>1079</v>
      </c>
      <c r="I181">
        <v>512</v>
      </c>
      <c r="J181">
        <v>252654</v>
      </c>
      <c r="K181">
        <v>60376</v>
      </c>
      <c r="L181">
        <v>62241</v>
      </c>
      <c r="M181">
        <v>0</v>
      </c>
      <c r="N181">
        <v>313030</v>
      </c>
    </row>
    <row r="182" spans="2:14" x14ac:dyDescent="0.35">
      <c r="B182" t="s">
        <v>191</v>
      </c>
      <c r="C182">
        <v>253813</v>
      </c>
      <c r="D182">
        <v>163894</v>
      </c>
      <c r="E182">
        <v>4090</v>
      </c>
      <c r="F182">
        <v>40688</v>
      </c>
      <c r="G182">
        <v>45055</v>
      </c>
      <c r="H182">
        <v>1117</v>
      </c>
      <c r="I182">
        <v>457</v>
      </c>
      <c r="J182">
        <v>255301</v>
      </c>
      <c r="K182">
        <v>60999</v>
      </c>
      <c r="L182">
        <v>62487</v>
      </c>
      <c r="M182">
        <v>0</v>
      </c>
      <c r="N182">
        <v>316300</v>
      </c>
    </row>
    <row r="183" spans="2:14" x14ac:dyDescent="0.35">
      <c r="B183" t="s">
        <v>192</v>
      </c>
      <c r="C183">
        <v>255773</v>
      </c>
      <c r="D183">
        <v>166173</v>
      </c>
      <c r="E183">
        <v>4143</v>
      </c>
      <c r="F183">
        <v>41866</v>
      </c>
      <c r="G183">
        <v>45381</v>
      </c>
      <c r="H183">
        <v>1619</v>
      </c>
      <c r="I183">
        <v>461</v>
      </c>
      <c r="J183">
        <v>259643</v>
      </c>
      <c r="K183">
        <v>60309</v>
      </c>
      <c r="L183">
        <v>64179</v>
      </c>
      <c r="M183">
        <v>0</v>
      </c>
      <c r="N183">
        <v>319952</v>
      </c>
    </row>
    <row r="184" spans="2:14" x14ac:dyDescent="0.35">
      <c r="B184" t="s">
        <v>193</v>
      </c>
      <c r="C184">
        <v>258286</v>
      </c>
      <c r="D184">
        <v>169020</v>
      </c>
      <c r="E184">
        <v>4236</v>
      </c>
      <c r="F184">
        <v>42604</v>
      </c>
      <c r="G184">
        <v>44807</v>
      </c>
      <c r="H184">
        <v>223</v>
      </c>
      <c r="I184">
        <v>268</v>
      </c>
      <c r="J184">
        <v>261158</v>
      </c>
      <c r="K184">
        <v>61648</v>
      </c>
      <c r="L184">
        <v>64520</v>
      </c>
      <c r="M184">
        <v>0</v>
      </c>
      <c r="N184">
        <v>322806</v>
      </c>
    </row>
    <row r="185" spans="2:14" x14ac:dyDescent="0.35">
      <c r="B185" t="s">
        <v>194</v>
      </c>
      <c r="C185">
        <v>261502</v>
      </c>
      <c r="D185">
        <v>169812</v>
      </c>
      <c r="E185">
        <v>4312</v>
      </c>
      <c r="F185">
        <v>43452</v>
      </c>
      <c r="G185">
        <v>46283</v>
      </c>
      <c r="H185">
        <v>-516</v>
      </c>
      <c r="I185">
        <v>363</v>
      </c>
      <c r="J185">
        <v>263706</v>
      </c>
      <c r="K185">
        <v>64831</v>
      </c>
      <c r="L185">
        <v>67035</v>
      </c>
      <c r="M185">
        <v>0</v>
      </c>
      <c r="N185">
        <v>328537</v>
      </c>
    </row>
    <row r="186" spans="2:14" x14ac:dyDescent="0.35">
      <c r="B186" t="s">
        <v>195</v>
      </c>
      <c r="C186">
        <v>267687</v>
      </c>
      <c r="D186">
        <v>171597</v>
      </c>
      <c r="E186">
        <v>4443</v>
      </c>
      <c r="F186">
        <v>43724</v>
      </c>
      <c r="G186">
        <v>46032</v>
      </c>
      <c r="H186">
        <v>2952</v>
      </c>
      <c r="I186">
        <v>642</v>
      </c>
      <c r="J186">
        <v>269390</v>
      </c>
      <c r="K186">
        <v>66777</v>
      </c>
      <c r="L186">
        <v>68480</v>
      </c>
      <c r="M186">
        <v>0</v>
      </c>
      <c r="N186">
        <v>336167</v>
      </c>
    </row>
    <row r="187" spans="2:14" x14ac:dyDescent="0.35">
      <c r="B187" t="s">
        <v>196</v>
      </c>
      <c r="C187">
        <v>272133</v>
      </c>
      <c r="D187">
        <v>174675</v>
      </c>
      <c r="E187">
        <v>4494</v>
      </c>
      <c r="F187">
        <v>43884</v>
      </c>
      <c r="G187">
        <v>47986</v>
      </c>
      <c r="H187">
        <v>2971</v>
      </c>
      <c r="I187">
        <v>298</v>
      </c>
      <c r="J187">
        <v>274308</v>
      </c>
      <c r="K187">
        <v>67881</v>
      </c>
      <c r="L187">
        <v>70056</v>
      </c>
      <c r="M187">
        <v>0</v>
      </c>
      <c r="N187">
        <v>342189</v>
      </c>
    </row>
    <row r="188" spans="2:14" x14ac:dyDescent="0.35">
      <c r="B188" t="s">
        <v>197</v>
      </c>
      <c r="C188">
        <v>273951</v>
      </c>
      <c r="D188">
        <v>176189</v>
      </c>
      <c r="E188">
        <v>4606</v>
      </c>
      <c r="F188">
        <v>45514</v>
      </c>
      <c r="G188">
        <v>51260</v>
      </c>
      <c r="H188">
        <v>-1842</v>
      </c>
      <c r="I188">
        <v>232</v>
      </c>
      <c r="J188">
        <v>275959</v>
      </c>
      <c r="K188">
        <v>70325</v>
      </c>
      <c r="L188">
        <v>72333</v>
      </c>
      <c r="M188">
        <v>0</v>
      </c>
      <c r="N188">
        <v>346284</v>
      </c>
    </row>
    <row r="189" spans="2:14" x14ac:dyDescent="0.35">
      <c r="B189" t="s">
        <v>198</v>
      </c>
      <c r="C189">
        <v>276266</v>
      </c>
      <c r="D189">
        <v>178517</v>
      </c>
      <c r="E189">
        <v>4735</v>
      </c>
      <c r="F189">
        <v>46726</v>
      </c>
      <c r="G189">
        <v>47082</v>
      </c>
      <c r="H189">
        <v>3041</v>
      </c>
      <c r="I189">
        <v>348</v>
      </c>
      <c r="J189">
        <v>280449</v>
      </c>
      <c r="K189">
        <v>71192</v>
      </c>
      <c r="L189">
        <v>75375</v>
      </c>
      <c r="M189">
        <v>0</v>
      </c>
      <c r="N189">
        <v>351641</v>
      </c>
    </row>
    <row r="190" spans="2:14" x14ac:dyDescent="0.35">
      <c r="B190" t="s">
        <v>199</v>
      </c>
      <c r="C190">
        <v>278402</v>
      </c>
      <c r="D190">
        <v>180013</v>
      </c>
      <c r="E190">
        <v>4836</v>
      </c>
      <c r="F190">
        <v>47051</v>
      </c>
      <c r="G190">
        <v>49709</v>
      </c>
      <c r="H190">
        <v>1477</v>
      </c>
      <c r="I190">
        <v>182</v>
      </c>
      <c r="J190">
        <v>283268</v>
      </c>
      <c r="K190">
        <v>73053</v>
      </c>
      <c r="L190">
        <v>77919</v>
      </c>
      <c r="M190">
        <v>0</v>
      </c>
      <c r="N190">
        <v>356321</v>
      </c>
    </row>
    <row r="191" spans="2:14" x14ac:dyDescent="0.35">
      <c r="B191" t="s">
        <v>200</v>
      </c>
      <c r="C191">
        <v>282928</v>
      </c>
      <c r="D191">
        <v>182313</v>
      </c>
      <c r="E191">
        <v>4940</v>
      </c>
      <c r="F191">
        <v>48069</v>
      </c>
      <c r="G191">
        <v>50482</v>
      </c>
      <c r="H191">
        <v>-454</v>
      </c>
      <c r="I191">
        <v>232</v>
      </c>
      <c r="J191">
        <v>285582</v>
      </c>
      <c r="K191">
        <v>77083</v>
      </c>
      <c r="L191">
        <v>79737</v>
      </c>
      <c r="M191">
        <v>0</v>
      </c>
      <c r="N191">
        <v>362665</v>
      </c>
    </row>
    <row r="192" spans="2:14" x14ac:dyDescent="0.35">
      <c r="B192" t="s">
        <v>201</v>
      </c>
      <c r="C192">
        <v>286649</v>
      </c>
      <c r="D192">
        <v>183507</v>
      </c>
      <c r="E192">
        <v>5062</v>
      </c>
      <c r="F192">
        <v>48442</v>
      </c>
      <c r="G192">
        <v>51900</v>
      </c>
      <c r="H192">
        <v>2702</v>
      </c>
      <c r="I192">
        <v>716</v>
      </c>
      <c r="J192">
        <v>292329</v>
      </c>
      <c r="K192">
        <v>73932</v>
      </c>
      <c r="L192">
        <v>79612</v>
      </c>
      <c r="M192">
        <v>0</v>
      </c>
      <c r="N192">
        <v>366261</v>
      </c>
    </row>
    <row r="193" spans="2:14" x14ac:dyDescent="0.35">
      <c r="B193" t="s">
        <v>202</v>
      </c>
      <c r="C193">
        <v>288266</v>
      </c>
      <c r="D193">
        <v>186442</v>
      </c>
      <c r="E193">
        <v>5194</v>
      </c>
      <c r="F193">
        <v>49938</v>
      </c>
      <c r="G193">
        <v>51149</v>
      </c>
      <c r="H193">
        <v>844</v>
      </c>
      <c r="I193">
        <v>733</v>
      </c>
      <c r="J193">
        <v>294300</v>
      </c>
      <c r="K193">
        <v>71316</v>
      </c>
      <c r="L193">
        <v>77350</v>
      </c>
      <c r="M193">
        <v>0</v>
      </c>
      <c r="N193">
        <v>365616</v>
      </c>
    </row>
    <row r="194" spans="2:14" x14ac:dyDescent="0.35">
      <c r="B194" t="s">
        <v>203</v>
      </c>
      <c r="C194">
        <v>288292</v>
      </c>
      <c r="D194">
        <v>185592</v>
      </c>
      <c r="E194">
        <v>5307</v>
      </c>
      <c r="F194">
        <v>51414</v>
      </c>
      <c r="G194">
        <v>49826</v>
      </c>
      <c r="H194">
        <v>1167</v>
      </c>
      <c r="I194">
        <v>415</v>
      </c>
      <c r="J194">
        <v>293721</v>
      </c>
      <c r="K194">
        <v>70474</v>
      </c>
      <c r="L194">
        <v>75903</v>
      </c>
      <c r="M194">
        <v>0</v>
      </c>
      <c r="N194">
        <v>364195</v>
      </c>
    </row>
    <row r="195" spans="2:14" x14ac:dyDescent="0.35">
      <c r="B195" t="s">
        <v>204</v>
      </c>
      <c r="C195">
        <v>292432</v>
      </c>
      <c r="D195">
        <v>187972</v>
      </c>
      <c r="E195">
        <v>5427</v>
      </c>
      <c r="F195">
        <v>52042</v>
      </c>
      <c r="G195">
        <v>50140</v>
      </c>
      <c r="H195">
        <v>2379</v>
      </c>
      <c r="I195">
        <v>533</v>
      </c>
      <c r="J195">
        <v>298493</v>
      </c>
      <c r="K195">
        <v>72188</v>
      </c>
      <c r="L195">
        <v>78249</v>
      </c>
      <c r="M195">
        <v>0</v>
      </c>
      <c r="N195">
        <v>370681</v>
      </c>
    </row>
    <row r="196" spans="2:14" x14ac:dyDescent="0.35">
      <c r="B196" t="s">
        <v>205</v>
      </c>
      <c r="C196">
        <v>295747</v>
      </c>
      <c r="D196">
        <v>189066</v>
      </c>
      <c r="E196">
        <v>5577</v>
      </c>
      <c r="F196">
        <v>54281</v>
      </c>
      <c r="G196">
        <v>50825</v>
      </c>
      <c r="H196">
        <v>2178</v>
      </c>
      <c r="I196">
        <v>860</v>
      </c>
      <c r="J196">
        <v>302787</v>
      </c>
      <c r="K196">
        <v>74647</v>
      </c>
      <c r="L196">
        <v>81687</v>
      </c>
      <c r="M196">
        <v>0</v>
      </c>
      <c r="N196">
        <v>377434</v>
      </c>
    </row>
    <row r="197" spans="2:14" x14ac:dyDescent="0.35">
      <c r="B197" t="s">
        <v>206</v>
      </c>
      <c r="C197">
        <v>299185</v>
      </c>
      <c r="D197">
        <v>191120</v>
      </c>
      <c r="E197">
        <v>5719</v>
      </c>
      <c r="F197">
        <v>54747</v>
      </c>
      <c r="G197">
        <v>53939</v>
      </c>
      <c r="H197">
        <v>-771</v>
      </c>
      <c r="I197">
        <v>669</v>
      </c>
      <c r="J197">
        <v>305423</v>
      </c>
      <c r="K197">
        <v>73977</v>
      </c>
      <c r="L197">
        <v>80215</v>
      </c>
      <c r="M197">
        <v>0</v>
      </c>
      <c r="N197">
        <v>379400</v>
      </c>
    </row>
    <row r="198" spans="2:14" x14ac:dyDescent="0.35">
      <c r="B198" t="s">
        <v>207</v>
      </c>
      <c r="C198">
        <v>304075</v>
      </c>
      <c r="D198">
        <v>194017</v>
      </c>
      <c r="E198">
        <v>5874</v>
      </c>
      <c r="F198">
        <v>55042</v>
      </c>
      <c r="G198">
        <v>56198</v>
      </c>
      <c r="H198">
        <v>1031</v>
      </c>
      <c r="I198">
        <v>679</v>
      </c>
      <c r="J198">
        <v>312841</v>
      </c>
      <c r="K198">
        <v>71214</v>
      </c>
      <c r="L198">
        <v>79980</v>
      </c>
      <c r="M198">
        <v>0</v>
      </c>
      <c r="N198">
        <v>384055</v>
      </c>
    </row>
    <row r="199" spans="2:14" x14ac:dyDescent="0.35">
      <c r="B199" t="s">
        <v>208</v>
      </c>
      <c r="C199">
        <v>307455</v>
      </c>
      <c r="D199">
        <v>195711</v>
      </c>
      <c r="E199">
        <v>5994</v>
      </c>
      <c r="F199">
        <v>56715</v>
      </c>
      <c r="G199">
        <v>56598</v>
      </c>
      <c r="H199">
        <v>-2414</v>
      </c>
      <c r="I199">
        <v>554</v>
      </c>
      <c r="J199">
        <v>313158</v>
      </c>
      <c r="K199">
        <v>76349</v>
      </c>
      <c r="L199">
        <v>82052</v>
      </c>
      <c r="M199">
        <v>0</v>
      </c>
      <c r="N199">
        <v>389507</v>
      </c>
    </row>
    <row r="200" spans="2:14" x14ac:dyDescent="0.35">
      <c r="B200" t="s">
        <v>209</v>
      </c>
      <c r="C200">
        <v>313102</v>
      </c>
      <c r="D200">
        <v>198107</v>
      </c>
      <c r="E200">
        <v>6152</v>
      </c>
      <c r="F200">
        <v>59539</v>
      </c>
      <c r="G200">
        <v>53909</v>
      </c>
      <c r="H200">
        <v>979</v>
      </c>
      <c r="I200">
        <v>693</v>
      </c>
      <c r="J200">
        <v>319379</v>
      </c>
      <c r="K200">
        <v>74807</v>
      </c>
      <c r="L200">
        <v>81084</v>
      </c>
      <c r="M200">
        <v>0</v>
      </c>
      <c r="N200">
        <v>394186</v>
      </c>
    </row>
    <row r="201" spans="2:14" x14ac:dyDescent="0.35">
      <c r="B201" t="s">
        <v>210</v>
      </c>
      <c r="C201">
        <v>317491</v>
      </c>
      <c r="D201">
        <v>200859</v>
      </c>
      <c r="E201">
        <v>6267</v>
      </c>
      <c r="F201">
        <v>59864</v>
      </c>
      <c r="G201">
        <v>54731</v>
      </c>
      <c r="H201">
        <v>2252</v>
      </c>
      <c r="I201">
        <v>617</v>
      </c>
      <c r="J201">
        <v>324590</v>
      </c>
      <c r="K201">
        <v>75181</v>
      </c>
      <c r="L201">
        <v>82280</v>
      </c>
      <c r="M201">
        <v>0</v>
      </c>
      <c r="N201">
        <v>399771</v>
      </c>
    </row>
    <row r="202" spans="2:14" x14ac:dyDescent="0.35">
      <c r="B202" t="s">
        <v>211</v>
      </c>
      <c r="C202">
        <v>320286</v>
      </c>
      <c r="D202">
        <v>202805</v>
      </c>
      <c r="E202">
        <v>6422</v>
      </c>
      <c r="F202">
        <v>60929</v>
      </c>
      <c r="G202">
        <v>55106</v>
      </c>
      <c r="H202">
        <v>1767</v>
      </c>
      <c r="I202">
        <v>937</v>
      </c>
      <c r="J202">
        <v>327966</v>
      </c>
      <c r="K202">
        <v>76374</v>
      </c>
      <c r="L202">
        <v>84054</v>
      </c>
      <c r="M202">
        <v>0</v>
      </c>
      <c r="N202">
        <v>404340</v>
      </c>
    </row>
    <row r="203" spans="2:14" x14ac:dyDescent="0.35">
      <c r="B203" t="s">
        <v>212</v>
      </c>
      <c r="C203">
        <v>322790</v>
      </c>
      <c r="D203">
        <v>204672</v>
      </c>
      <c r="E203">
        <v>6488</v>
      </c>
      <c r="F203">
        <v>61105</v>
      </c>
      <c r="G203">
        <v>57545</v>
      </c>
      <c r="H203">
        <v>-318</v>
      </c>
      <c r="I203">
        <v>584</v>
      </c>
      <c r="J203">
        <v>330076</v>
      </c>
      <c r="K203">
        <v>76402</v>
      </c>
      <c r="L203">
        <v>83688</v>
      </c>
      <c r="M203">
        <v>0</v>
      </c>
      <c r="N203">
        <v>406478</v>
      </c>
    </row>
    <row r="204" spans="2:14" x14ac:dyDescent="0.35">
      <c r="B204" t="s">
        <v>213</v>
      </c>
      <c r="C204">
        <v>329664</v>
      </c>
      <c r="D204">
        <v>207596</v>
      </c>
      <c r="E204">
        <v>6597</v>
      </c>
      <c r="F204">
        <v>64316</v>
      </c>
      <c r="G204">
        <v>57160</v>
      </c>
      <c r="H204">
        <v>1987</v>
      </c>
      <c r="I204">
        <v>-86</v>
      </c>
      <c r="J204">
        <v>337570</v>
      </c>
      <c r="K204">
        <v>77934</v>
      </c>
      <c r="L204">
        <v>85840</v>
      </c>
      <c r="M204">
        <v>0</v>
      </c>
      <c r="N204">
        <v>415504</v>
      </c>
    </row>
    <row r="205" spans="2:14" x14ac:dyDescent="0.35">
      <c r="B205" t="s">
        <v>214</v>
      </c>
      <c r="C205">
        <v>331528</v>
      </c>
      <c r="D205">
        <v>209633</v>
      </c>
      <c r="E205">
        <v>6738</v>
      </c>
      <c r="F205">
        <v>65083</v>
      </c>
      <c r="G205">
        <v>58065</v>
      </c>
      <c r="H205">
        <v>-42</v>
      </c>
      <c r="I205">
        <v>395</v>
      </c>
      <c r="J205">
        <v>339872</v>
      </c>
      <c r="K205">
        <v>79945</v>
      </c>
      <c r="L205">
        <v>88289</v>
      </c>
      <c r="M205">
        <v>0</v>
      </c>
      <c r="N205">
        <v>419817</v>
      </c>
    </row>
    <row r="206" spans="2:14" x14ac:dyDescent="0.35">
      <c r="B206" t="s">
        <v>215</v>
      </c>
      <c r="C206">
        <v>338655</v>
      </c>
      <c r="D206">
        <v>212885</v>
      </c>
      <c r="E206">
        <v>6862</v>
      </c>
      <c r="F206">
        <v>66088</v>
      </c>
      <c r="G206">
        <v>58397</v>
      </c>
      <c r="H206">
        <v>1203</v>
      </c>
      <c r="I206">
        <v>199</v>
      </c>
      <c r="J206">
        <v>345634</v>
      </c>
      <c r="K206">
        <v>84108</v>
      </c>
      <c r="L206">
        <v>91087</v>
      </c>
      <c r="M206">
        <v>0</v>
      </c>
      <c r="N206">
        <v>429742</v>
      </c>
    </row>
    <row r="207" spans="2:14" x14ac:dyDescent="0.35">
      <c r="B207" t="s">
        <v>216</v>
      </c>
      <c r="C207">
        <v>341391</v>
      </c>
      <c r="D207">
        <v>215804</v>
      </c>
      <c r="E207">
        <v>6969</v>
      </c>
      <c r="F207">
        <v>66002</v>
      </c>
      <c r="G207">
        <v>59799</v>
      </c>
      <c r="H207">
        <v>410</v>
      </c>
      <c r="I207">
        <v>475</v>
      </c>
      <c r="J207">
        <v>349459</v>
      </c>
      <c r="K207">
        <v>82563</v>
      </c>
      <c r="L207">
        <v>90631</v>
      </c>
      <c r="M207">
        <v>0</v>
      </c>
      <c r="N207">
        <v>432022</v>
      </c>
    </row>
    <row r="208" spans="2:14" x14ac:dyDescent="0.35">
      <c r="B208" t="s">
        <v>217</v>
      </c>
      <c r="C208">
        <v>348632</v>
      </c>
      <c r="D208">
        <v>215642</v>
      </c>
      <c r="E208">
        <v>7147</v>
      </c>
      <c r="F208">
        <v>68921</v>
      </c>
      <c r="G208">
        <v>61432</v>
      </c>
      <c r="H208">
        <v>1926</v>
      </c>
      <c r="I208">
        <v>362</v>
      </c>
      <c r="J208">
        <v>355430</v>
      </c>
      <c r="K208">
        <v>87384</v>
      </c>
      <c r="L208">
        <v>94182</v>
      </c>
      <c r="M208">
        <v>0</v>
      </c>
      <c r="N208">
        <v>442814</v>
      </c>
    </row>
    <row r="209" spans="2:14" x14ac:dyDescent="0.35">
      <c r="B209" t="s">
        <v>218</v>
      </c>
      <c r="C209">
        <v>351940</v>
      </c>
      <c r="D209">
        <v>219745</v>
      </c>
      <c r="E209">
        <v>7141</v>
      </c>
      <c r="F209">
        <v>69232</v>
      </c>
      <c r="G209">
        <v>62001</v>
      </c>
      <c r="H209">
        <v>1336</v>
      </c>
      <c r="I209">
        <v>279</v>
      </c>
      <c r="J209">
        <v>359734</v>
      </c>
      <c r="K209">
        <v>90078</v>
      </c>
      <c r="L209">
        <v>97872</v>
      </c>
      <c r="M209">
        <v>0</v>
      </c>
      <c r="N209">
        <v>449812</v>
      </c>
    </row>
    <row r="210" spans="2:14" x14ac:dyDescent="0.35">
      <c r="B210" t="s">
        <v>219</v>
      </c>
      <c r="C210">
        <v>356786</v>
      </c>
      <c r="D210">
        <v>222951</v>
      </c>
      <c r="E210">
        <v>7426</v>
      </c>
      <c r="F210">
        <v>69964</v>
      </c>
      <c r="G210">
        <v>62823</v>
      </c>
      <c r="H210">
        <v>362</v>
      </c>
      <c r="I210">
        <v>501</v>
      </c>
      <c r="J210">
        <v>364027</v>
      </c>
      <c r="K210">
        <v>93460</v>
      </c>
      <c r="L210">
        <v>100701</v>
      </c>
      <c r="M210">
        <v>0</v>
      </c>
      <c r="N210">
        <v>457487</v>
      </c>
    </row>
    <row r="211" spans="2:14" x14ac:dyDescent="0.35">
      <c r="B211" t="s">
        <v>220</v>
      </c>
      <c r="C211">
        <v>361268</v>
      </c>
      <c r="D211">
        <v>223190</v>
      </c>
      <c r="E211">
        <v>7497</v>
      </c>
      <c r="F211">
        <v>71772</v>
      </c>
      <c r="G211">
        <v>63900</v>
      </c>
      <c r="H211">
        <v>2470</v>
      </c>
      <c r="I211">
        <v>1036</v>
      </c>
      <c r="J211">
        <v>369865</v>
      </c>
      <c r="K211">
        <v>104311</v>
      </c>
      <c r="L211">
        <v>112908</v>
      </c>
      <c r="M211">
        <v>0</v>
      </c>
      <c r="N211">
        <v>474176</v>
      </c>
    </row>
    <row r="212" spans="2:14" x14ac:dyDescent="0.35">
      <c r="B212" t="s">
        <v>221</v>
      </c>
      <c r="C212">
        <v>367040</v>
      </c>
      <c r="D212">
        <v>225793</v>
      </c>
      <c r="E212">
        <v>7569</v>
      </c>
      <c r="F212">
        <v>72540</v>
      </c>
      <c r="G212">
        <v>64839</v>
      </c>
      <c r="H212">
        <v>2840</v>
      </c>
      <c r="I212">
        <v>939</v>
      </c>
      <c r="J212">
        <v>374520</v>
      </c>
      <c r="K212">
        <v>107938</v>
      </c>
      <c r="L212">
        <v>115418</v>
      </c>
      <c r="M212">
        <v>0</v>
      </c>
      <c r="N212">
        <v>482458</v>
      </c>
    </row>
    <row r="213" spans="2:14" x14ac:dyDescent="0.35">
      <c r="B213" t="s">
        <v>222</v>
      </c>
      <c r="C213">
        <v>370883</v>
      </c>
      <c r="D213">
        <v>228836</v>
      </c>
      <c r="E213">
        <v>7609</v>
      </c>
      <c r="F213">
        <v>73217</v>
      </c>
      <c r="G213">
        <v>66776</v>
      </c>
      <c r="H213">
        <v>-250</v>
      </c>
      <c r="I213">
        <v>734</v>
      </c>
      <c r="J213">
        <v>376922</v>
      </c>
      <c r="K213">
        <v>96698</v>
      </c>
      <c r="L213">
        <v>102737</v>
      </c>
      <c r="M213">
        <v>0</v>
      </c>
      <c r="N213">
        <v>473620</v>
      </c>
    </row>
    <row r="214" spans="2:14" x14ac:dyDescent="0.35">
      <c r="B214" t="s">
        <v>223</v>
      </c>
      <c r="C214">
        <v>372847</v>
      </c>
      <c r="D214">
        <v>229716</v>
      </c>
      <c r="E214">
        <v>7660</v>
      </c>
      <c r="F214">
        <v>73843</v>
      </c>
      <c r="G214">
        <v>66924</v>
      </c>
      <c r="H214">
        <v>564</v>
      </c>
      <c r="I214">
        <v>-152</v>
      </c>
      <c r="J214">
        <v>378555</v>
      </c>
      <c r="K214">
        <v>96042</v>
      </c>
      <c r="L214">
        <v>101750</v>
      </c>
      <c r="M214">
        <v>0</v>
      </c>
      <c r="N214">
        <v>474597</v>
      </c>
    </row>
    <row r="215" spans="2:14" x14ac:dyDescent="0.35">
      <c r="B215" t="s">
        <v>224</v>
      </c>
      <c r="C215">
        <v>377049</v>
      </c>
      <c r="D215">
        <v>230397</v>
      </c>
      <c r="E215">
        <v>7632</v>
      </c>
      <c r="F215">
        <v>74300</v>
      </c>
      <c r="G215">
        <v>68049</v>
      </c>
      <c r="H215">
        <v>4360</v>
      </c>
      <c r="I215">
        <v>745</v>
      </c>
      <c r="J215">
        <v>385483</v>
      </c>
      <c r="K215">
        <v>94166</v>
      </c>
      <c r="L215">
        <v>102600</v>
      </c>
      <c r="M215">
        <v>0</v>
      </c>
      <c r="N215">
        <v>479649</v>
      </c>
    </row>
    <row r="216" spans="2:14" x14ac:dyDescent="0.35">
      <c r="B216" t="s">
        <v>225</v>
      </c>
      <c r="C216">
        <v>386313</v>
      </c>
      <c r="D216">
        <v>236418</v>
      </c>
      <c r="E216">
        <v>7714</v>
      </c>
      <c r="F216">
        <v>76054</v>
      </c>
      <c r="G216">
        <v>70668</v>
      </c>
      <c r="H216">
        <v>1116</v>
      </c>
      <c r="I216">
        <v>-69</v>
      </c>
      <c r="J216">
        <v>391901</v>
      </c>
      <c r="K216">
        <v>98134</v>
      </c>
      <c r="L216">
        <v>103722</v>
      </c>
      <c r="M216">
        <v>0</v>
      </c>
      <c r="N216">
        <v>490035</v>
      </c>
    </row>
    <row r="217" spans="2:14" x14ac:dyDescent="0.35">
      <c r="B217" t="s">
        <v>226</v>
      </c>
      <c r="C217">
        <v>389228</v>
      </c>
      <c r="D217">
        <v>242142</v>
      </c>
      <c r="E217">
        <v>7797</v>
      </c>
      <c r="F217">
        <v>77119</v>
      </c>
      <c r="G217">
        <v>68171</v>
      </c>
      <c r="H217">
        <v>1501</v>
      </c>
      <c r="I217">
        <v>791</v>
      </c>
      <c r="J217">
        <v>397521</v>
      </c>
      <c r="K217">
        <v>99465</v>
      </c>
      <c r="L217">
        <v>107758</v>
      </c>
      <c r="M217">
        <v>0</v>
      </c>
      <c r="N217">
        <v>496986</v>
      </c>
    </row>
    <row r="218" spans="2:14" x14ac:dyDescent="0.35">
      <c r="B218" t="s">
        <v>227</v>
      </c>
      <c r="C218">
        <v>392047</v>
      </c>
      <c r="D218">
        <v>242534</v>
      </c>
      <c r="E218">
        <v>7965</v>
      </c>
      <c r="F218">
        <v>76553</v>
      </c>
      <c r="G218">
        <v>73418</v>
      </c>
      <c r="H218">
        <v>-339</v>
      </c>
      <c r="I218">
        <v>-414</v>
      </c>
      <c r="J218">
        <v>399717</v>
      </c>
      <c r="K218">
        <v>102296</v>
      </c>
      <c r="L218">
        <v>109966</v>
      </c>
      <c r="M218">
        <v>0</v>
      </c>
      <c r="N218">
        <v>502013</v>
      </c>
    </row>
    <row r="219" spans="2:14" x14ac:dyDescent="0.35">
      <c r="B219" t="s">
        <v>228</v>
      </c>
      <c r="C219">
        <v>397548</v>
      </c>
      <c r="D219">
        <v>247309</v>
      </c>
      <c r="E219">
        <v>8129</v>
      </c>
      <c r="F219">
        <v>80007</v>
      </c>
      <c r="G219">
        <v>71229</v>
      </c>
      <c r="H219">
        <v>-163</v>
      </c>
      <c r="I219">
        <v>277</v>
      </c>
      <c r="J219">
        <v>406788</v>
      </c>
      <c r="K219">
        <v>104955</v>
      </c>
      <c r="L219">
        <v>114195</v>
      </c>
      <c r="M219">
        <v>0</v>
      </c>
      <c r="N219">
        <v>511743</v>
      </c>
    </row>
    <row r="220" spans="2:14" x14ac:dyDescent="0.35">
      <c r="B220" t="s">
        <v>229</v>
      </c>
      <c r="C220">
        <v>400881</v>
      </c>
      <c r="D220">
        <v>247754</v>
      </c>
      <c r="E220">
        <v>8387</v>
      </c>
      <c r="F220">
        <v>80199</v>
      </c>
      <c r="G220">
        <v>72373</v>
      </c>
      <c r="H220">
        <v>830</v>
      </c>
      <c r="I220">
        <v>-87</v>
      </c>
      <c r="J220">
        <v>409456</v>
      </c>
      <c r="K220">
        <v>110409</v>
      </c>
      <c r="L220">
        <v>118984</v>
      </c>
      <c r="M220">
        <v>0</v>
      </c>
      <c r="N220">
        <v>519865</v>
      </c>
    </row>
    <row r="221" spans="2:14" x14ac:dyDescent="0.35">
      <c r="B221" t="s">
        <v>230</v>
      </c>
      <c r="C221">
        <v>399970</v>
      </c>
      <c r="D221">
        <v>247136</v>
      </c>
      <c r="E221">
        <v>8683</v>
      </c>
      <c r="F221">
        <v>81155</v>
      </c>
      <c r="G221">
        <v>69190</v>
      </c>
      <c r="H221">
        <v>855</v>
      </c>
      <c r="I221">
        <v>-658</v>
      </c>
      <c r="J221">
        <v>406361</v>
      </c>
      <c r="K221">
        <v>113340</v>
      </c>
      <c r="L221">
        <v>119731</v>
      </c>
      <c r="M221">
        <v>0</v>
      </c>
      <c r="N221">
        <v>519701</v>
      </c>
    </row>
    <row r="222" spans="2:14" x14ac:dyDescent="0.35">
      <c r="B222" t="s">
        <v>231</v>
      </c>
      <c r="C222">
        <v>395201</v>
      </c>
      <c r="D222">
        <v>238878</v>
      </c>
      <c r="E222">
        <v>9046</v>
      </c>
      <c r="F222">
        <v>83414</v>
      </c>
      <c r="G222">
        <v>68460</v>
      </c>
      <c r="H222">
        <v>-2203</v>
      </c>
      <c r="I222">
        <v>279</v>
      </c>
      <c r="J222">
        <v>397874</v>
      </c>
      <c r="K222">
        <v>109631</v>
      </c>
      <c r="L222">
        <v>112304</v>
      </c>
      <c r="M222">
        <v>0</v>
      </c>
      <c r="N222">
        <v>507505</v>
      </c>
    </row>
    <row r="223" spans="2:14" x14ac:dyDescent="0.35">
      <c r="B223" t="s">
        <v>232</v>
      </c>
      <c r="C223">
        <v>386739</v>
      </c>
      <c r="D223">
        <v>238482</v>
      </c>
      <c r="E223">
        <v>9225</v>
      </c>
      <c r="F223">
        <v>84238</v>
      </c>
      <c r="G223">
        <v>65081</v>
      </c>
      <c r="H223">
        <v>-6857</v>
      </c>
      <c r="I223">
        <v>1281</v>
      </c>
      <c r="J223">
        <v>391450</v>
      </c>
      <c r="K223">
        <v>103636</v>
      </c>
      <c r="L223">
        <v>108347</v>
      </c>
      <c r="M223">
        <v>0</v>
      </c>
      <c r="N223">
        <v>495086</v>
      </c>
    </row>
    <row r="224" spans="2:14" x14ac:dyDescent="0.35">
      <c r="B224" t="s">
        <v>233</v>
      </c>
      <c r="C224">
        <v>386564</v>
      </c>
      <c r="D224">
        <v>238579</v>
      </c>
      <c r="E224">
        <v>9557</v>
      </c>
      <c r="F224">
        <v>84184</v>
      </c>
      <c r="G224">
        <v>62025</v>
      </c>
      <c r="H224">
        <v>-3785</v>
      </c>
      <c r="I224">
        <v>516</v>
      </c>
      <c r="J224">
        <v>391076</v>
      </c>
      <c r="K224">
        <v>101716</v>
      </c>
      <c r="L224">
        <v>106228</v>
      </c>
      <c r="M224">
        <v>0</v>
      </c>
      <c r="N224">
        <v>492792</v>
      </c>
    </row>
    <row r="225" spans="2:14" x14ac:dyDescent="0.35">
      <c r="B225" t="s">
        <v>234</v>
      </c>
      <c r="C225">
        <v>388624</v>
      </c>
      <c r="D225">
        <v>239628</v>
      </c>
      <c r="E225">
        <v>9853</v>
      </c>
      <c r="F225">
        <v>86207</v>
      </c>
      <c r="G225">
        <v>62265</v>
      </c>
      <c r="H225">
        <v>-3917</v>
      </c>
      <c r="I225">
        <v>570</v>
      </c>
      <c r="J225">
        <v>394606</v>
      </c>
      <c r="K225">
        <v>102632</v>
      </c>
      <c r="L225">
        <v>108614</v>
      </c>
      <c r="M225">
        <v>0</v>
      </c>
      <c r="N225">
        <v>497238</v>
      </c>
    </row>
    <row r="226" spans="2:14" x14ac:dyDescent="0.35">
      <c r="B226" t="s">
        <v>235</v>
      </c>
      <c r="C226">
        <v>386875</v>
      </c>
      <c r="D226">
        <v>240359</v>
      </c>
      <c r="E226">
        <v>9981</v>
      </c>
      <c r="F226">
        <v>85942</v>
      </c>
      <c r="G226">
        <v>60697</v>
      </c>
      <c r="H226">
        <v>-6071</v>
      </c>
      <c r="I226">
        <v>-13</v>
      </c>
      <c r="J226">
        <v>390895</v>
      </c>
      <c r="K226">
        <v>108358</v>
      </c>
      <c r="L226">
        <v>112378</v>
      </c>
      <c r="M226">
        <v>0</v>
      </c>
      <c r="N226">
        <v>499253</v>
      </c>
    </row>
    <row r="227" spans="2:14" x14ac:dyDescent="0.35">
      <c r="B227" t="s">
        <v>236</v>
      </c>
      <c r="C227">
        <v>396113</v>
      </c>
      <c r="D227">
        <v>239181</v>
      </c>
      <c r="E227">
        <v>9978</v>
      </c>
      <c r="F227">
        <v>86856</v>
      </c>
      <c r="G227">
        <v>63512</v>
      </c>
      <c r="H227">
        <v>1601</v>
      </c>
      <c r="I227">
        <v>-221</v>
      </c>
      <c r="J227">
        <v>400907</v>
      </c>
      <c r="K227">
        <v>110685</v>
      </c>
      <c r="L227">
        <v>115479</v>
      </c>
      <c r="M227">
        <v>0</v>
      </c>
      <c r="N227">
        <v>511592</v>
      </c>
    </row>
    <row r="228" spans="2:14" x14ac:dyDescent="0.35">
      <c r="B228" t="s">
        <v>237</v>
      </c>
      <c r="C228">
        <v>401311</v>
      </c>
      <c r="D228">
        <v>247448</v>
      </c>
      <c r="E228">
        <v>10001</v>
      </c>
      <c r="F228">
        <v>86190</v>
      </c>
      <c r="G228">
        <v>62846</v>
      </c>
      <c r="H228">
        <v>261</v>
      </c>
      <c r="I228">
        <v>-362</v>
      </c>
      <c r="J228">
        <v>406384</v>
      </c>
      <c r="K228">
        <v>115919</v>
      </c>
      <c r="L228">
        <v>120992</v>
      </c>
      <c r="M228">
        <v>0</v>
      </c>
      <c r="N228">
        <v>522303</v>
      </c>
    </row>
    <row r="229" spans="2:14" x14ac:dyDescent="0.35">
      <c r="B229" t="s">
        <v>238</v>
      </c>
      <c r="C229">
        <v>404199</v>
      </c>
      <c r="D229">
        <v>249276</v>
      </c>
      <c r="E229">
        <v>10075</v>
      </c>
      <c r="F229">
        <v>85911</v>
      </c>
      <c r="G229">
        <v>65226</v>
      </c>
      <c r="H229">
        <v>1096</v>
      </c>
      <c r="I229">
        <v>447</v>
      </c>
      <c r="J229">
        <v>412031</v>
      </c>
      <c r="K229">
        <v>116698</v>
      </c>
      <c r="L229">
        <v>124530</v>
      </c>
      <c r="M229">
        <v>0</v>
      </c>
      <c r="N229">
        <v>528729</v>
      </c>
    </row>
    <row r="230" spans="2:14" x14ac:dyDescent="0.35">
      <c r="B230" t="s">
        <v>239</v>
      </c>
      <c r="C230">
        <v>406930</v>
      </c>
      <c r="D230">
        <v>251115</v>
      </c>
      <c r="E230">
        <v>10042</v>
      </c>
      <c r="F230">
        <v>87359</v>
      </c>
      <c r="G230">
        <v>66706</v>
      </c>
      <c r="H230">
        <v>-1483</v>
      </c>
      <c r="I230">
        <v>574</v>
      </c>
      <c r="J230">
        <v>414313</v>
      </c>
      <c r="K230">
        <v>120874</v>
      </c>
      <c r="L230">
        <v>128257</v>
      </c>
      <c r="M230">
        <v>0</v>
      </c>
      <c r="N230">
        <v>535187</v>
      </c>
    </row>
    <row r="231" spans="2:14" x14ac:dyDescent="0.35">
      <c r="B231" t="s">
        <v>240</v>
      </c>
      <c r="C231">
        <v>414732</v>
      </c>
      <c r="D231">
        <v>253565</v>
      </c>
      <c r="E231">
        <v>10037</v>
      </c>
      <c r="F231">
        <v>89470</v>
      </c>
      <c r="G231">
        <v>64274</v>
      </c>
      <c r="H231">
        <v>-1655</v>
      </c>
      <c r="I231">
        <v>-1752</v>
      </c>
      <c r="J231">
        <v>413939</v>
      </c>
      <c r="K231">
        <v>128717</v>
      </c>
      <c r="L231">
        <v>127924</v>
      </c>
      <c r="M231">
        <v>0</v>
      </c>
      <c r="N231">
        <v>542656</v>
      </c>
    </row>
    <row r="232" spans="2:14" x14ac:dyDescent="0.35">
      <c r="B232" t="s">
        <v>241</v>
      </c>
      <c r="C232">
        <v>412366</v>
      </c>
      <c r="D232">
        <v>253605</v>
      </c>
      <c r="E232">
        <v>10204</v>
      </c>
      <c r="F232">
        <v>85138</v>
      </c>
      <c r="G232">
        <v>64167</v>
      </c>
      <c r="H232">
        <v>4521</v>
      </c>
      <c r="I232">
        <v>444</v>
      </c>
      <c r="J232">
        <v>418079</v>
      </c>
      <c r="K232">
        <v>129201</v>
      </c>
      <c r="L232">
        <v>134914</v>
      </c>
      <c r="M232">
        <v>0</v>
      </c>
      <c r="N232">
        <v>547280</v>
      </c>
    </row>
    <row r="233" spans="2:14" x14ac:dyDescent="0.35">
      <c r="B233" t="s">
        <v>242</v>
      </c>
      <c r="C233">
        <v>416049</v>
      </c>
      <c r="D233">
        <v>256446</v>
      </c>
      <c r="E233">
        <v>10320</v>
      </c>
      <c r="F233">
        <v>85795</v>
      </c>
      <c r="G233">
        <v>66019</v>
      </c>
      <c r="H233">
        <v>1148</v>
      </c>
      <c r="I233">
        <v>1545</v>
      </c>
      <c r="J233">
        <v>421273</v>
      </c>
      <c r="K233">
        <v>131161</v>
      </c>
      <c r="L233">
        <v>136385</v>
      </c>
      <c r="M233">
        <v>0</v>
      </c>
      <c r="N233">
        <v>552434</v>
      </c>
    </row>
    <row r="234" spans="2:14" x14ac:dyDescent="0.35">
      <c r="B234" t="s">
        <v>243</v>
      </c>
      <c r="C234">
        <v>419443</v>
      </c>
      <c r="D234">
        <v>258995</v>
      </c>
      <c r="E234">
        <v>10294</v>
      </c>
      <c r="F234">
        <v>87016</v>
      </c>
      <c r="G234">
        <v>66760</v>
      </c>
      <c r="H234">
        <v>-1067</v>
      </c>
      <c r="I234">
        <v>439</v>
      </c>
      <c r="J234">
        <v>422437</v>
      </c>
      <c r="K234">
        <v>132768</v>
      </c>
      <c r="L234">
        <v>135762</v>
      </c>
      <c r="M234">
        <v>0</v>
      </c>
      <c r="N234">
        <v>555205</v>
      </c>
    </row>
    <row r="235" spans="2:14" x14ac:dyDescent="0.35">
      <c r="B235" t="s">
        <v>244</v>
      </c>
      <c r="C235">
        <v>424704</v>
      </c>
      <c r="D235">
        <v>259204</v>
      </c>
      <c r="E235">
        <v>10338</v>
      </c>
      <c r="F235">
        <v>90580</v>
      </c>
      <c r="G235">
        <v>68143</v>
      </c>
      <c r="H235">
        <v>-2119</v>
      </c>
      <c r="I235">
        <v>-1149</v>
      </c>
      <c r="J235">
        <v>424997</v>
      </c>
      <c r="K235">
        <v>135898</v>
      </c>
      <c r="L235">
        <v>136191</v>
      </c>
      <c r="M235">
        <v>0</v>
      </c>
      <c r="N235">
        <v>560895</v>
      </c>
    </row>
    <row r="236" spans="2:14" x14ac:dyDescent="0.35">
      <c r="B236" t="s">
        <v>245</v>
      </c>
      <c r="C236">
        <v>425007</v>
      </c>
      <c r="D236">
        <v>262608</v>
      </c>
      <c r="E236">
        <v>10523</v>
      </c>
      <c r="F236">
        <v>86960</v>
      </c>
      <c r="G236">
        <v>66673</v>
      </c>
      <c r="H236">
        <v>5641</v>
      </c>
      <c r="I236">
        <v>904</v>
      </c>
      <c r="J236">
        <v>433309</v>
      </c>
      <c r="K236">
        <v>128659</v>
      </c>
      <c r="L236">
        <v>136961</v>
      </c>
      <c r="M236">
        <v>0</v>
      </c>
      <c r="N236">
        <v>561968</v>
      </c>
    </row>
    <row r="237" spans="2:14" x14ac:dyDescent="0.35">
      <c r="B237" t="s">
        <v>246</v>
      </c>
      <c r="C237">
        <v>430937</v>
      </c>
      <c r="D237">
        <v>265247</v>
      </c>
      <c r="E237">
        <v>10553</v>
      </c>
      <c r="F237">
        <v>87930</v>
      </c>
      <c r="G237">
        <v>66320</v>
      </c>
      <c r="H237">
        <v>4425</v>
      </c>
      <c r="I237">
        <v>406</v>
      </c>
      <c r="J237">
        <v>434881</v>
      </c>
      <c r="K237">
        <v>131409</v>
      </c>
      <c r="L237">
        <v>135353</v>
      </c>
      <c r="M237">
        <v>0</v>
      </c>
      <c r="N237">
        <v>566290</v>
      </c>
    </row>
    <row r="238" spans="2:14" x14ac:dyDescent="0.35">
      <c r="B238" t="s">
        <v>247</v>
      </c>
      <c r="C238">
        <v>433067</v>
      </c>
      <c r="D238">
        <v>271075</v>
      </c>
      <c r="E238">
        <v>10503</v>
      </c>
      <c r="F238">
        <v>89914</v>
      </c>
      <c r="G238">
        <v>68883</v>
      </c>
      <c r="H238">
        <v>-3092</v>
      </c>
      <c r="I238">
        <v>191</v>
      </c>
      <c r="J238">
        <v>437474</v>
      </c>
      <c r="K238">
        <v>128749</v>
      </c>
      <c r="L238">
        <v>133156</v>
      </c>
      <c r="M238">
        <v>0</v>
      </c>
      <c r="N238">
        <v>566223</v>
      </c>
    </row>
    <row r="239" spans="2:14" x14ac:dyDescent="0.35">
      <c r="B239" t="s">
        <v>248</v>
      </c>
      <c r="C239">
        <v>438103</v>
      </c>
      <c r="D239">
        <v>272364</v>
      </c>
      <c r="E239">
        <v>10299</v>
      </c>
      <c r="F239">
        <v>89334</v>
      </c>
      <c r="G239">
        <v>67496</v>
      </c>
      <c r="H239">
        <v>-712</v>
      </c>
      <c r="I239">
        <v>868</v>
      </c>
      <c r="J239">
        <v>439649</v>
      </c>
      <c r="K239">
        <v>135480</v>
      </c>
      <c r="L239">
        <v>137026</v>
      </c>
      <c r="M239">
        <v>0</v>
      </c>
      <c r="N239">
        <v>575129</v>
      </c>
    </row>
    <row r="240" spans="2:14" x14ac:dyDescent="0.35">
      <c r="B240" t="s">
        <v>249</v>
      </c>
      <c r="C240">
        <v>442283</v>
      </c>
      <c r="D240">
        <v>276766</v>
      </c>
      <c r="E240">
        <v>10324</v>
      </c>
      <c r="F240">
        <v>89024</v>
      </c>
      <c r="G240">
        <v>70449</v>
      </c>
      <c r="H240">
        <v>-916</v>
      </c>
      <c r="I240">
        <v>3387</v>
      </c>
      <c r="J240">
        <v>449034</v>
      </c>
      <c r="K240">
        <v>136067</v>
      </c>
      <c r="L240">
        <v>142818</v>
      </c>
      <c r="M240">
        <v>0</v>
      </c>
      <c r="N240">
        <v>585101</v>
      </c>
    </row>
    <row r="241" spans="2:14" x14ac:dyDescent="0.35">
      <c r="B241" t="s">
        <v>250</v>
      </c>
      <c r="C241">
        <v>448727</v>
      </c>
      <c r="D241">
        <v>280859</v>
      </c>
      <c r="E241">
        <v>10215</v>
      </c>
      <c r="F241">
        <v>88478</v>
      </c>
      <c r="G241">
        <v>73087</v>
      </c>
      <c r="H241">
        <v>2958</v>
      </c>
      <c r="I241">
        <v>-1015</v>
      </c>
      <c r="J241">
        <v>454582</v>
      </c>
      <c r="K241">
        <v>136533</v>
      </c>
      <c r="L241">
        <v>142388</v>
      </c>
      <c r="M241">
        <v>0</v>
      </c>
      <c r="N241">
        <v>591115</v>
      </c>
    </row>
    <row r="242" spans="2:14" x14ac:dyDescent="0.35">
      <c r="B242" t="s">
        <v>251</v>
      </c>
      <c r="C242">
        <v>452248</v>
      </c>
      <c r="D242">
        <v>282243</v>
      </c>
      <c r="E242">
        <v>10022</v>
      </c>
      <c r="F242">
        <v>91736</v>
      </c>
      <c r="G242">
        <v>73412</v>
      </c>
      <c r="H242">
        <v>2008</v>
      </c>
      <c r="I242">
        <v>3975</v>
      </c>
      <c r="J242">
        <v>463396</v>
      </c>
      <c r="K242">
        <v>131484</v>
      </c>
      <c r="L242">
        <v>142632</v>
      </c>
      <c r="M242">
        <v>0</v>
      </c>
      <c r="N242">
        <v>594880</v>
      </c>
    </row>
    <row r="243" spans="2:14" x14ac:dyDescent="0.35">
      <c r="B243" t="s">
        <v>252</v>
      </c>
      <c r="C243">
        <v>457992</v>
      </c>
      <c r="D243">
        <v>284520</v>
      </c>
      <c r="E243">
        <v>9964</v>
      </c>
      <c r="F243">
        <v>92831</v>
      </c>
      <c r="G243">
        <v>75732</v>
      </c>
      <c r="H243">
        <v>385</v>
      </c>
      <c r="I243">
        <v>1398</v>
      </c>
      <c r="J243">
        <v>464830</v>
      </c>
      <c r="K243">
        <v>132007</v>
      </c>
      <c r="L243">
        <v>138845</v>
      </c>
      <c r="M243">
        <v>0</v>
      </c>
      <c r="N243">
        <v>596837</v>
      </c>
    </row>
    <row r="244" spans="2:14" x14ac:dyDescent="0.35">
      <c r="B244" t="s">
        <v>253</v>
      </c>
      <c r="C244">
        <v>461616</v>
      </c>
      <c r="D244">
        <v>288530</v>
      </c>
      <c r="E244">
        <v>9914</v>
      </c>
      <c r="F244">
        <v>90793</v>
      </c>
      <c r="G244">
        <v>76010</v>
      </c>
      <c r="H244">
        <v>4412</v>
      </c>
      <c r="I244">
        <v>-2396</v>
      </c>
      <c r="J244">
        <v>467263</v>
      </c>
      <c r="K244">
        <v>133192</v>
      </c>
      <c r="L244">
        <v>138839</v>
      </c>
      <c r="M244">
        <v>0</v>
      </c>
      <c r="N244">
        <v>600455</v>
      </c>
    </row>
    <row r="245" spans="2:14" x14ac:dyDescent="0.35">
      <c r="B245" t="s">
        <v>254</v>
      </c>
      <c r="C245">
        <v>470454</v>
      </c>
      <c r="D245">
        <v>292466</v>
      </c>
      <c r="E245">
        <v>9901</v>
      </c>
      <c r="F245">
        <v>93188</v>
      </c>
      <c r="G245">
        <v>77717</v>
      </c>
      <c r="H245">
        <v>4951</v>
      </c>
      <c r="I245">
        <v>1541</v>
      </c>
      <c r="J245">
        <v>479764</v>
      </c>
      <c r="K245">
        <v>132560</v>
      </c>
      <c r="L245">
        <v>141870</v>
      </c>
      <c r="M245">
        <v>0</v>
      </c>
      <c r="N245">
        <v>612324</v>
      </c>
    </row>
    <row r="246" spans="2:14" x14ac:dyDescent="0.35">
      <c r="B246" t="s">
        <v>255</v>
      </c>
      <c r="C246">
        <v>472452</v>
      </c>
      <c r="D246">
        <v>293456</v>
      </c>
      <c r="E246">
        <v>9934</v>
      </c>
      <c r="F246">
        <v>93199</v>
      </c>
      <c r="G246">
        <v>79203</v>
      </c>
      <c r="H246">
        <v>5482</v>
      </c>
      <c r="I246">
        <v>5560</v>
      </c>
      <c r="J246">
        <v>486834</v>
      </c>
      <c r="K246">
        <v>134477</v>
      </c>
      <c r="L246">
        <v>148859</v>
      </c>
      <c r="M246">
        <v>0</v>
      </c>
      <c r="N246">
        <v>621311</v>
      </c>
    </row>
    <row r="247" spans="2:14" x14ac:dyDescent="0.35">
      <c r="B247" t="s">
        <v>256</v>
      </c>
      <c r="C247">
        <v>474738</v>
      </c>
      <c r="D247">
        <v>293367</v>
      </c>
      <c r="E247">
        <v>9856</v>
      </c>
      <c r="F247">
        <v>93612</v>
      </c>
      <c r="G247">
        <v>82105</v>
      </c>
      <c r="H247">
        <v>4088</v>
      </c>
      <c r="I247">
        <v>2464</v>
      </c>
      <c r="J247">
        <v>485492</v>
      </c>
      <c r="K247">
        <v>133021</v>
      </c>
      <c r="L247">
        <v>143775</v>
      </c>
      <c r="M247">
        <v>0</v>
      </c>
      <c r="N247">
        <v>618513</v>
      </c>
    </row>
    <row r="248" spans="2:14" x14ac:dyDescent="0.35">
      <c r="B248" t="s">
        <v>257</v>
      </c>
      <c r="C248">
        <v>476582</v>
      </c>
      <c r="D248">
        <v>295299</v>
      </c>
      <c r="E248">
        <v>10137</v>
      </c>
      <c r="F248">
        <v>92657</v>
      </c>
      <c r="G248">
        <v>83108</v>
      </c>
      <c r="H248">
        <v>-1762</v>
      </c>
      <c r="I248">
        <v>158</v>
      </c>
      <c r="J248">
        <v>479597</v>
      </c>
      <c r="K248">
        <v>136695</v>
      </c>
      <c r="L248">
        <v>139710</v>
      </c>
      <c r="M248">
        <v>0</v>
      </c>
      <c r="N248">
        <v>616292</v>
      </c>
    </row>
    <row r="249" spans="2:14" x14ac:dyDescent="0.35">
      <c r="B249" t="s">
        <v>258</v>
      </c>
      <c r="C249">
        <v>479885</v>
      </c>
      <c r="D249">
        <v>299876</v>
      </c>
      <c r="E249">
        <v>10184</v>
      </c>
      <c r="F249">
        <v>94460</v>
      </c>
      <c r="G249">
        <v>82843</v>
      </c>
      <c r="H249">
        <v>31</v>
      </c>
      <c r="I249">
        <v>379</v>
      </c>
      <c r="J249">
        <v>487773</v>
      </c>
      <c r="K249">
        <v>129788</v>
      </c>
      <c r="L249">
        <v>137676</v>
      </c>
      <c r="M249">
        <v>0</v>
      </c>
      <c r="N249">
        <v>617561</v>
      </c>
    </row>
    <row r="250" spans="2:14" x14ac:dyDescent="0.35">
      <c r="B250" t="s">
        <v>259</v>
      </c>
      <c r="C250">
        <v>485246</v>
      </c>
      <c r="D250">
        <v>299489</v>
      </c>
      <c r="E250">
        <v>10117</v>
      </c>
      <c r="F250">
        <v>93909</v>
      </c>
      <c r="G250">
        <v>84917</v>
      </c>
      <c r="H250">
        <v>6249</v>
      </c>
      <c r="I250">
        <v>-2122</v>
      </c>
      <c r="J250">
        <v>492559</v>
      </c>
      <c r="K250">
        <v>134150</v>
      </c>
      <c r="L250">
        <v>141463</v>
      </c>
      <c r="M250">
        <v>0</v>
      </c>
      <c r="N250">
        <v>626709</v>
      </c>
    </row>
    <row r="251" spans="2:14" x14ac:dyDescent="0.35">
      <c r="B251" t="s">
        <v>260</v>
      </c>
      <c r="C251">
        <v>489730</v>
      </c>
      <c r="D251">
        <v>306340</v>
      </c>
      <c r="E251">
        <v>10007</v>
      </c>
      <c r="F251">
        <v>95376</v>
      </c>
      <c r="G251">
        <v>86287</v>
      </c>
      <c r="H251">
        <v>-1286</v>
      </c>
      <c r="I251">
        <v>719</v>
      </c>
      <c r="J251">
        <v>497443</v>
      </c>
      <c r="K251">
        <v>136068</v>
      </c>
      <c r="L251">
        <v>143781</v>
      </c>
      <c r="M251">
        <v>0</v>
      </c>
      <c r="N251">
        <v>633511</v>
      </c>
    </row>
    <row r="252" spans="2:14" x14ac:dyDescent="0.35">
      <c r="B252" t="s">
        <v>261</v>
      </c>
      <c r="C252">
        <v>493941</v>
      </c>
      <c r="D252">
        <v>310359</v>
      </c>
      <c r="E252">
        <v>9980</v>
      </c>
      <c r="F252">
        <v>95124</v>
      </c>
      <c r="G252">
        <v>88056</v>
      </c>
      <c r="H252">
        <v>-2608</v>
      </c>
      <c r="I252">
        <v>-633</v>
      </c>
      <c r="J252">
        <v>500278</v>
      </c>
      <c r="K252">
        <v>142497</v>
      </c>
      <c r="L252">
        <v>148834</v>
      </c>
      <c r="M252">
        <v>0</v>
      </c>
      <c r="N252">
        <v>642775</v>
      </c>
    </row>
    <row r="253" spans="2:14" x14ac:dyDescent="0.35">
      <c r="B253" t="s">
        <v>262</v>
      </c>
      <c r="C253">
        <v>500650</v>
      </c>
      <c r="D253">
        <v>315557</v>
      </c>
      <c r="E253">
        <v>9996</v>
      </c>
      <c r="F253">
        <v>95862</v>
      </c>
      <c r="G253">
        <v>91320</v>
      </c>
      <c r="H253">
        <v>1475</v>
      </c>
      <c r="I253">
        <v>3119</v>
      </c>
      <c r="J253">
        <v>517329</v>
      </c>
      <c r="K253">
        <v>143817</v>
      </c>
      <c r="L253">
        <v>160496</v>
      </c>
      <c r="M253">
        <v>0</v>
      </c>
      <c r="N253">
        <v>661146</v>
      </c>
    </row>
    <row r="254" spans="2:14" x14ac:dyDescent="0.35">
      <c r="B254" t="s">
        <v>263</v>
      </c>
      <c r="C254">
        <v>507324</v>
      </c>
      <c r="D254">
        <v>317089</v>
      </c>
      <c r="E254">
        <v>10117</v>
      </c>
      <c r="F254">
        <v>96398</v>
      </c>
      <c r="G254">
        <v>90939</v>
      </c>
      <c r="H254">
        <v>1511</v>
      </c>
      <c r="I254">
        <v>-1703</v>
      </c>
      <c r="J254">
        <v>514351</v>
      </c>
      <c r="K254">
        <v>153250</v>
      </c>
      <c r="L254">
        <v>160277</v>
      </c>
      <c r="M254">
        <v>0</v>
      </c>
      <c r="N254">
        <v>667601</v>
      </c>
    </row>
    <row r="255" spans="2:14" x14ac:dyDescent="0.35">
      <c r="B255" t="s">
        <v>264</v>
      </c>
      <c r="C255">
        <v>513926</v>
      </c>
      <c r="D255">
        <v>319301</v>
      </c>
      <c r="E255">
        <v>10260</v>
      </c>
      <c r="F255">
        <v>97085</v>
      </c>
      <c r="G255">
        <v>92811</v>
      </c>
      <c r="H255">
        <v>1982</v>
      </c>
      <c r="I255">
        <v>-712</v>
      </c>
      <c r="J255">
        <v>520727</v>
      </c>
      <c r="K255">
        <v>157437</v>
      </c>
      <c r="L255">
        <v>164238</v>
      </c>
      <c r="M255">
        <v>0</v>
      </c>
      <c r="N255">
        <v>678164</v>
      </c>
    </row>
    <row r="256" spans="2:14" x14ac:dyDescent="0.35">
      <c r="B256" t="s">
        <v>265</v>
      </c>
      <c r="C256">
        <v>517565</v>
      </c>
      <c r="D256">
        <v>321575</v>
      </c>
      <c r="E256">
        <v>10407</v>
      </c>
      <c r="F256">
        <v>96328</v>
      </c>
      <c r="G256">
        <v>95160</v>
      </c>
      <c r="H256">
        <v>1403</v>
      </c>
      <c r="I256">
        <v>317</v>
      </c>
      <c r="J256">
        <v>525190</v>
      </c>
      <c r="K256">
        <v>160435</v>
      </c>
      <c r="L256">
        <v>168060</v>
      </c>
      <c r="M256">
        <v>0</v>
      </c>
      <c r="N256">
        <v>685625</v>
      </c>
    </row>
    <row r="257" spans="2:14" x14ac:dyDescent="0.35">
      <c r="B257" t="s">
        <v>266</v>
      </c>
      <c r="C257">
        <v>521219</v>
      </c>
      <c r="D257">
        <v>325062</v>
      </c>
      <c r="E257">
        <v>10674</v>
      </c>
      <c r="F257">
        <v>96981</v>
      </c>
      <c r="G257">
        <v>94951</v>
      </c>
      <c r="H257">
        <v>214</v>
      </c>
      <c r="I257">
        <v>245</v>
      </c>
      <c r="J257">
        <v>528127</v>
      </c>
      <c r="K257">
        <v>163493</v>
      </c>
      <c r="L257">
        <v>170401</v>
      </c>
      <c r="M257">
        <v>0</v>
      </c>
      <c r="N257">
        <v>691620</v>
      </c>
    </row>
    <row r="258" spans="2:14" x14ac:dyDescent="0.35">
      <c r="B258" t="s">
        <v>267</v>
      </c>
      <c r="C258">
        <v>529772</v>
      </c>
      <c r="D258">
        <v>328631</v>
      </c>
      <c r="E258">
        <v>11011</v>
      </c>
      <c r="F258">
        <v>98183</v>
      </c>
      <c r="G258">
        <v>97090</v>
      </c>
      <c r="H258">
        <v>456</v>
      </c>
      <c r="I258">
        <v>992</v>
      </c>
      <c r="J258">
        <v>536363</v>
      </c>
      <c r="K258">
        <v>161921</v>
      </c>
      <c r="L258">
        <v>168512</v>
      </c>
      <c r="M258">
        <v>0</v>
      </c>
      <c r="N258">
        <v>698284</v>
      </c>
    </row>
    <row r="259" spans="2:14" x14ac:dyDescent="0.35">
      <c r="B259" t="s">
        <v>268</v>
      </c>
      <c r="C259">
        <v>531266</v>
      </c>
      <c r="D259">
        <v>332369</v>
      </c>
      <c r="E259">
        <v>11272</v>
      </c>
      <c r="F259">
        <v>98753</v>
      </c>
      <c r="G259">
        <v>96127</v>
      </c>
      <c r="H259">
        <v>-114</v>
      </c>
      <c r="I259">
        <v>173</v>
      </c>
      <c r="J259">
        <v>538580</v>
      </c>
      <c r="K259">
        <v>165045</v>
      </c>
      <c r="L259">
        <v>172359</v>
      </c>
      <c r="M259">
        <v>0</v>
      </c>
      <c r="N259">
        <v>703625</v>
      </c>
    </row>
    <row r="260" spans="2:14" x14ac:dyDescent="0.35">
      <c r="B260" t="s">
        <v>269</v>
      </c>
      <c r="C260">
        <v>535608</v>
      </c>
      <c r="D260">
        <v>332472</v>
      </c>
      <c r="E260">
        <v>11790</v>
      </c>
      <c r="F260">
        <v>99095</v>
      </c>
      <c r="G260">
        <v>95804</v>
      </c>
      <c r="H260">
        <v>1300</v>
      </c>
      <c r="I260">
        <v>1345</v>
      </c>
      <c r="J260">
        <v>541806</v>
      </c>
      <c r="K260">
        <v>169107</v>
      </c>
      <c r="L260">
        <v>175305</v>
      </c>
      <c r="M260">
        <v>0</v>
      </c>
      <c r="N260">
        <v>710913</v>
      </c>
    </row>
    <row r="261" spans="2:14" x14ac:dyDescent="0.35">
      <c r="B261" t="s">
        <v>270</v>
      </c>
      <c r="C261">
        <v>540123</v>
      </c>
      <c r="D261">
        <v>336756</v>
      </c>
      <c r="E261">
        <v>12260</v>
      </c>
      <c r="F261">
        <v>99930</v>
      </c>
      <c r="G261">
        <v>97220</v>
      </c>
      <c r="H261">
        <v>-1904</v>
      </c>
      <c r="I261">
        <v>1114</v>
      </c>
      <c r="J261">
        <v>545376</v>
      </c>
      <c r="K261">
        <v>172777</v>
      </c>
      <c r="L261">
        <v>178030</v>
      </c>
      <c r="M261">
        <v>0</v>
      </c>
      <c r="N261">
        <v>718153</v>
      </c>
    </row>
    <row r="262" spans="2:14" x14ac:dyDescent="0.35">
      <c r="B262" t="s">
        <v>271</v>
      </c>
      <c r="C262">
        <v>545307</v>
      </c>
      <c r="D262">
        <v>342134</v>
      </c>
      <c r="E262">
        <v>12620</v>
      </c>
      <c r="F262">
        <v>101287</v>
      </c>
      <c r="G262">
        <v>98173</v>
      </c>
      <c r="H262">
        <v>1888</v>
      </c>
      <c r="I262">
        <v>194</v>
      </c>
      <c r="J262">
        <v>556296</v>
      </c>
      <c r="K262">
        <v>172771</v>
      </c>
      <c r="L262">
        <v>183760</v>
      </c>
      <c r="M262">
        <v>0</v>
      </c>
      <c r="N262">
        <v>729067</v>
      </c>
    </row>
    <row r="263" spans="2:14" x14ac:dyDescent="0.35">
      <c r="B263" t="s">
        <v>272</v>
      </c>
      <c r="C263">
        <v>549394</v>
      </c>
      <c r="D263">
        <v>342066</v>
      </c>
      <c r="E263">
        <v>12597</v>
      </c>
      <c r="F263">
        <v>102793</v>
      </c>
      <c r="G263">
        <v>101292</v>
      </c>
      <c r="H263">
        <v>5842</v>
      </c>
      <c r="I263">
        <v>11415</v>
      </c>
      <c r="J263">
        <v>576005</v>
      </c>
      <c r="K263">
        <v>170081</v>
      </c>
      <c r="L263">
        <v>196692</v>
      </c>
      <c r="M263">
        <v>0</v>
      </c>
      <c r="N263">
        <v>746086</v>
      </c>
    </row>
    <row r="264" spans="2:14" x14ac:dyDescent="0.35">
      <c r="B264" t="s">
        <v>273</v>
      </c>
      <c r="C264">
        <v>555948</v>
      </c>
      <c r="D264">
        <v>344928</v>
      </c>
      <c r="E264">
        <v>12594</v>
      </c>
      <c r="F264">
        <v>106226</v>
      </c>
      <c r="G264">
        <v>101304</v>
      </c>
      <c r="H264">
        <v>-1216</v>
      </c>
      <c r="I264">
        <v>1846</v>
      </c>
      <c r="J264">
        <v>565682</v>
      </c>
      <c r="K264">
        <v>170111</v>
      </c>
      <c r="L264">
        <v>179845</v>
      </c>
      <c r="M264">
        <v>0</v>
      </c>
      <c r="N264">
        <v>735793</v>
      </c>
    </row>
    <row r="265" spans="2:14" x14ac:dyDescent="0.35">
      <c r="B265" t="s">
        <v>274</v>
      </c>
      <c r="C265">
        <v>562790</v>
      </c>
      <c r="D265">
        <v>345930</v>
      </c>
      <c r="E265">
        <v>12344</v>
      </c>
      <c r="F265">
        <v>107931</v>
      </c>
      <c r="G265">
        <v>102597</v>
      </c>
      <c r="H265">
        <v>-2950</v>
      </c>
      <c r="I265">
        <v>1439</v>
      </c>
      <c r="J265">
        <v>567291</v>
      </c>
      <c r="K265">
        <v>180687</v>
      </c>
      <c r="L265">
        <v>185188</v>
      </c>
      <c r="M265">
        <v>0</v>
      </c>
      <c r="N265">
        <v>747978</v>
      </c>
    </row>
    <row r="266" spans="2:14" x14ac:dyDescent="0.35">
      <c r="B266" t="s">
        <v>275</v>
      </c>
      <c r="C266">
        <v>565789</v>
      </c>
      <c r="D266">
        <v>345725</v>
      </c>
      <c r="E266">
        <v>11756</v>
      </c>
      <c r="F266">
        <v>109642</v>
      </c>
      <c r="G266">
        <v>101230</v>
      </c>
      <c r="H266">
        <v>-414</v>
      </c>
      <c r="I266">
        <v>-11820</v>
      </c>
      <c r="J266">
        <v>556119</v>
      </c>
      <c r="K266">
        <v>185817</v>
      </c>
      <c r="L266">
        <v>176147</v>
      </c>
      <c r="M266">
        <v>0</v>
      </c>
      <c r="N266">
        <v>741936</v>
      </c>
    </row>
    <row r="267" spans="2:14" x14ac:dyDescent="0.35">
      <c r="B267" t="s">
        <v>276</v>
      </c>
      <c r="C267">
        <v>556179</v>
      </c>
      <c r="D267">
        <v>333891</v>
      </c>
      <c r="E267">
        <v>12175</v>
      </c>
      <c r="F267">
        <v>108901</v>
      </c>
      <c r="G267">
        <v>98224</v>
      </c>
      <c r="H267">
        <v>-1482</v>
      </c>
      <c r="I267">
        <v>791</v>
      </c>
      <c r="J267">
        <v>552500</v>
      </c>
      <c r="K267">
        <v>171579</v>
      </c>
      <c r="L267">
        <v>167900</v>
      </c>
      <c r="M267">
        <v>0</v>
      </c>
      <c r="N267">
        <v>724079</v>
      </c>
    </row>
    <row r="268" spans="2:14" x14ac:dyDescent="0.35">
      <c r="B268" t="s">
        <v>277</v>
      </c>
      <c r="C268">
        <v>475747</v>
      </c>
      <c r="D268">
        <v>256560</v>
      </c>
      <c r="E268">
        <v>10293</v>
      </c>
      <c r="F268">
        <v>121447</v>
      </c>
      <c r="G268">
        <v>80143</v>
      </c>
      <c r="H268">
        <v>-6803</v>
      </c>
      <c r="I268">
        <v>-8656</v>
      </c>
      <c r="J268">
        <v>452984</v>
      </c>
      <c r="K268">
        <v>147220</v>
      </c>
      <c r="L268">
        <v>124457</v>
      </c>
      <c r="M268">
        <v>0</v>
      </c>
      <c r="N268">
        <v>600204</v>
      </c>
    </row>
    <row r="269" spans="2:14" x14ac:dyDescent="0.35">
      <c r="B269" t="s">
        <v>278</v>
      </c>
      <c r="C269">
        <v>533668</v>
      </c>
      <c r="D269">
        <v>308355</v>
      </c>
      <c r="E269">
        <v>10781</v>
      </c>
      <c r="F269">
        <v>121322</v>
      </c>
      <c r="G269">
        <v>92349</v>
      </c>
      <c r="H269">
        <v>-951</v>
      </c>
      <c r="I269">
        <v>1172</v>
      </c>
      <c r="J269">
        <v>533028</v>
      </c>
      <c r="K269">
        <v>147825</v>
      </c>
      <c r="L269">
        <v>147185</v>
      </c>
      <c r="M269">
        <v>0</v>
      </c>
      <c r="N269">
        <v>680853</v>
      </c>
    </row>
    <row r="270" spans="2:14" x14ac:dyDescent="0.35">
      <c r="B270" t="s">
        <v>279</v>
      </c>
      <c r="C270">
        <v>538694</v>
      </c>
      <c r="D270">
        <v>302981</v>
      </c>
      <c r="E270">
        <v>11037</v>
      </c>
      <c r="F270">
        <v>123948</v>
      </c>
      <c r="G270">
        <v>96772</v>
      </c>
      <c r="H270">
        <v>10552</v>
      </c>
      <c r="I270">
        <v>7662</v>
      </c>
      <c r="J270">
        <v>552952</v>
      </c>
      <c r="K270">
        <v>158181</v>
      </c>
      <c r="L270">
        <v>172439</v>
      </c>
      <c r="M270">
        <v>0</v>
      </c>
      <c r="N270">
        <v>711133</v>
      </c>
    </row>
    <row r="271" spans="2:14" x14ac:dyDescent="0.35">
      <c r="B271" t="s">
        <v>280</v>
      </c>
      <c r="C271">
        <v>538012</v>
      </c>
      <c r="D271">
        <v>295665</v>
      </c>
      <c r="E271">
        <v>10842</v>
      </c>
      <c r="F271">
        <v>129099</v>
      </c>
      <c r="G271">
        <v>95160</v>
      </c>
      <c r="H271">
        <v>-1153</v>
      </c>
      <c r="I271">
        <v>8584</v>
      </c>
      <c r="J271">
        <v>538197</v>
      </c>
      <c r="K271">
        <v>156517</v>
      </c>
      <c r="L271">
        <v>156702</v>
      </c>
      <c r="M271">
        <v>0</v>
      </c>
      <c r="N271">
        <v>694714</v>
      </c>
    </row>
    <row r="272" spans="2:14" x14ac:dyDescent="0.35">
      <c r="B272" t="s">
        <v>281</v>
      </c>
      <c r="C272">
        <v>567887</v>
      </c>
      <c r="D272">
        <v>331279</v>
      </c>
      <c r="E272">
        <v>11451</v>
      </c>
      <c r="F272">
        <v>126020</v>
      </c>
      <c r="G272">
        <v>99190</v>
      </c>
      <c r="H272">
        <v>-7639</v>
      </c>
      <c r="I272">
        <v>-583</v>
      </c>
      <c r="J272">
        <v>559718</v>
      </c>
      <c r="K272">
        <v>170177</v>
      </c>
      <c r="L272">
        <v>162008</v>
      </c>
      <c r="M272">
        <v>0</v>
      </c>
      <c r="N272">
        <v>729895</v>
      </c>
    </row>
    <row r="273" spans="2:14" x14ac:dyDescent="0.35">
      <c r="B273" t="s">
        <v>282</v>
      </c>
      <c r="C273">
        <v>581506</v>
      </c>
      <c r="D273">
        <v>345193</v>
      </c>
      <c r="E273">
        <v>11910</v>
      </c>
      <c r="F273">
        <v>126347</v>
      </c>
      <c r="G273">
        <v>104563</v>
      </c>
      <c r="H273">
        <v>585</v>
      </c>
      <c r="I273">
        <v>3684</v>
      </c>
      <c r="J273">
        <v>592282</v>
      </c>
      <c r="K273">
        <v>163010</v>
      </c>
      <c r="L273">
        <v>173786</v>
      </c>
      <c r="M273">
        <v>0</v>
      </c>
      <c r="N273">
        <v>755292</v>
      </c>
    </row>
    <row r="274" spans="2:14" x14ac:dyDescent="0.35">
      <c r="B274" t="s">
        <v>2</v>
      </c>
      <c r="C274">
        <v>596674</v>
      </c>
      <c r="D274">
        <v>350829</v>
      </c>
      <c r="E274">
        <v>12167</v>
      </c>
      <c r="F274">
        <v>127250</v>
      </c>
      <c r="G274">
        <v>104934</v>
      </c>
      <c r="H274">
        <v>5179</v>
      </c>
      <c r="I274">
        <v>-2959</v>
      </c>
      <c r="J274">
        <v>597400</v>
      </c>
      <c r="K274">
        <v>186322</v>
      </c>
      <c r="L274">
        <v>187048</v>
      </c>
      <c r="M274">
        <v>0</v>
      </c>
      <c r="N274">
        <v>783722</v>
      </c>
    </row>
    <row r="275" spans="2:14" x14ac:dyDescent="0.35">
      <c r="B275" t="s">
        <v>299</v>
      </c>
      <c r="C275">
        <v>608329</v>
      </c>
      <c r="D275">
        <v>361326</v>
      </c>
      <c r="E275">
        <v>12186</v>
      </c>
      <c r="F275">
        <v>133146</v>
      </c>
      <c r="G275">
        <v>110419</v>
      </c>
      <c r="H275">
        <v>9731</v>
      </c>
      <c r="I275">
        <v>8494</v>
      </c>
      <c r="J275">
        <v>635302</v>
      </c>
      <c r="K275">
        <v>179132</v>
      </c>
      <c r="L275">
        <v>212540</v>
      </c>
      <c r="M275">
        <v>6435</v>
      </c>
      <c r="N275">
        <v>814434</v>
      </c>
    </row>
    <row r="276" spans="2:14" x14ac:dyDescent="0.35">
      <c r="B276" t="s">
        <v>300</v>
      </c>
      <c r="C276">
        <v>621272</v>
      </c>
      <c r="D276">
        <v>373379</v>
      </c>
      <c r="E276">
        <v>12367</v>
      </c>
      <c r="F276">
        <v>128435</v>
      </c>
      <c r="G276">
        <v>113290</v>
      </c>
      <c r="H276">
        <v>10918</v>
      </c>
      <c r="I276">
        <v>2581</v>
      </c>
      <c r="J276">
        <v>640970</v>
      </c>
      <c r="K276">
        <v>199081</v>
      </c>
      <c r="L276">
        <v>226693</v>
      </c>
      <c r="M276">
        <v>7914</v>
      </c>
      <c r="N276">
        <v>840051</v>
      </c>
    </row>
    <row r="277" spans="2:14" x14ac:dyDescent="0.35">
      <c r="B277" t="s">
        <v>301</v>
      </c>
      <c r="C277">
        <v>630575</v>
      </c>
      <c r="D277">
        <v>378596</v>
      </c>
      <c r="E277">
        <v>12573</v>
      </c>
      <c r="F277">
        <v>132118</v>
      </c>
      <c r="G277">
        <v>116934</v>
      </c>
      <c r="H277">
        <v>2705</v>
      </c>
      <c r="I277">
        <v>-11955</v>
      </c>
      <c r="J277">
        <v>630971</v>
      </c>
      <c r="K277">
        <v>227423</v>
      </c>
      <c r="L277">
        <v>235017</v>
      </c>
      <c r="M277">
        <v>7198</v>
      </c>
      <c r="N277">
        <v>858394</v>
      </c>
    </row>
    <row r="278" spans="2:14" x14ac:dyDescent="0.35">
      <c r="B278" t="s">
        <v>302</v>
      </c>
      <c r="C278">
        <v>645805</v>
      </c>
      <c r="D278">
        <v>387098</v>
      </c>
      <c r="E278">
        <v>12741</v>
      </c>
      <c r="F278">
        <v>132493</v>
      </c>
      <c r="G278">
        <v>118785</v>
      </c>
      <c r="H278">
        <v>1563</v>
      </c>
      <c r="I278">
        <v>-17267</v>
      </c>
      <c r="J278">
        <v>635413</v>
      </c>
      <c r="K278">
        <v>232125</v>
      </c>
      <c r="L278">
        <v>230339</v>
      </c>
      <c r="M278">
        <v>8606</v>
      </c>
      <c r="N278">
        <v>867538</v>
      </c>
    </row>
    <row r="279" spans="2:14" x14ac:dyDescent="0.35">
      <c r="B279" t="s">
        <v>303</v>
      </c>
      <c r="C279">
        <v>657793</v>
      </c>
      <c r="D279">
        <v>397244</v>
      </c>
      <c r="E279">
        <v>12987</v>
      </c>
      <c r="F279">
        <v>133498</v>
      </c>
      <c r="G279">
        <v>122832</v>
      </c>
      <c r="H279">
        <v>447</v>
      </c>
      <c r="I279">
        <v>-5979</v>
      </c>
      <c r="J279">
        <v>661029</v>
      </c>
      <c r="K279">
        <v>218104</v>
      </c>
      <c r="L279">
        <v>228094</v>
      </c>
      <c r="M279">
        <v>6754</v>
      </c>
      <c r="N279">
        <v>879133</v>
      </c>
    </row>
    <row r="280" spans="2:14" x14ac:dyDescent="0.35">
      <c r="B280" t="s">
        <v>304</v>
      </c>
      <c r="C280">
        <v>673914</v>
      </c>
      <c r="D280">
        <v>403862</v>
      </c>
      <c r="E280">
        <v>13192</v>
      </c>
      <c r="F280">
        <v>139935</v>
      </c>
      <c r="G280">
        <v>122528</v>
      </c>
      <c r="H280">
        <v>1436</v>
      </c>
      <c r="I280">
        <v>-3790</v>
      </c>
      <c r="J280">
        <v>677163</v>
      </c>
      <c r="K280">
        <v>217103</v>
      </c>
      <c r="L280">
        <v>226445</v>
      </c>
      <c r="M280">
        <v>6093</v>
      </c>
      <c r="N280">
        <v>894266</v>
      </c>
    </row>
    <row r="281" spans="2:14" x14ac:dyDescent="0.35">
      <c r="B281" t="s">
        <v>305</v>
      </c>
      <c r="C281">
        <v>678310</v>
      </c>
      <c r="D281">
        <v>402907</v>
      </c>
      <c r="E281">
        <v>13386</v>
      </c>
      <c r="F281">
        <v>140973</v>
      </c>
      <c r="G281">
        <v>121893</v>
      </c>
      <c r="H281">
        <v>1023</v>
      </c>
      <c r="I281">
        <v>-1314</v>
      </c>
      <c r="J281">
        <v>678868</v>
      </c>
      <c r="K281">
        <v>213701</v>
      </c>
      <c r="L281">
        <v>220393</v>
      </c>
      <c r="M281">
        <v>6134</v>
      </c>
      <c r="N281">
        <v>892569</v>
      </c>
    </row>
    <row r="282" spans="2:14" x14ac:dyDescent="0.35">
      <c r="B282" t="s">
        <v>306</v>
      </c>
      <c r="C282">
        <v>677169</v>
      </c>
      <c r="D282">
        <v>404234</v>
      </c>
      <c r="E282">
        <v>13511</v>
      </c>
      <c r="F282">
        <v>142670</v>
      </c>
      <c r="G282">
        <v>123657</v>
      </c>
      <c r="H282">
        <v>-1360</v>
      </c>
      <c r="I282">
        <v>-4313</v>
      </c>
      <c r="J282">
        <v>678399</v>
      </c>
      <c r="K282">
        <v>215631</v>
      </c>
      <c r="L282">
        <v>222984</v>
      </c>
      <c r="M282">
        <v>6123</v>
      </c>
      <c r="N282">
        <v>894030</v>
      </c>
    </row>
    <row r="283" spans="2:14" x14ac:dyDescent="0.35">
      <c r="B283" t="s">
        <v>372</v>
      </c>
      <c r="C283">
        <v>688138</v>
      </c>
      <c r="D283">
        <v>407716</v>
      </c>
      <c r="E283">
        <v>13531</v>
      </c>
      <c r="F283">
        <v>142884</v>
      </c>
      <c r="G283">
        <v>125042</v>
      </c>
      <c r="H283">
        <v>-1470</v>
      </c>
      <c r="I283">
        <v>-2473</v>
      </c>
      <c r="J283">
        <v>685230</v>
      </c>
      <c r="K283">
        <v>213258</v>
      </c>
      <c r="L283">
        <v>216568</v>
      </c>
      <c r="M283">
        <v>6218</v>
      </c>
      <c r="N283">
        <v>898488</v>
      </c>
    </row>
    <row r="284" spans="2:14" x14ac:dyDescent="0.35">
      <c r="B284" t="s">
        <v>373</v>
      </c>
      <c r="C284">
        <v>694324</v>
      </c>
      <c r="D284">
        <v>410298</v>
      </c>
      <c r="E284">
        <v>13616</v>
      </c>
      <c r="F284">
        <v>147825</v>
      </c>
      <c r="G284">
        <v>126014</v>
      </c>
      <c r="H284">
        <v>2144</v>
      </c>
      <c r="I284">
        <v>6933</v>
      </c>
      <c r="J284">
        <v>706830</v>
      </c>
      <c r="K284">
        <v>214697</v>
      </c>
      <c r="L284">
        <v>233475</v>
      </c>
      <c r="M284">
        <v>6272</v>
      </c>
      <c r="N284">
        <v>921527</v>
      </c>
    </row>
  </sheetData>
  <mergeCells count="1">
    <mergeCell ref="Q5:S5"/>
  </mergeCells>
  <dataValidations count="2">
    <dataValidation allowBlank="1" showErrorMessage="1" promptTitle="TRAFO" prompt="$E$1:$F$12" sqref="F1" xr:uid="{141E0F01-F667-4E0F-B690-E784FF3C3039}"/>
    <dataValidation allowBlank="1" showErrorMessage="1" promptTitle="TRAFO" prompt="$B$1:$N$284" sqref="B1" xr:uid="{1C6BEA65-C937-4D9D-88E7-7E003CFC510E}"/>
  </dataValidations>
  <hyperlinks>
    <hyperlink ref="C5" location="PIB valeur_LT!$C$5" tooltip="https://emea1-datastream.platform.refinitiv.com/navigator/EconomicsMetadata.aspx?navcode=UKYBHA..B&amp;caller=DFO&amp;version=3.0.42.10&amp;nova=true" display="UKYBHA..B" xr:uid="{9F1DEB57-6383-4F9C-BC6C-49395D7C6879}"/>
    <hyperlink ref="D5" location="PIB valeur_LT!$D$5" tooltip="https://emea1-datastream.platform.refinitiv.com/navigator/EconomicsMetadata.aspx?navcode=UKABJQ..B&amp;caller=DFO&amp;version=3.0.42.10&amp;nova=true" display="UKABJQ..B" xr:uid="{6BB818C8-0B13-4A96-819A-DF1C1D7BA5F3}"/>
    <hyperlink ref="E5" location="PIB valeur_LT!$E$5" tooltip="https://emea1-datastream.platform.refinitiv.com/navigator/EconomicsMetadata.aspx?navcode=UKHAYE..B&amp;caller=DFO&amp;version=3.0.42.10&amp;nova=true" display="UKHAYE..B" xr:uid="{3E8FD595-B4A0-4064-9C19-A0EEB1CA91B1}"/>
    <hyperlink ref="F5" location="PIB valeur_LT!$F$5" tooltip="https://emea1-datastream.platform.refinitiv.com/navigator/EconomicsMetadata.aspx?navcode=UKNMRP..B&amp;caller=DFO&amp;version=3.0.42.10&amp;nova=true" display="UKNMRP..B" xr:uid="{CEE43793-84F5-4B92-9632-CAB72989800B}"/>
    <hyperlink ref="G5" location="PIB valeur_LT!$G$5" tooltip="https://emea1-datastream.platform.refinitiv.com/navigator/EconomicsMetadata.aspx?navcode=UKNPQS..B&amp;caller=DFO&amp;version=3.0.42.10&amp;nova=true" display="UKNPQS..B" xr:uid="{495926F2-11B2-4183-8973-D0FAFC423607}"/>
    <hyperlink ref="H5" location="PIB valeur_LT!$H$5" tooltip="https://emea1-datastream.platform.refinitiv.com/navigator/EconomicsMetadata.aspx?navcode=UKCAEX..B&amp;caller=DFO&amp;version=3.0.42.10&amp;nova=true" display="UKCAEX..B" xr:uid="{0AC13725-D4F5-4000-906B-6248FF2DF2E6}"/>
    <hyperlink ref="I5" location="PIB valeur_LT!$I$5" tooltip="https://emea1-datastream.platform.refinitiv.com/navigator/EconomicsMetadata.aspx?navcode=UKNPJQ..B&amp;caller=DFO&amp;version=3.0.42.10&amp;nova=true" display="UKNPJQ..B" xr:uid="{680FBCBB-A27E-43C6-9D96-C34DCE7D9042}"/>
    <hyperlink ref="J5" location="PIB valeur_LT!$J$5" tooltip="https://emea1-datastream.platform.refinitiv.com/navigator/EconomicsMetadata.aspx?navcode=UKYBIL..B&amp;caller=DFO&amp;version=3.0.42.10&amp;nova=true" display="UKYBIL..B" xr:uid="{FDAF17C6-23BA-4745-88E0-823412C217EA}"/>
    <hyperlink ref="K5" location="PIB valeur_LT!$K$5" tooltip="https://emea1-datastream.platform.refinitiv.com/navigator/EconomicsMetadata.aspx?navcode=UKEXNGS.B&amp;caller=DFO&amp;version=3.0.42.10&amp;nova=true" display="UKEXNGS.B" xr:uid="{8937DDE0-FD55-4913-B77F-FF08241CB00C}"/>
    <hyperlink ref="L5" location="PIB valeur_LT!$L$5" tooltip="https://emea1-datastream.platform.refinitiv.com/navigator/EconomicsMetadata.aspx?navcode=UKIMNGS.B&amp;caller=DFO&amp;version=3.0.42.10&amp;nova=true" display="UKIMNGS.B" xr:uid="{A2771FD9-B8DE-4944-87F0-FD4D7F6F49F3}"/>
    <hyperlink ref="M5" location="PIB valeur_LT!$M$5" tooltip="https://emea1-datastream.platform.refinitiv.com/navigator/EconomicsMetadata.aspx?navcode=UKGIXM..B&amp;caller=DFO&amp;version=3.0.42.10&amp;nova=true" display="UKGIXM..B" xr:uid="{DA67B700-447F-4C06-A367-43FC83477986}"/>
    <hyperlink ref="N5" location="PIB valeur_LT!$N$5" tooltip="https://emea1-datastream.platform.refinitiv.com/navigator/EconomicsMetadata.aspx?navcode=UKABMF..B&amp;caller=DFO&amp;version=3.0.42.10&amp;nova=true" display="UKABMF..B" xr:uid="{30DD0EBE-B2B1-4DBB-8F45-75FB8C42470A}"/>
  </hyperlink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3EA7A-6BD7-42D4-8A3B-032792656226}">
  <dimension ref="B1:AA60"/>
  <sheetViews>
    <sheetView workbookViewId="0">
      <pane xSplit="2" ySplit="6" topLeftCell="C40" activePane="bottomRight" state="frozen"/>
      <selection pane="topRight" activeCell="B1" sqref="B1"/>
      <selection pane="bottomLeft" activeCell="A7" sqref="A7"/>
      <selection pane="bottomRight" activeCell="F46" sqref="F46"/>
    </sheetView>
  </sheetViews>
  <sheetFormatPr defaultColWidth="10.90625" defaultRowHeight="14.5" x14ac:dyDescent="0.35"/>
  <cols>
    <col min="3" max="15" width="14.453125" customWidth="1"/>
    <col min="17" max="17" width="13.453125" customWidth="1"/>
  </cols>
  <sheetData>
    <row r="1" spans="2:27" x14ac:dyDescent="0.35">
      <c r="B1" t="e">
        <f ca="1">_xll.Thomson.Reuters.AFOSpreadsheetFormulas.DSGRID("UKYBHA..B,UKABJQ..B,UKHAYE..B,UKNMRP..B,UKNPQS..B,UKCAEX..B,UKNPJQ..B,UKNPQS..B,UKYBIL..B,UKEXNGS.B,UKIMNGS.B,UKGIXM..B,UKABMF..B"," ","2016-01-01","TIME","Q","RowHeader=true;ColHeader=true;Heading=true;Code=true;Curn=true;SeriesMetaDataLink=true;DispSeriesDescription=false;YearlyTSFormat=false;QuarterlyTSFormat=false")</f>
        <v>#NAME?</v>
      </c>
      <c r="C1" t="s">
        <v>260</v>
      </c>
      <c r="G1">
        <f>SUM(D7:G7)</f>
        <v>498010</v>
      </c>
      <c r="H1">
        <f>H7</f>
        <v>-1286</v>
      </c>
      <c r="I1">
        <f>K7-L7</f>
        <v>-7713</v>
      </c>
      <c r="J1">
        <f>I7</f>
        <v>719</v>
      </c>
      <c r="K1">
        <f>SUM(G1:J1)</f>
        <v>489730</v>
      </c>
    </row>
    <row r="2" spans="2:27" x14ac:dyDescent="0.35">
      <c r="B2" t="s">
        <v>1</v>
      </c>
      <c r="C2" t="s">
        <v>373</v>
      </c>
      <c r="G2">
        <f>SUM(D8:G8)</f>
        <v>503519</v>
      </c>
      <c r="H2">
        <f>H8</f>
        <v>-2608</v>
      </c>
      <c r="I2">
        <f>K8-L8</f>
        <v>-6337</v>
      </c>
      <c r="J2">
        <f>I8</f>
        <v>-633</v>
      </c>
      <c r="K2">
        <f>SUM(G2:J2)</f>
        <v>493941</v>
      </c>
    </row>
    <row r="3" spans="2:27" x14ac:dyDescent="0.35">
      <c r="B3" t="s">
        <v>3</v>
      </c>
      <c r="C3" t="s">
        <v>4</v>
      </c>
    </row>
    <row r="4" spans="2:27" s="7" customFormat="1" ht="61.5" customHeight="1" x14ac:dyDescent="0.35">
      <c r="B4" s="7" t="s">
        <v>5</v>
      </c>
      <c r="C4" s="7" t="s">
        <v>318</v>
      </c>
      <c r="D4" s="7" t="s">
        <v>315</v>
      </c>
      <c r="E4" s="7" t="s">
        <v>320</v>
      </c>
      <c r="F4" s="7" t="s">
        <v>321</v>
      </c>
      <c r="G4" s="7" t="s">
        <v>322</v>
      </c>
      <c r="H4" s="7" t="s">
        <v>323</v>
      </c>
      <c r="I4" s="7" t="s">
        <v>324</v>
      </c>
      <c r="J4" s="7" t="s">
        <v>325</v>
      </c>
      <c r="K4" s="7" t="s">
        <v>326</v>
      </c>
      <c r="L4" s="7" t="s">
        <v>327</v>
      </c>
      <c r="M4" s="7" t="s">
        <v>328</v>
      </c>
      <c r="N4" s="7" t="s">
        <v>329</v>
      </c>
    </row>
    <row r="5" spans="2:27" ht="17.25" customHeight="1" x14ac:dyDescent="0.35">
      <c r="B5" t="s">
        <v>10</v>
      </c>
      <c r="C5" s="18" t="s">
        <v>319</v>
      </c>
      <c r="D5" s="18" t="s">
        <v>316</v>
      </c>
      <c r="E5" s="18" t="s">
        <v>330</v>
      </c>
      <c r="F5" s="18" t="s">
        <v>331</v>
      </c>
      <c r="G5" s="18" t="s">
        <v>332</v>
      </c>
      <c r="H5" s="18" t="s">
        <v>333</v>
      </c>
      <c r="I5" s="18" t="s">
        <v>334</v>
      </c>
      <c r="J5" s="18" t="s">
        <v>335</v>
      </c>
      <c r="K5" s="18" t="s">
        <v>336</v>
      </c>
      <c r="L5" s="18" t="s">
        <v>337</v>
      </c>
      <c r="M5" s="18" t="s">
        <v>338</v>
      </c>
      <c r="N5" s="18" t="s">
        <v>339</v>
      </c>
      <c r="O5" s="4"/>
      <c r="P5" s="3"/>
      <c r="Q5" s="134" t="s">
        <v>340</v>
      </c>
      <c r="R5" s="134"/>
      <c r="S5" s="134"/>
      <c r="T5" s="3"/>
      <c r="U5" s="3"/>
      <c r="V5" s="3"/>
      <c r="W5" s="3"/>
      <c r="X5" s="3"/>
      <c r="Y5" s="3"/>
      <c r="Z5" s="3"/>
      <c r="AA5" s="3"/>
    </row>
    <row r="6" spans="2:27" x14ac:dyDescent="0.35">
      <c r="B6" t="s">
        <v>15</v>
      </c>
      <c r="C6" t="s">
        <v>16</v>
      </c>
      <c r="D6" t="s">
        <v>16</v>
      </c>
      <c r="E6" t="s">
        <v>16</v>
      </c>
      <c r="F6" t="s">
        <v>16</v>
      </c>
      <c r="G6" t="s">
        <v>16</v>
      </c>
      <c r="H6" t="s">
        <v>16</v>
      </c>
      <c r="I6" t="s">
        <v>16</v>
      </c>
      <c r="J6" t="s">
        <v>16</v>
      </c>
      <c r="K6" t="s">
        <v>16</v>
      </c>
      <c r="L6" t="s">
        <v>16</v>
      </c>
      <c r="M6" t="s">
        <v>16</v>
      </c>
      <c r="N6" t="s">
        <v>16</v>
      </c>
      <c r="Q6" t="s">
        <v>341</v>
      </c>
      <c r="R6" t="s">
        <v>342</v>
      </c>
      <c r="S6" t="s">
        <v>343</v>
      </c>
    </row>
    <row r="7" spans="2:27" x14ac:dyDescent="0.35">
      <c r="B7" t="s">
        <v>260</v>
      </c>
      <c r="C7">
        <v>489730</v>
      </c>
      <c r="D7" s="112">
        <v>306340</v>
      </c>
      <c r="E7" s="112">
        <v>10007</v>
      </c>
      <c r="F7" s="112">
        <v>95376</v>
      </c>
      <c r="G7" s="112">
        <v>86287</v>
      </c>
      <c r="H7" s="112">
        <v>-1286</v>
      </c>
      <c r="I7" s="112">
        <v>719</v>
      </c>
      <c r="J7">
        <v>497443</v>
      </c>
      <c r="K7" s="112">
        <v>136068</v>
      </c>
      <c r="L7" s="112">
        <v>143781</v>
      </c>
      <c r="M7">
        <v>0</v>
      </c>
      <c r="N7">
        <v>633511</v>
      </c>
      <c r="P7">
        <v>2016</v>
      </c>
      <c r="Q7">
        <f>100*SUM(D7:G10)/SUM(C7:C10)</f>
        <v>101.86589477542434</v>
      </c>
      <c r="R7">
        <f>100*SUM(H7:I10)/SUM(C7:C10)</f>
        <v>2.9824592234057777E-2</v>
      </c>
      <c r="S7">
        <f>100*(SUM(K7:K10)-SUM(L7:L10))/SUM(C7:C10)</f>
        <v>-1.895719367658393</v>
      </c>
      <c r="T7">
        <f t="shared" ref="T7:T13" si="0">SUM(Q7:S7)</f>
        <v>100.00000000000001</v>
      </c>
    </row>
    <row r="8" spans="2:27" x14ac:dyDescent="0.35">
      <c r="B8" t="s">
        <v>261</v>
      </c>
      <c r="C8">
        <v>493941</v>
      </c>
      <c r="D8">
        <v>310359</v>
      </c>
      <c r="E8">
        <v>9980</v>
      </c>
      <c r="F8">
        <v>95124</v>
      </c>
      <c r="G8">
        <v>88056</v>
      </c>
      <c r="H8">
        <v>-2608</v>
      </c>
      <c r="I8">
        <v>-633</v>
      </c>
      <c r="J8">
        <v>500278</v>
      </c>
      <c r="K8">
        <v>142497</v>
      </c>
      <c r="L8">
        <v>148834</v>
      </c>
      <c r="M8">
        <v>0</v>
      </c>
      <c r="N8">
        <v>642775</v>
      </c>
      <c r="P8">
        <v>2017</v>
      </c>
      <c r="Q8">
        <f>100*SUM(D11:G14)/SUM(C11:C14)</f>
        <v>101.1057958724253</v>
      </c>
      <c r="R8">
        <f>100*SUM(H11:I14)/SUM(C11:C14)</f>
        <v>0.23515209255110009</v>
      </c>
      <c r="S8">
        <f>100*(SUM(K11:K14)-SUM(L11:L14))/SUM(C11:C14)</f>
        <v>-1.340947964976408</v>
      </c>
      <c r="T8">
        <f t="shared" si="0"/>
        <v>100</v>
      </c>
    </row>
    <row r="9" spans="2:27" x14ac:dyDescent="0.35">
      <c r="B9" t="s">
        <v>262</v>
      </c>
      <c r="C9">
        <v>500650</v>
      </c>
      <c r="D9">
        <v>315557</v>
      </c>
      <c r="E9">
        <v>9996</v>
      </c>
      <c r="F9">
        <v>95862</v>
      </c>
      <c r="G9">
        <v>91320</v>
      </c>
      <c r="H9">
        <v>1475</v>
      </c>
      <c r="I9">
        <v>3119</v>
      </c>
      <c r="J9">
        <v>517329</v>
      </c>
      <c r="K9">
        <v>143817</v>
      </c>
      <c r="L9">
        <v>160496</v>
      </c>
      <c r="M9">
        <v>0</v>
      </c>
      <c r="N9">
        <v>661146</v>
      </c>
      <c r="P9">
        <v>2018</v>
      </c>
      <c r="Q9">
        <f>100*SUM(D15:G18)/SUM(C15:C18)</f>
        <v>101.19676402589968</v>
      </c>
      <c r="R9">
        <f>100*SUM(H15:I18)/SUM(C15:C18)</f>
        <v>0.18566150506619883</v>
      </c>
      <c r="S9">
        <f>100*(SUM(K15:K18)-SUM(L15:L18))/SUM(C15:C18)</f>
        <v>-1.3824255309658859</v>
      </c>
      <c r="T9">
        <f t="shared" si="0"/>
        <v>99.999999999999986</v>
      </c>
    </row>
    <row r="10" spans="2:27" x14ac:dyDescent="0.35">
      <c r="B10" t="s">
        <v>263</v>
      </c>
      <c r="C10">
        <v>507324</v>
      </c>
      <c r="D10">
        <v>317089</v>
      </c>
      <c r="E10">
        <v>10117</v>
      </c>
      <c r="F10">
        <v>96398</v>
      </c>
      <c r="G10">
        <v>90939</v>
      </c>
      <c r="H10">
        <v>1511</v>
      </c>
      <c r="I10">
        <v>-1703</v>
      </c>
      <c r="J10">
        <v>514351</v>
      </c>
      <c r="K10">
        <v>153250</v>
      </c>
      <c r="L10">
        <v>160277</v>
      </c>
      <c r="M10">
        <v>0</v>
      </c>
      <c r="N10">
        <v>667601</v>
      </c>
      <c r="P10">
        <v>2019</v>
      </c>
      <c r="Q10">
        <f>100*SUM(D19:G22)/SUM(C19:C22)</f>
        <v>101.21015917751791</v>
      </c>
      <c r="R10">
        <f>100*SUM(H19:I22)/SUM(C19:C22)</f>
        <v>0.18541389780569681</v>
      </c>
      <c r="S10">
        <f>100*(SUM(K19:K22)-SUM(L19:L22))/SUM(C19:C22)</f>
        <v>-1.3955730753236126</v>
      </c>
      <c r="T10">
        <f t="shared" si="0"/>
        <v>100</v>
      </c>
    </row>
    <row r="11" spans="2:27" x14ac:dyDescent="0.35">
      <c r="B11" t="s">
        <v>264</v>
      </c>
      <c r="C11">
        <v>513926</v>
      </c>
      <c r="D11">
        <v>319301</v>
      </c>
      <c r="E11">
        <v>10260</v>
      </c>
      <c r="F11">
        <v>97085</v>
      </c>
      <c r="G11">
        <v>92811</v>
      </c>
      <c r="H11">
        <v>1982</v>
      </c>
      <c r="I11">
        <v>-712</v>
      </c>
      <c r="J11">
        <v>520727</v>
      </c>
      <c r="K11">
        <v>157437</v>
      </c>
      <c r="L11">
        <v>164238</v>
      </c>
      <c r="M11">
        <v>0</v>
      </c>
      <c r="N11">
        <v>678164</v>
      </c>
      <c r="P11">
        <v>2020</v>
      </c>
      <c r="Q11">
        <f>100*SUM(D23:G26)/SUM(C23:C26)</f>
        <v>99.281989917729888</v>
      </c>
      <c r="R11">
        <f>100*SUM(H23:I26)/SUM(C23:C26)</f>
        <v>0.10858779786797244</v>
      </c>
      <c r="S11">
        <f>100*(SUM(K23:K26)-SUM(L23:L26))/SUM(C23:C26)</f>
        <v>0.60942228440213508</v>
      </c>
      <c r="T11">
        <f t="shared" si="0"/>
        <v>99.999999999999986</v>
      </c>
    </row>
    <row r="12" spans="2:27" x14ac:dyDescent="0.35">
      <c r="B12" t="s">
        <v>265</v>
      </c>
      <c r="C12">
        <v>517565</v>
      </c>
      <c r="D12">
        <v>321575</v>
      </c>
      <c r="E12">
        <v>10407</v>
      </c>
      <c r="F12">
        <v>96328</v>
      </c>
      <c r="G12">
        <v>95160</v>
      </c>
      <c r="H12">
        <v>1403</v>
      </c>
      <c r="I12">
        <v>317</v>
      </c>
      <c r="J12">
        <v>525190</v>
      </c>
      <c r="K12">
        <v>160435</v>
      </c>
      <c r="L12">
        <v>168060</v>
      </c>
      <c r="M12">
        <v>0</v>
      </c>
      <c r="N12">
        <v>685625</v>
      </c>
      <c r="P12">
        <v>2021</v>
      </c>
      <c r="Q12">
        <f>100*SUM(D27:G30)/SUM(C27:C30)</f>
        <v>99.904556716295716</v>
      </c>
      <c r="R12">
        <f>100*SUM(H27:I30)/SUM(C27:C30)</f>
        <v>0.24946597731514542</v>
      </c>
      <c r="S12">
        <f>100*(SUM(K27:K30)-SUM(L27:L30))/SUM(C27:C30)</f>
        <v>-0.15402269361086021</v>
      </c>
      <c r="T12">
        <f t="shared" si="0"/>
        <v>100</v>
      </c>
    </row>
    <row r="13" spans="2:27" x14ac:dyDescent="0.35">
      <c r="B13" t="s">
        <v>266</v>
      </c>
      <c r="C13">
        <v>521219</v>
      </c>
      <c r="D13">
        <v>325062</v>
      </c>
      <c r="E13">
        <v>10674</v>
      </c>
      <c r="F13">
        <v>96981</v>
      </c>
      <c r="G13">
        <v>94951</v>
      </c>
      <c r="H13">
        <v>214</v>
      </c>
      <c r="I13">
        <v>245</v>
      </c>
      <c r="J13">
        <v>528127</v>
      </c>
      <c r="K13">
        <v>163493</v>
      </c>
      <c r="L13">
        <v>170401</v>
      </c>
      <c r="M13">
        <v>0</v>
      </c>
      <c r="N13">
        <v>691620</v>
      </c>
      <c r="P13">
        <v>2022</v>
      </c>
      <c r="Q13">
        <f>SUM(D31:G34)/SUM(C31:C34)</f>
        <v>1.0119334504132314</v>
      </c>
      <c r="R13">
        <f>100*SUM(H31:I45)/SUM(C31:C45)</f>
        <v>-2.9578813308524524E-2</v>
      </c>
      <c r="S13">
        <f>100*(SUM(K31:K45)-SUM(L31:L45))/SUM(C31:C45)</f>
        <v>-1.8597913652384686</v>
      </c>
      <c r="T13">
        <f t="shared" si="0"/>
        <v>-0.87743672813376172</v>
      </c>
    </row>
    <row r="14" spans="2:27" x14ac:dyDescent="0.35">
      <c r="B14" t="s">
        <v>267</v>
      </c>
      <c r="C14">
        <v>529772</v>
      </c>
      <c r="D14">
        <v>328631</v>
      </c>
      <c r="E14">
        <v>11011</v>
      </c>
      <c r="F14">
        <v>98183</v>
      </c>
      <c r="G14">
        <v>97090</v>
      </c>
      <c r="H14">
        <v>456</v>
      </c>
      <c r="I14">
        <v>992</v>
      </c>
      <c r="J14">
        <v>536363</v>
      </c>
      <c r="K14">
        <v>161921</v>
      </c>
      <c r="L14">
        <v>168512</v>
      </c>
      <c r="M14">
        <v>0</v>
      </c>
      <c r="N14">
        <v>698284</v>
      </c>
    </row>
    <row r="15" spans="2:27" x14ac:dyDescent="0.35">
      <c r="B15" t="s">
        <v>268</v>
      </c>
      <c r="C15">
        <v>531266</v>
      </c>
      <c r="D15">
        <v>332369</v>
      </c>
      <c r="E15">
        <v>11272</v>
      </c>
      <c r="F15">
        <v>98753</v>
      </c>
      <c r="G15">
        <v>96127</v>
      </c>
      <c r="H15">
        <v>-114</v>
      </c>
      <c r="I15">
        <v>173</v>
      </c>
      <c r="J15">
        <v>538580</v>
      </c>
      <c r="K15">
        <v>165045</v>
      </c>
      <c r="L15">
        <v>172359</v>
      </c>
      <c r="M15">
        <v>0</v>
      </c>
      <c r="N15">
        <v>703625</v>
      </c>
    </row>
    <row r="16" spans="2:27" x14ac:dyDescent="0.35">
      <c r="B16" t="s">
        <v>269</v>
      </c>
      <c r="C16">
        <v>535608</v>
      </c>
      <c r="D16">
        <v>332472</v>
      </c>
      <c r="E16">
        <v>11790</v>
      </c>
      <c r="F16">
        <v>99095</v>
      </c>
      <c r="G16">
        <v>95804</v>
      </c>
      <c r="H16">
        <v>1300</v>
      </c>
      <c r="I16">
        <v>1345</v>
      </c>
      <c r="J16">
        <v>541806</v>
      </c>
      <c r="K16">
        <v>169107</v>
      </c>
      <c r="L16">
        <v>175305</v>
      </c>
      <c r="M16">
        <v>0</v>
      </c>
      <c r="N16">
        <v>710913</v>
      </c>
    </row>
    <row r="17" spans="2:14" x14ac:dyDescent="0.35">
      <c r="B17" t="s">
        <v>270</v>
      </c>
      <c r="C17">
        <v>540123</v>
      </c>
      <c r="D17">
        <v>336756</v>
      </c>
      <c r="E17">
        <v>12260</v>
      </c>
      <c r="F17">
        <v>99930</v>
      </c>
      <c r="G17">
        <v>97220</v>
      </c>
      <c r="H17">
        <v>-1904</v>
      </c>
      <c r="I17">
        <v>1114</v>
      </c>
      <c r="J17">
        <v>545376</v>
      </c>
      <c r="K17">
        <v>172777</v>
      </c>
      <c r="L17">
        <v>178030</v>
      </c>
      <c r="M17">
        <v>0</v>
      </c>
      <c r="N17">
        <v>718153</v>
      </c>
    </row>
    <row r="18" spans="2:14" x14ac:dyDescent="0.35">
      <c r="B18" t="s">
        <v>271</v>
      </c>
      <c r="C18">
        <v>545307</v>
      </c>
      <c r="D18">
        <v>342134</v>
      </c>
      <c r="E18">
        <v>12620</v>
      </c>
      <c r="F18">
        <v>101287</v>
      </c>
      <c r="G18">
        <v>98173</v>
      </c>
      <c r="H18">
        <v>1888</v>
      </c>
      <c r="I18">
        <v>194</v>
      </c>
      <c r="J18">
        <v>556296</v>
      </c>
      <c r="K18">
        <v>172771</v>
      </c>
      <c r="L18">
        <v>183760</v>
      </c>
      <c r="M18">
        <v>0</v>
      </c>
      <c r="N18">
        <v>729067</v>
      </c>
    </row>
    <row r="19" spans="2:14" x14ac:dyDescent="0.35">
      <c r="B19" t="s">
        <v>272</v>
      </c>
      <c r="C19">
        <v>549394</v>
      </c>
      <c r="D19">
        <v>342066</v>
      </c>
      <c r="E19">
        <v>12597</v>
      </c>
      <c r="F19">
        <v>102793</v>
      </c>
      <c r="G19">
        <v>101292</v>
      </c>
      <c r="H19">
        <v>5842</v>
      </c>
      <c r="I19">
        <v>11415</v>
      </c>
      <c r="J19">
        <v>576005</v>
      </c>
      <c r="K19">
        <v>170081</v>
      </c>
      <c r="L19">
        <v>196692</v>
      </c>
      <c r="M19">
        <v>0</v>
      </c>
      <c r="N19">
        <v>746086</v>
      </c>
    </row>
    <row r="20" spans="2:14" x14ac:dyDescent="0.35">
      <c r="B20" t="s">
        <v>273</v>
      </c>
      <c r="C20">
        <v>555948</v>
      </c>
      <c r="D20">
        <v>344928</v>
      </c>
      <c r="E20">
        <v>12594</v>
      </c>
      <c r="F20">
        <v>106226</v>
      </c>
      <c r="G20">
        <v>101304</v>
      </c>
      <c r="H20">
        <v>-1216</v>
      </c>
      <c r="I20">
        <v>1846</v>
      </c>
      <c r="J20">
        <v>565682</v>
      </c>
      <c r="K20">
        <v>170111</v>
      </c>
      <c r="L20">
        <v>179845</v>
      </c>
      <c r="M20">
        <v>0</v>
      </c>
      <c r="N20">
        <v>735793</v>
      </c>
    </row>
    <row r="21" spans="2:14" x14ac:dyDescent="0.35">
      <c r="B21" t="s">
        <v>274</v>
      </c>
      <c r="C21">
        <v>562790</v>
      </c>
      <c r="D21">
        <v>345930</v>
      </c>
      <c r="E21">
        <v>12344</v>
      </c>
      <c r="F21">
        <v>107931</v>
      </c>
      <c r="G21">
        <v>102597</v>
      </c>
      <c r="H21">
        <v>-2950</v>
      </c>
      <c r="I21">
        <v>1439</v>
      </c>
      <c r="J21">
        <v>567291</v>
      </c>
      <c r="K21">
        <v>180687</v>
      </c>
      <c r="L21">
        <v>185188</v>
      </c>
      <c r="M21">
        <v>0</v>
      </c>
      <c r="N21">
        <v>747978</v>
      </c>
    </row>
    <row r="22" spans="2:14" x14ac:dyDescent="0.35">
      <c r="B22" t="s">
        <v>275</v>
      </c>
      <c r="C22">
        <v>565789</v>
      </c>
      <c r="D22">
        <v>345725</v>
      </c>
      <c r="E22">
        <v>11756</v>
      </c>
      <c r="F22">
        <v>109642</v>
      </c>
      <c r="G22">
        <v>101230</v>
      </c>
      <c r="H22">
        <v>-414</v>
      </c>
      <c r="I22">
        <v>-11820</v>
      </c>
      <c r="J22">
        <v>556119</v>
      </c>
      <c r="K22">
        <v>185817</v>
      </c>
      <c r="L22">
        <v>176147</v>
      </c>
      <c r="M22">
        <v>0</v>
      </c>
      <c r="N22">
        <v>741936</v>
      </c>
    </row>
    <row r="23" spans="2:14" x14ac:dyDescent="0.35">
      <c r="B23" t="s">
        <v>276</v>
      </c>
      <c r="C23">
        <v>556179</v>
      </c>
      <c r="D23">
        <v>333891</v>
      </c>
      <c r="E23">
        <v>12175</v>
      </c>
      <c r="F23">
        <v>108901</v>
      </c>
      <c r="G23">
        <v>98224</v>
      </c>
      <c r="H23">
        <v>-1482</v>
      </c>
      <c r="I23">
        <v>791</v>
      </c>
      <c r="J23">
        <v>552500</v>
      </c>
      <c r="K23">
        <v>171579</v>
      </c>
      <c r="L23">
        <v>167900</v>
      </c>
      <c r="M23">
        <v>0</v>
      </c>
      <c r="N23">
        <v>724079</v>
      </c>
    </row>
    <row r="24" spans="2:14" x14ac:dyDescent="0.35">
      <c r="B24" t="s">
        <v>277</v>
      </c>
      <c r="C24">
        <v>475747</v>
      </c>
      <c r="D24">
        <v>256560</v>
      </c>
      <c r="E24">
        <v>10293</v>
      </c>
      <c r="F24">
        <v>121447</v>
      </c>
      <c r="G24">
        <v>80143</v>
      </c>
      <c r="H24">
        <v>-6803</v>
      </c>
      <c r="I24">
        <v>-8656</v>
      </c>
      <c r="J24">
        <v>452984</v>
      </c>
      <c r="K24">
        <v>147220</v>
      </c>
      <c r="L24">
        <v>124457</v>
      </c>
      <c r="M24">
        <v>0</v>
      </c>
      <c r="N24">
        <v>600204</v>
      </c>
    </row>
    <row r="25" spans="2:14" x14ac:dyDescent="0.35">
      <c r="B25" t="s">
        <v>278</v>
      </c>
      <c r="C25">
        <v>533668</v>
      </c>
      <c r="D25">
        <v>308355</v>
      </c>
      <c r="E25">
        <v>10781</v>
      </c>
      <c r="F25">
        <v>121322</v>
      </c>
      <c r="G25">
        <v>92349</v>
      </c>
      <c r="H25">
        <v>-951</v>
      </c>
      <c r="I25">
        <v>1172</v>
      </c>
      <c r="J25">
        <v>533028</v>
      </c>
      <c r="K25">
        <v>147825</v>
      </c>
      <c r="L25">
        <v>147185</v>
      </c>
      <c r="M25">
        <v>0</v>
      </c>
      <c r="N25">
        <v>680853</v>
      </c>
    </row>
    <row r="26" spans="2:14" x14ac:dyDescent="0.35">
      <c r="B26" t="s">
        <v>279</v>
      </c>
      <c r="C26">
        <v>538694</v>
      </c>
      <c r="D26">
        <v>302981</v>
      </c>
      <c r="E26">
        <v>11037</v>
      </c>
      <c r="F26">
        <v>123948</v>
      </c>
      <c r="G26">
        <v>96772</v>
      </c>
      <c r="H26">
        <v>10552</v>
      </c>
      <c r="I26">
        <v>7662</v>
      </c>
      <c r="J26">
        <v>552952</v>
      </c>
      <c r="K26">
        <v>158181</v>
      </c>
      <c r="L26">
        <v>172439</v>
      </c>
      <c r="M26">
        <v>0</v>
      </c>
      <c r="N26">
        <v>711133</v>
      </c>
    </row>
    <row r="27" spans="2:14" x14ac:dyDescent="0.35">
      <c r="B27" t="s">
        <v>280</v>
      </c>
      <c r="C27">
        <v>538012</v>
      </c>
      <c r="D27">
        <v>295665</v>
      </c>
      <c r="E27">
        <v>10842</v>
      </c>
      <c r="F27">
        <v>129099</v>
      </c>
      <c r="G27">
        <v>95160</v>
      </c>
      <c r="H27">
        <v>-1153</v>
      </c>
      <c r="I27">
        <v>8584</v>
      </c>
      <c r="J27">
        <v>538197</v>
      </c>
      <c r="K27">
        <v>156517</v>
      </c>
      <c r="L27">
        <v>156702</v>
      </c>
      <c r="M27">
        <v>0</v>
      </c>
      <c r="N27">
        <v>694714</v>
      </c>
    </row>
    <row r="28" spans="2:14" x14ac:dyDescent="0.35">
      <c r="B28" t="s">
        <v>281</v>
      </c>
      <c r="C28">
        <v>567887</v>
      </c>
      <c r="D28">
        <v>331279</v>
      </c>
      <c r="E28">
        <v>11451</v>
      </c>
      <c r="F28">
        <v>126020</v>
      </c>
      <c r="G28">
        <v>99190</v>
      </c>
      <c r="H28">
        <v>-7639</v>
      </c>
      <c r="I28">
        <v>-583</v>
      </c>
      <c r="J28">
        <v>559718</v>
      </c>
      <c r="K28">
        <v>170177</v>
      </c>
      <c r="L28">
        <v>162008</v>
      </c>
      <c r="M28">
        <v>0</v>
      </c>
      <c r="N28">
        <v>729895</v>
      </c>
    </row>
    <row r="29" spans="2:14" x14ac:dyDescent="0.35">
      <c r="B29" t="s">
        <v>282</v>
      </c>
      <c r="C29">
        <v>581506</v>
      </c>
      <c r="D29">
        <v>345193</v>
      </c>
      <c r="E29">
        <v>11910</v>
      </c>
      <c r="F29">
        <v>126347</v>
      </c>
      <c r="G29">
        <v>104563</v>
      </c>
      <c r="H29">
        <v>585</v>
      </c>
      <c r="I29">
        <v>3684</v>
      </c>
      <c r="J29">
        <v>592282</v>
      </c>
      <c r="K29">
        <v>163010</v>
      </c>
      <c r="L29">
        <v>173786</v>
      </c>
      <c r="M29">
        <v>0</v>
      </c>
      <c r="N29">
        <v>755292</v>
      </c>
    </row>
    <row r="30" spans="2:14" x14ac:dyDescent="0.35">
      <c r="B30" t="s">
        <v>2</v>
      </c>
      <c r="C30">
        <v>596674</v>
      </c>
      <c r="D30">
        <v>350829</v>
      </c>
      <c r="E30">
        <v>12167</v>
      </c>
      <c r="F30">
        <v>127250</v>
      </c>
      <c r="G30">
        <v>104934</v>
      </c>
      <c r="H30">
        <v>5179</v>
      </c>
      <c r="I30">
        <v>-2959</v>
      </c>
      <c r="J30">
        <v>597400</v>
      </c>
      <c r="K30">
        <v>186322</v>
      </c>
      <c r="L30">
        <v>187048</v>
      </c>
      <c r="M30">
        <v>0</v>
      </c>
      <c r="N30">
        <v>783722</v>
      </c>
    </row>
    <row r="31" spans="2:14" x14ac:dyDescent="0.35">
      <c r="B31" t="s">
        <v>299</v>
      </c>
      <c r="C31">
        <v>608329</v>
      </c>
      <c r="D31">
        <v>361326</v>
      </c>
      <c r="E31">
        <v>12186</v>
      </c>
      <c r="F31">
        <v>133146</v>
      </c>
      <c r="G31">
        <v>110419</v>
      </c>
      <c r="H31">
        <v>9731</v>
      </c>
      <c r="I31">
        <v>8494</v>
      </c>
      <c r="J31">
        <v>635302</v>
      </c>
      <c r="K31">
        <v>179132</v>
      </c>
      <c r="L31">
        <v>212540</v>
      </c>
      <c r="M31">
        <v>6435</v>
      </c>
      <c r="N31">
        <v>814434</v>
      </c>
    </row>
    <row r="32" spans="2:14" x14ac:dyDescent="0.35">
      <c r="B32" t="s">
        <v>300</v>
      </c>
      <c r="C32">
        <v>621272</v>
      </c>
      <c r="D32">
        <v>373379</v>
      </c>
      <c r="E32">
        <v>12367</v>
      </c>
      <c r="F32">
        <v>128435</v>
      </c>
      <c r="G32">
        <v>113290</v>
      </c>
      <c r="H32">
        <v>10918</v>
      </c>
      <c r="I32">
        <v>2581</v>
      </c>
      <c r="J32">
        <v>640970</v>
      </c>
      <c r="K32">
        <v>199081</v>
      </c>
      <c r="L32">
        <v>226693</v>
      </c>
      <c r="M32">
        <v>7914</v>
      </c>
      <c r="N32">
        <v>840051</v>
      </c>
    </row>
    <row r="33" spans="2:18" x14ac:dyDescent="0.35">
      <c r="B33" t="s">
        <v>301</v>
      </c>
      <c r="C33">
        <v>630575</v>
      </c>
      <c r="D33">
        <v>378596</v>
      </c>
      <c r="E33">
        <v>12573</v>
      </c>
      <c r="F33">
        <v>132118</v>
      </c>
      <c r="G33">
        <v>116934</v>
      </c>
      <c r="H33">
        <v>2705</v>
      </c>
      <c r="I33">
        <v>-11955</v>
      </c>
      <c r="J33">
        <v>630971</v>
      </c>
      <c r="K33">
        <v>227423</v>
      </c>
      <c r="L33">
        <v>235017</v>
      </c>
      <c r="M33">
        <v>7198</v>
      </c>
      <c r="N33">
        <v>858394</v>
      </c>
    </row>
    <row r="34" spans="2:18" x14ac:dyDescent="0.35">
      <c r="B34" t="s">
        <v>302</v>
      </c>
      <c r="C34">
        <v>645805</v>
      </c>
      <c r="D34">
        <v>387098</v>
      </c>
      <c r="E34">
        <v>12741</v>
      </c>
      <c r="F34">
        <v>132493</v>
      </c>
      <c r="G34">
        <v>118785</v>
      </c>
      <c r="H34">
        <v>1563</v>
      </c>
      <c r="I34">
        <v>-17267</v>
      </c>
      <c r="J34">
        <v>635413</v>
      </c>
      <c r="K34">
        <v>232125</v>
      </c>
      <c r="L34">
        <v>230339</v>
      </c>
      <c r="M34">
        <v>8606</v>
      </c>
      <c r="N34">
        <v>867538</v>
      </c>
    </row>
    <row r="35" spans="2:18" x14ac:dyDescent="0.35">
      <c r="B35" t="s">
        <v>303</v>
      </c>
      <c r="C35">
        <v>657793</v>
      </c>
      <c r="D35">
        <v>397244</v>
      </c>
      <c r="E35">
        <v>12987</v>
      </c>
      <c r="F35">
        <v>133498</v>
      </c>
      <c r="G35">
        <v>122832</v>
      </c>
      <c r="H35">
        <v>447</v>
      </c>
      <c r="I35">
        <v>-5979</v>
      </c>
      <c r="J35">
        <v>661029</v>
      </c>
      <c r="K35">
        <v>218104</v>
      </c>
      <c r="L35">
        <v>228094</v>
      </c>
      <c r="M35">
        <v>6754</v>
      </c>
      <c r="N35">
        <v>879133</v>
      </c>
    </row>
    <row r="36" spans="2:18" x14ac:dyDescent="0.35">
      <c r="B36" t="s">
        <v>304</v>
      </c>
      <c r="C36">
        <v>673914</v>
      </c>
      <c r="D36">
        <v>403862</v>
      </c>
      <c r="E36">
        <v>13192</v>
      </c>
      <c r="F36">
        <v>139935</v>
      </c>
      <c r="G36">
        <v>122528</v>
      </c>
      <c r="H36">
        <v>1436</v>
      </c>
      <c r="I36">
        <v>-3790</v>
      </c>
      <c r="J36">
        <v>677163</v>
      </c>
      <c r="K36">
        <v>217103</v>
      </c>
      <c r="L36">
        <v>226445</v>
      </c>
      <c r="M36">
        <v>6093</v>
      </c>
      <c r="N36">
        <v>894266</v>
      </c>
    </row>
    <row r="37" spans="2:18" x14ac:dyDescent="0.35">
      <c r="B37" t="s">
        <v>305</v>
      </c>
      <c r="C37">
        <v>678310</v>
      </c>
      <c r="D37">
        <v>402907</v>
      </c>
      <c r="E37">
        <v>13386</v>
      </c>
      <c r="F37">
        <v>140973</v>
      </c>
      <c r="G37">
        <v>121893</v>
      </c>
      <c r="H37">
        <v>1023</v>
      </c>
      <c r="I37">
        <v>-1314</v>
      </c>
      <c r="J37">
        <v>678868</v>
      </c>
      <c r="K37">
        <v>213701</v>
      </c>
      <c r="L37">
        <v>220393</v>
      </c>
      <c r="M37">
        <v>6134</v>
      </c>
      <c r="N37">
        <v>892569</v>
      </c>
    </row>
    <row r="38" spans="2:18" x14ac:dyDescent="0.35">
      <c r="B38" t="s">
        <v>306</v>
      </c>
      <c r="C38">
        <v>677169</v>
      </c>
      <c r="D38">
        <v>404234</v>
      </c>
      <c r="E38">
        <v>13511</v>
      </c>
      <c r="F38">
        <v>142670</v>
      </c>
      <c r="G38">
        <v>123657</v>
      </c>
      <c r="H38">
        <v>-1360</v>
      </c>
      <c r="I38">
        <v>-4313</v>
      </c>
      <c r="J38">
        <v>678399</v>
      </c>
      <c r="K38">
        <v>215631</v>
      </c>
      <c r="L38">
        <v>222984</v>
      </c>
      <c r="M38">
        <v>6123</v>
      </c>
      <c r="N38">
        <v>894030</v>
      </c>
    </row>
    <row r="39" spans="2:18" x14ac:dyDescent="0.35">
      <c r="B39" t="s">
        <v>372</v>
      </c>
      <c r="C39">
        <v>688138</v>
      </c>
      <c r="D39">
        <v>407716</v>
      </c>
      <c r="E39">
        <v>13531</v>
      </c>
      <c r="F39">
        <v>142884</v>
      </c>
      <c r="G39">
        <v>125042</v>
      </c>
      <c r="H39">
        <v>-1470</v>
      </c>
      <c r="I39">
        <v>-2473</v>
      </c>
      <c r="J39">
        <v>685230</v>
      </c>
      <c r="K39">
        <v>213258</v>
      </c>
      <c r="L39">
        <v>216568</v>
      </c>
      <c r="M39">
        <v>6218</v>
      </c>
      <c r="N39">
        <v>898488</v>
      </c>
    </row>
    <row r="40" spans="2:18" x14ac:dyDescent="0.35">
      <c r="B40" t="s">
        <v>373</v>
      </c>
      <c r="C40">
        <v>694324</v>
      </c>
      <c r="D40">
        <v>410298</v>
      </c>
      <c r="E40">
        <v>13616</v>
      </c>
      <c r="F40">
        <v>147825</v>
      </c>
      <c r="G40">
        <v>126014</v>
      </c>
      <c r="H40">
        <v>2144</v>
      </c>
      <c r="I40">
        <v>6933</v>
      </c>
      <c r="J40">
        <v>706830</v>
      </c>
      <c r="K40">
        <v>214697</v>
      </c>
      <c r="L40">
        <v>233475</v>
      </c>
      <c r="M40">
        <v>6272</v>
      </c>
      <c r="N40">
        <v>921527</v>
      </c>
    </row>
    <row r="42" spans="2:18" x14ac:dyDescent="0.35">
      <c r="F42">
        <f>D35+E35</f>
        <v>410231</v>
      </c>
    </row>
    <row r="43" spans="2:18" x14ac:dyDescent="0.35">
      <c r="F43">
        <f>D36+E36</f>
        <v>417054</v>
      </c>
    </row>
    <row r="44" spans="2:18" x14ac:dyDescent="0.35">
      <c r="C44" t="s">
        <v>358</v>
      </c>
      <c r="F44">
        <f>D37+E37</f>
        <v>416293</v>
      </c>
      <c r="I44" t="s">
        <v>359</v>
      </c>
      <c r="N44" t="s">
        <v>361</v>
      </c>
    </row>
    <row r="45" spans="2:18" x14ac:dyDescent="0.35">
      <c r="C45" s="5">
        <f>C27/'RESEM trim'!C271</f>
        <v>1.0564563161129559</v>
      </c>
      <c r="D45" s="5"/>
      <c r="E45" s="5"/>
      <c r="F45">
        <f>D38+E38</f>
        <v>417745</v>
      </c>
      <c r="I45" s="5">
        <f>L27/'RESEM trim'!Q271</f>
        <v>1.0066617415604022</v>
      </c>
      <c r="J45" s="5"/>
      <c r="K45" s="5"/>
      <c r="N45" s="5">
        <f>K27/'RESEM trim'!P271</f>
        <v>1.0116995352505058</v>
      </c>
      <c r="O45" s="5"/>
      <c r="P45" s="5"/>
    </row>
    <row r="46" spans="2:18" x14ac:dyDescent="0.35">
      <c r="C46" s="5">
        <f>C28/'RESEM trim'!C272</f>
        <v>1.0389843005311217</v>
      </c>
      <c r="D46" s="5"/>
      <c r="E46" s="5"/>
      <c r="I46" s="5">
        <f>L28/'RESEM trim'!Q272</f>
        <v>1.002369682907966</v>
      </c>
      <c r="J46" s="5"/>
      <c r="K46" s="5"/>
      <c r="N46" s="5">
        <f>K28/'RESEM trim'!P272</f>
        <v>1.0203253251152669</v>
      </c>
      <c r="O46" s="5"/>
      <c r="P46" s="5"/>
    </row>
    <row r="47" spans="2:18" x14ac:dyDescent="0.35">
      <c r="C47" s="5">
        <f>C29/'RESEM trim'!C273</f>
        <v>1.0459568742850154</v>
      </c>
      <c r="D47" s="5"/>
      <c r="E47" s="5"/>
      <c r="I47" s="5">
        <f>L29/'RESEM trim'!Q273</f>
        <v>1.0314382541293496</v>
      </c>
      <c r="J47" s="5"/>
      <c r="K47" s="5"/>
      <c r="N47" s="5">
        <f>K29/'RESEM trim'!P273</f>
        <v>1.0220254926424948</v>
      </c>
      <c r="O47" s="5"/>
      <c r="P47" s="5"/>
    </row>
    <row r="48" spans="2:18" x14ac:dyDescent="0.35">
      <c r="C48" s="5">
        <f>C30/'RESEM trim'!C274</f>
        <v>1.0571697374412437</v>
      </c>
      <c r="D48" s="5"/>
      <c r="E48" s="5"/>
      <c r="F48" t="s">
        <v>357</v>
      </c>
      <c r="I48" s="5">
        <f>L30/'RESEM trim'!Q274</f>
        <v>1.0869575323679133</v>
      </c>
      <c r="J48" s="5"/>
      <c r="K48" s="5"/>
      <c r="L48" t="s">
        <v>360</v>
      </c>
      <c r="N48" s="5">
        <f>K30/'RESEM trim'!P274</f>
        <v>1.0612828443350819</v>
      </c>
      <c r="O48" s="5"/>
      <c r="P48" s="5"/>
      <c r="Q48" t="s">
        <v>362</v>
      </c>
      <c r="R48" t="s">
        <v>363</v>
      </c>
    </row>
    <row r="49" spans="2:18" x14ac:dyDescent="0.35">
      <c r="B49" t="s">
        <v>299</v>
      </c>
      <c r="C49" s="5">
        <f>C31/'RESEM trim'!C275</f>
        <v>1.0721418550712378</v>
      </c>
      <c r="D49" s="5">
        <f t="shared" ref="D49:D50" si="1">((C49/C45)-1)*100</f>
        <v>1.4847314289334834</v>
      </c>
      <c r="E49" s="5">
        <f t="shared" ref="E49:E54" si="2">((C49/C48)-1)*100</f>
        <v>1.4162453861224167</v>
      </c>
      <c r="F49">
        <f>'RESEM trim'!C275*'PIB valeur'!C49</f>
        <v>608329</v>
      </c>
      <c r="I49" s="5">
        <f>L31/'RESEM trim'!Q275</f>
        <v>1.127598958029381</v>
      </c>
      <c r="J49" s="5">
        <f t="shared" ref="J49:J50" si="3">((I49/I45)-1)*100</f>
        <v>12.013689551916107</v>
      </c>
      <c r="K49" s="5">
        <f t="shared" ref="K49:K56" si="4">((I49/I48)-1)*100</f>
        <v>3.7390076844061593</v>
      </c>
      <c r="L49">
        <f>'RESEM trim'!Q275*'PIB valeur'!I49</f>
        <v>212540</v>
      </c>
      <c r="N49" s="5">
        <f>K31/'RESEM trim'!P275</f>
        <v>1.1046280023432924</v>
      </c>
      <c r="O49" s="5">
        <f t="shared" ref="O49:O56" si="5">((N49/N45)-1)*100</f>
        <v>9.1853820086787543</v>
      </c>
      <c r="P49" s="5">
        <f t="shared" ref="P49:P56" si="6">((N49/N48)-1)*100</f>
        <v>4.0842229985699197</v>
      </c>
      <c r="Q49">
        <f>'RESEM trim'!P275*'PIB valeur'!N49</f>
        <v>179132</v>
      </c>
      <c r="R49">
        <f>Q49-L49</f>
        <v>-33408</v>
      </c>
    </row>
    <row r="50" spans="2:18" x14ac:dyDescent="0.35">
      <c r="B50" t="s">
        <v>300</v>
      </c>
      <c r="C50" s="5">
        <f>C32/'RESEM trim'!C276</f>
        <v>1.0940025251413568</v>
      </c>
      <c r="D50" s="5">
        <f t="shared" si="1"/>
        <v>5.2953855589646714</v>
      </c>
      <c r="E50" s="5">
        <f t="shared" si="2"/>
        <v>2.0389717989944822</v>
      </c>
      <c r="F50">
        <f>'RESEM trim'!C276*'PIB valeur'!C50</f>
        <v>621272</v>
      </c>
      <c r="I50" s="5">
        <f>L32/'RESEM trim'!Q276</f>
        <v>1.1794334174449155</v>
      </c>
      <c r="J50" s="5">
        <f t="shared" si="3"/>
        <v>17.664514156420942</v>
      </c>
      <c r="K50" s="5">
        <f t="shared" si="4"/>
        <v>4.5968878426529969</v>
      </c>
      <c r="L50">
        <f>'RESEM trim'!Q276*'PIB valeur'!I50</f>
        <v>226692.99999999997</v>
      </c>
      <c r="N50" s="5">
        <f>K32/'RESEM trim'!P276</f>
        <v>1.1602403459489703</v>
      </c>
      <c r="O50" s="5">
        <f t="shared" si="5"/>
        <v>13.712785264630888</v>
      </c>
      <c r="P50" s="5">
        <f t="shared" si="6"/>
        <v>5.0344861335857027</v>
      </c>
      <c r="Q50">
        <f>'RESEM trim'!P276*'PIB valeur'!N50</f>
        <v>199081.00000000003</v>
      </c>
      <c r="R50">
        <f t="shared" ref="R50:R56" si="7">Q50-L50</f>
        <v>-27611.999999999942</v>
      </c>
    </row>
    <row r="51" spans="2:18" x14ac:dyDescent="0.35">
      <c r="B51" t="s">
        <v>301</v>
      </c>
      <c r="C51" s="5">
        <f>C33/'RESEM trim'!C277</f>
        <v>1.1112530729850469</v>
      </c>
      <c r="D51" s="5">
        <f t="shared" ref="D51:D55" si="8">((C51/C47)-1)*100</f>
        <v>6.2427237972565663</v>
      </c>
      <c r="E51" s="5">
        <f t="shared" si="2"/>
        <v>1.5768288872515468</v>
      </c>
      <c r="F51">
        <f>'RESEM trim'!C277*'PIB valeur'!C51</f>
        <v>630575</v>
      </c>
      <c r="I51" s="5">
        <f>L33/'RESEM trim'!Q277</f>
        <v>1.2624666276315153</v>
      </c>
      <c r="J51" s="5">
        <f t="shared" ref="J51:J56" si="9">((I51/I47)-1)*100</f>
        <v>22.398662506189449</v>
      </c>
      <c r="K51" s="5">
        <f t="shared" si="4"/>
        <v>7.0400930615040602</v>
      </c>
      <c r="L51">
        <f>'RESEM trim'!Q277*'PIB valeur'!I51</f>
        <v>235017</v>
      </c>
      <c r="N51" s="5">
        <f>K33/'RESEM trim'!P277</f>
        <v>1.1936648733761974</v>
      </c>
      <c r="O51" s="5">
        <f t="shared" si="5"/>
        <v>16.794041045876561</v>
      </c>
      <c r="P51" s="5">
        <f t="shared" si="6"/>
        <v>2.8808278856988778</v>
      </c>
      <c r="Q51">
        <f>'RESEM trim'!P277*'PIB valeur'!N51</f>
        <v>227423</v>
      </c>
      <c r="R51">
        <f t="shared" si="7"/>
        <v>-7594</v>
      </c>
    </row>
    <row r="52" spans="2:18" x14ac:dyDescent="0.35">
      <c r="B52" t="s">
        <v>302</v>
      </c>
      <c r="C52" s="5">
        <f>C34/'RESEM trim'!C278</f>
        <v>1.1369125791765986</v>
      </c>
      <c r="D52" s="5">
        <f t="shared" si="8"/>
        <v>7.5430499863118783</v>
      </c>
      <c r="E52" s="5">
        <f t="shared" si="2"/>
        <v>2.3090605385346796</v>
      </c>
      <c r="F52">
        <f>'RESEM trim'!C278*'PIB valeur'!C52</f>
        <v>645805</v>
      </c>
      <c r="G52">
        <f>SUM(F49:F52)</f>
        <v>2505981</v>
      </c>
      <c r="I52" s="5">
        <f>L34/'RESEM trim'!Q278</f>
        <v>1.2310286407533497</v>
      </c>
      <c r="J52" s="5">
        <f t="shared" si="9"/>
        <v>13.254529647683722</v>
      </c>
      <c r="K52" s="5">
        <f t="shared" si="4"/>
        <v>-2.4902033994471329</v>
      </c>
      <c r="L52">
        <f>'RESEM trim'!Q278*'PIB valeur'!I52</f>
        <v>230339.00000000003</v>
      </c>
      <c r="N52" s="5">
        <f>K34/'RESEM trim'!P278</f>
        <v>1.2142143503528218</v>
      </c>
      <c r="O52" s="5">
        <f t="shared" si="5"/>
        <v>14.410061072225755</v>
      </c>
      <c r="P52" s="5">
        <f t="shared" si="6"/>
        <v>1.7215449189269982</v>
      </c>
      <c r="Q52">
        <f>'RESEM trim'!P278*'PIB valeur'!N52</f>
        <v>232125</v>
      </c>
      <c r="R52">
        <f t="shared" si="7"/>
        <v>1785.9999999999709</v>
      </c>
    </row>
    <row r="53" spans="2:18" x14ac:dyDescent="0.35">
      <c r="B53" t="s">
        <v>303</v>
      </c>
      <c r="C53" s="5">
        <f>C35/'RESEM trim'!C279</f>
        <v>1.1559961126624922</v>
      </c>
      <c r="D53" s="5">
        <f t="shared" si="8"/>
        <v>7.8211905630419354</v>
      </c>
      <c r="E53" s="5">
        <f t="shared" si="2"/>
        <v>1.6785400949398177</v>
      </c>
      <c r="F53" s="6">
        <f>'RESEM trim'!C279*'PIB valeur'!C53</f>
        <v>657793</v>
      </c>
      <c r="I53" s="5">
        <f>L35/'RESEM trim'!Q279</f>
        <v>1.2323476813857117</v>
      </c>
      <c r="J53" s="5">
        <f t="shared" si="9"/>
        <v>9.2895370832367661</v>
      </c>
      <c r="K53" s="5">
        <f t="shared" si="4"/>
        <v>0.1071494674205864</v>
      </c>
      <c r="L53">
        <f>'RESEM trim'!Q279*'PIB valeur'!I53</f>
        <v>228094</v>
      </c>
      <c r="N53" s="5">
        <f>K35/'RESEM trim'!P279</f>
        <v>1.220237329290194</v>
      </c>
      <c r="O53" s="5">
        <f t="shared" si="5"/>
        <v>10.465905870723425</v>
      </c>
      <c r="P53" s="5">
        <f t="shared" si="6"/>
        <v>0.49603918250695767</v>
      </c>
      <c r="Q53">
        <f>'RESEM trim'!P279*'PIB valeur'!N53</f>
        <v>218104</v>
      </c>
      <c r="R53">
        <f t="shared" si="7"/>
        <v>-9990</v>
      </c>
    </row>
    <row r="54" spans="2:18" x14ac:dyDescent="0.35">
      <c r="B54" t="s">
        <v>304</v>
      </c>
      <c r="C54" s="5">
        <f>C36/'RESEM trim'!C280</f>
        <v>1.1842249541361787</v>
      </c>
      <c r="D54" s="5">
        <f t="shared" si="8"/>
        <v>8.2470037245265146</v>
      </c>
      <c r="E54" s="5">
        <f t="shared" si="2"/>
        <v>2.4419495156146942</v>
      </c>
      <c r="F54" s="6">
        <f>'RESEM trim'!C280*'PIB valeur'!C54</f>
        <v>673914</v>
      </c>
      <c r="I54" s="5">
        <f>L36/'RESEM trim'!Q280</f>
        <v>1.2024735019860235</v>
      </c>
      <c r="J54" s="5">
        <f t="shared" si="9"/>
        <v>1.953487513608132</v>
      </c>
      <c r="K54" s="5">
        <f t="shared" si="4"/>
        <v>-2.424168102145996</v>
      </c>
      <c r="L54">
        <f>'RESEM trim'!Q280*'PIB valeur'!I54</f>
        <v>226445</v>
      </c>
      <c r="N54" s="5">
        <f>K36/'RESEM trim'!P280</f>
        <v>1.2176822291521774</v>
      </c>
      <c r="O54" s="5">
        <f t="shared" si="5"/>
        <v>4.9508606905257047</v>
      </c>
      <c r="P54" s="5">
        <f t="shared" si="6"/>
        <v>-0.20939370372343724</v>
      </c>
      <c r="Q54">
        <f>'RESEM trim'!P280*'PIB valeur'!N54</f>
        <v>217103</v>
      </c>
      <c r="R54">
        <f t="shared" si="7"/>
        <v>-9342</v>
      </c>
    </row>
    <row r="55" spans="2:18" x14ac:dyDescent="0.35">
      <c r="B55" t="s">
        <v>305</v>
      </c>
      <c r="C55" s="5">
        <f>C37/'RESEM trim'!C281</f>
        <v>1.1933736455329638</v>
      </c>
      <c r="D55" s="5">
        <f t="shared" si="8"/>
        <v>7.3899073527261105</v>
      </c>
      <c r="E55" s="5">
        <f>((C55/C54)-1)*100</f>
        <v>0.77254675007742968</v>
      </c>
      <c r="F55" s="6">
        <f>'RESEM trim'!C281*'PIB valeur'!C55</f>
        <v>678310</v>
      </c>
      <c r="I55" s="5">
        <f>L37/'RESEM trim'!Q281</f>
        <v>1.1917773403703062</v>
      </c>
      <c r="J55" s="5">
        <f t="shared" si="9"/>
        <v>-5.5992994756485226</v>
      </c>
      <c r="K55" s="5">
        <f t="shared" si="4"/>
        <v>-0.88951329056743411</v>
      </c>
      <c r="L55">
        <f>'RESEM trim'!Q281*'PIB valeur'!I55</f>
        <v>220393</v>
      </c>
      <c r="N55" s="5">
        <f>K37/'RESEM trim'!P281</f>
        <v>1.200021338604343</v>
      </c>
      <c r="O55" s="5">
        <f t="shared" si="5"/>
        <v>0.5325167364745198</v>
      </c>
      <c r="P55" s="5">
        <f t="shared" si="6"/>
        <v>-1.4503694087849905</v>
      </c>
      <c r="Q55">
        <f>'RESEM trim'!P281*'PIB valeur'!N55</f>
        <v>213701</v>
      </c>
      <c r="R55">
        <f t="shared" si="7"/>
        <v>-6692</v>
      </c>
    </row>
    <row r="56" spans="2:18" x14ac:dyDescent="0.35">
      <c r="B56" t="s">
        <v>306</v>
      </c>
      <c r="C56" s="5">
        <f>C38/'RESEM trim'!C282</f>
        <v>1.1950898829210097</v>
      </c>
      <c r="D56" s="5">
        <f>((C56/C52)-1)*100</f>
        <v>5.1171307987941894</v>
      </c>
      <c r="E56" s="5">
        <f>((C56/C55)-1)*100</f>
        <v>0.14381391733178095</v>
      </c>
      <c r="F56" s="6">
        <f>'RESEM trim'!C282*'PIB valeur'!C56</f>
        <v>677169</v>
      </c>
      <c r="G56">
        <f>SUM(F53:F56)</f>
        <v>2687186</v>
      </c>
      <c r="I56" s="5">
        <f>L38/'RESEM trim'!Q282</f>
        <v>1.2092998031357278</v>
      </c>
      <c r="J56" s="5">
        <f t="shared" si="9"/>
        <v>-1.7650960260619519</v>
      </c>
      <c r="K56" s="5">
        <f t="shared" si="4"/>
        <v>1.4702799064779226</v>
      </c>
      <c r="L56">
        <f>'RESEM trim'!Q282*'PIB valeur'!I56</f>
        <v>222984</v>
      </c>
      <c r="N56" s="5">
        <f>K38/'RESEM trim'!P282</f>
        <v>1.220509076089725</v>
      </c>
      <c r="O56" s="5">
        <f t="shared" si="5"/>
        <v>0.51841964601013757</v>
      </c>
      <c r="P56" s="5">
        <f t="shared" si="6"/>
        <v>1.7072810979519515</v>
      </c>
      <c r="Q56">
        <f>'RESEM trim'!P282*'PIB valeur'!N56</f>
        <v>215631</v>
      </c>
      <c r="R56">
        <f t="shared" si="7"/>
        <v>-7353</v>
      </c>
    </row>
    <row r="57" spans="2:18" x14ac:dyDescent="0.35">
      <c r="B57" t="s">
        <v>372</v>
      </c>
      <c r="C57" s="5">
        <f>C39/'RESEM trim'!C283</f>
        <v>1.2057915450311376</v>
      </c>
      <c r="D57" s="5">
        <f>((C57/C53)-1)*100</f>
        <v>4.3075778389908725</v>
      </c>
      <c r="E57" s="5">
        <f>((C57/C56)-1)*100</f>
        <v>0.89546922478929147</v>
      </c>
      <c r="F57" s="6">
        <f>'RESEM trim'!C283*'PIB valeur'!C57</f>
        <v>688138</v>
      </c>
      <c r="G57">
        <f>SUM(F54:F57)</f>
        <v>2717531</v>
      </c>
      <c r="I57" s="5">
        <f>L39/'RESEM trim'!Q283</f>
        <v>1.2067624343872241</v>
      </c>
      <c r="J57" s="5">
        <f t="shared" ref="J57:J58" si="10">((I57/I53)-1)*100</f>
        <v>-2.0761386891821276</v>
      </c>
      <c r="K57" s="5">
        <f t="shared" ref="K57:K58" si="11">((I57/I56)-1)*100</f>
        <v>-0.20982131493979539</v>
      </c>
      <c r="L57">
        <f>'RESEM trim'!Q283*'PIB valeur'!I57</f>
        <v>216568</v>
      </c>
      <c r="N57" s="5">
        <f>K39/'RESEM trim'!P283</f>
        <v>1.2190978157101944</v>
      </c>
      <c r="O57" s="5">
        <f t="shared" ref="O57:O58" si="12">((N57/N53)-1)*100</f>
        <v>-9.3384586149525273E-2</v>
      </c>
      <c r="P57" s="5">
        <f t="shared" ref="P57:P58" si="13">((N57/N56)-1)*100</f>
        <v>-0.11562883121296608</v>
      </c>
      <c r="Q57">
        <f>'RESEM trim'!P283*'PIB valeur'!N57</f>
        <v>213258</v>
      </c>
      <c r="R57">
        <f t="shared" ref="R57:R58" si="14">Q57-L57</f>
        <v>-3310</v>
      </c>
    </row>
    <row r="58" spans="2:18" x14ac:dyDescent="0.35">
      <c r="B58" t="s">
        <v>373</v>
      </c>
      <c r="C58" s="5">
        <f>C40/'RESEM trim'!C284</f>
        <v>1.2097164242555178</v>
      </c>
      <c r="D58" s="5">
        <f>((C58/C54)-1)*100</f>
        <v>2.1525868062739484</v>
      </c>
      <c r="E58" s="5">
        <f>((C58/C57)-1)*100</f>
        <v>0.32550230100334421</v>
      </c>
      <c r="F58" s="6">
        <f>'RESEM trim'!C284*'PIB valeur'!C58</f>
        <v>694324</v>
      </c>
      <c r="G58">
        <f>SUM(F55:F58)</f>
        <v>2737941</v>
      </c>
      <c r="I58" s="5">
        <f>L40/'RESEM trim'!Q284</f>
        <v>1.2074690084247437</v>
      </c>
      <c r="J58" s="5">
        <f t="shared" si="10"/>
        <v>0.41543588532051423</v>
      </c>
      <c r="K58" s="5">
        <f t="shared" si="11"/>
        <v>5.8551212515856044E-2</v>
      </c>
      <c r="L58">
        <f>'RESEM trim'!Q284*'PIB valeur'!I58</f>
        <v>233475.00000000003</v>
      </c>
      <c r="N58" s="5">
        <f>K40/'RESEM trim'!P284</f>
        <v>1.2181113620116424</v>
      </c>
      <c r="O58" s="5">
        <f t="shared" si="12"/>
        <v>3.5241777303740562E-2</v>
      </c>
      <c r="P58" s="5">
        <f t="shared" si="13"/>
        <v>-8.0916698056532343E-2</v>
      </c>
      <c r="Q58">
        <f>'RESEM trim'!P284*'PIB valeur'!N58</f>
        <v>214697.00000000003</v>
      </c>
      <c r="R58">
        <f t="shared" si="14"/>
        <v>-18778</v>
      </c>
    </row>
    <row r="59" spans="2:18" x14ac:dyDescent="0.35">
      <c r="B59" s="9" t="s">
        <v>374</v>
      </c>
      <c r="C59" s="15">
        <f>C58*[2]PRIX!B223/[2]PRIX!B222</f>
        <v>1.2202344761432973</v>
      </c>
      <c r="D59" s="15">
        <f t="shared" ref="D59" si="15">((C59/C55)-1)*100</f>
        <v>2.2508315573147586</v>
      </c>
      <c r="E59" s="5">
        <f t="shared" ref="E59:E60" si="16">((C59/C58)-1)*100</f>
        <v>0.86946425433980234</v>
      </c>
      <c r="F59" s="6">
        <f>'RESEM trim'!C285*'PIB valeur'!C59</f>
        <v>701960.34091493813</v>
      </c>
      <c r="G59">
        <f>SUM(F56:F59)</f>
        <v>2761591.3409149381</v>
      </c>
      <c r="I59" s="15">
        <f>I58*(1+'[5]PIB-'!BS280%)</f>
        <v>1.2074690084247437</v>
      </c>
      <c r="J59" s="15">
        <f t="shared" ref="J59:J60" si="17">((I59/I55)-1)*100</f>
        <v>1.3166610509276699</v>
      </c>
      <c r="K59" s="5">
        <f t="shared" ref="K59:K60" si="18">((I59/I58)-1)*100</f>
        <v>0</v>
      </c>
      <c r="L59">
        <f>'RESEM trim'!Q285*'PIB valeur'!I59</f>
        <v>229038.97500000001</v>
      </c>
      <c r="N59" s="15">
        <f>N58*(1+'[5]PIB-'!BR280%)</f>
        <v>1.2181113620116424</v>
      </c>
      <c r="O59" s="5">
        <f t="shared" ref="O59:O60" si="19">((N59/N55)-1)*100</f>
        <v>1.5074751444285717</v>
      </c>
      <c r="P59" s="5">
        <f t="shared" ref="P59:P60" si="20">((N59/N58)-1)*100</f>
        <v>0</v>
      </c>
      <c r="Q59">
        <f>'RESEM trim'!P285*'PIB valeur'!N59</f>
        <v>215770.48500000002</v>
      </c>
      <c r="R59">
        <f t="shared" ref="R59:R60" si="21">Q59-L59</f>
        <v>-13268.489999999991</v>
      </c>
    </row>
    <row r="60" spans="2:18" x14ac:dyDescent="0.35">
      <c r="B60" s="9" t="s">
        <v>375</v>
      </c>
      <c r="C60" s="15">
        <f>C59*[2]PRIX!B224/[2]PRIX!B223</f>
        <v>1.2265318148072897</v>
      </c>
      <c r="D60" s="15">
        <f>((C60/C56)-1)*100</f>
        <v>2.6309261199191525</v>
      </c>
      <c r="E60" s="5">
        <f t="shared" si="16"/>
        <v>0.51607611382165075</v>
      </c>
      <c r="F60" s="6">
        <f>'RESEM trim'!C286*'PIB valeur'!C60</f>
        <v>707419.85222040501</v>
      </c>
      <c r="G60">
        <f>SUM(F57:F60)</f>
        <v>2791842.193135343</v>
      </c>
      <c r="I60" s="15">
        <f>I59*(1+'[5]PIB-'!BS281%)</f>
        <v>1.2074690084247437</v>
      </c>
      <c r="J60" s="15">
        <f t="shared" si="17"/>
        <v>-0.15139295534795094</v>
      </c>
      <c r="K60" s="5">
        <f t="shared" si="18"/>
        <v>0</v>
      </c>
      <c r="L60">
        <f>'RESEM trim'!Q286*'PIB valeur'!I60</f>
        <v>230413.20885000002</v>
      </c>
      <c r="N60" s="15">
        <f>N59*(1+'[5]PIB-'!BR281%)</f>
        <v>1.2181113620116424</v>
      </c>
      <c r="O60" s="5">
        <f t="shared" si="19"/>
        <v>-0.19645196623727657</v>
      </c>
      <c r="P60" s="5">
        <f t="shared" si="20"/>
        <v>0</v>
      </c>
      <c r="Q60">
        <f>'RESEM trim'!P286*'PIB valeur'!N60</f>
        <v>216849.33742500001</v>
      </c>
      <c r="R60">
        <f t="shared" si="21"/>
        <v>-13563.871425000019</v>
      </c>
    </row>
  </sheetData>
  <mergeCells count="1">
    <mergeCell ref="Q5:S5"/>
  </mergeCells>
  <dataValidations count="2">
    <dataValidation allowBlank="1" showErrorMessage="1" promptTitle="TRAFO" prompt="$E$1:$F$12" sqref="F1" xr:uid="{DC009ECD-7ED8-45F9-A5BB-FDEC501A32F7}"/>
    <dataValidation allowBlank="1" showErrorMessage="1" promptTitle="TRAFO" prompt="$B$1:$N$40" sqref="B1" xr:uid="{51CA6CD9-D0C6-40DC-BEA5-CB894A04524C}"/>
  </dataValidations>
  <hyperlinks>
    <hyperlink ref="C5" location="PIB valeur!$C$5" tooltip="https://emea1-datastream.platform.refinitiv.com/navigator/EconomicsMetadata.aspx?navcode=UKYBHA..B&amp;caller=DFO&amp;version=3.0.42.10&amp;nova=true" display="UKYBHA..B" xr:uid="{E71EA2E6-A211-412F-BD5E-D7FC13723141}"/>
    <hyperlink ref="D5" location="PIB valeur!$D$5" tooltip="https://emea1-datastream.platform.refinitiv.com/navigator/EconomicsMetadata.aspx?navcode=UKABJQ..B&amp;caller=DFO&amp;version=3.0.42.10&amp;nova=true" display="UKABJQ..B" xr:uid="{25A5EC24-6CBD-4F99-AAC9-4AD4716D58F7}"/>
    <hyperlink ref="E5" location="PIB valeur!$E$5" tooltip="https://emea1-datastream.platform.refinitiv.com/navigator/EconomicsMetadata.aspx?navcode=UKHAYE..B&amp;caller=DFO&amp;version=3.0.42.10&amp;nova=true" display="UKHAYE..B" xr:uid="{44665D0D-3869-42F5-8945-5477CAADBBBA}"/>
    <hyperlink ref="F5" location="PIB valeur!$F$5" tooltip="https://emea1-datastream.platform.refinitiv.com/navigator/EconomicsMetadata.aspx?navcode=UKNMRP..B&amp;caller=DFO&amp;version=3.0.42.10&amp;nova=true" display="UKNMRP..B" xr:uid="{DF68E2F2-4A9C-46F3-A872-5196EE8FC4FB}"/>
    <hyperlink ref="G5" location="PIB valeur!$G$5" tooltip="https://emea1-datastream.platform.refinitiv.com/navigator/EconomicsMetadata.aspx?navcode=UKNPQS..B&amp;caller=DFO&amp;version=3.0.42.10&amp;nova=true" display="UKNPQS..B" xr:uid="{1B908EEB-5562-4F17-91D4-CBA08F713645}"/>
    <hyperlink ref="H5" location="PIB valeur!$H$5" tooltip="https://emea1-datastream.platform.refinitiv.com/navigator/EconomicsMetadata.aspx?navcode=UKCAEX..B&amp;caller=DFO&amp;version=3.0.42.10&amp;nova=true" display="UKCAEX..B" xr:uid="{31B28E5A-2501-4F1F-84FA-D8D59A61F948}"/>
    <hyperlink ref="I5" location="PIB valeur!$I$5" tooltip="https://emea1-datastream.platform.refinitiv.com/navigator/EconomicsMetadata.aspx?navcode=UKNPJQ..B&amp;caller=DFO&amp;version=3.0.42.10&amp;nova=true" display="UKNPJQ..B" xr:uid="{2750BD41-DB89-4990-871E-A603B085C51D}"/>
    <hyperlink ref="J5" location="PIB valeur!$J$5" tooltip="https://emea1-datastream.platform.refinitiv.com/navigator/EconomicsMetadata.aspx?navcode=UKYBIL..B&amp;caller=DFO&amp;version=3.0.42.10&amp;nova=true" display="UKYBIL..B" xr:uid="{7BAF568C-111F-418F-9440-589BFCC6023F}"/>
    <hyperlink ref="K5" location="PIB valeur!$K$5" tooltip="https://emea1-datastream.platform.refinitiv.com/navigator/EconomicsMetadata.aspx?navcode=UKEXNGS.B&amp;caller=DFO&amp;version=3.0.42.10&amp;nova=true" display="UKEXNGS.B" xr:uid="{4BAB0154-2A62-468C-9F9E-D5A0908C2B2B}"/>
    <hyperlink ref="L5" location="PIB valeur!$L$5" tooltip="https://emea1-datastream.platform.refinitiv.com/navigator/EconomicsMetadata.aspx?navcode=UKIMNGS.B&amp;caller=DFO&amp;version=3.0.42.10&amp;nova=true" display="UKIMNGS.B" xr:uid="{453E5F1F-07FE-4806-B96F-8F89567CB6CC}"/>
    <hyperlink ref="M5" location="PIB valeur!$M$5" tooltip="https://emea1-datastream.platform.refinitiv.com/navigator/EconomicsMetadata.aspx?navcode=UKGIXM..B&amp;caller=DFO&amp;version=3.0.42.10&amp;nova=true" display="UKGIXM..B" xr:uid="{A5E42134-5C54-44B1-B7D5-2DEF551CF1F9}"/>
    <hyperlink ref="N5" location="PIB valeur!$N$5" tooltip="https://emea1-datastream.platform.refinitiv.com/navigator/EconomicsMetadata.aspx?navcode=UKABMF..B&amp;caller=DFO&amp;version=3.0.42.10&amp;nova=true" display="UKABMF..B" xr:uid="{E9005FB2-FA89-4FC7-BAA3-D30EE4DB36BC}"/>
  </hyperlink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261ED-03F2-438A-9786-5E25EBFBF39C}">
  <dimension ref="A1:BO343"/>
  <sheetViews>
    <sheetView workbookViewId="0">
      <pane xSplit="2" ySplit="6" topLeftCell="E7" activePane="bottomRight" state="frozen"/>
      <selection pane="topRight" activeCell="B1" sqref="B1"/>
      <selection pane="bottomLeft" activeCell="A7" sqref="A7"/>
      <selection pane="bottomRight" activeCell="T9" sqref="T9"/>
    </sheetView>
  </sheetViews>
  <sheetFormatPr defaultColWidth="10.90625" defaultRowHeight="14.5" x14ac:dyDescent="0.35"/>
  <cols>
    <col min="8" max="8" width="13.1796875" customWidth="1"/>
    <col min="9" max="9" width="12.453125" customWidth="1"/>
    <col min="10" max="10" width="12.54296875" customWidth="1"/>
    <col min="22" max="24" width="11.453125" style="12"/>
    <col min="32" max="32" width="12.26953125" customWidth="1"/>
    <col min="33" max="33" width="12.1796875" customWidth="1"/>
    <col min="36" max="37" width="11.453125" style="12"/>
    <col min="39" max="41" width="12.26953125" customWidth="1"/>
    <col min="42" max="42" width="12.1796875" customWidth="1"/>
  </cols>
  <sheetData>
    <row r="1" spans="2:65" x14ac:dyDescent="0.35">
      <c r="B1" t="e">
        <f ca="1">_xll.Thomson.Reuters.AFOSpreadsheetFormulas.DSGRID("UKABMI..D,UKABJR..D,UKhAYO..D,UKNMRY..D,UKNPQT..D,UKNPEL..D,UKDFEG..D,UKDLWF..D,UKL635..D,UKL637..D,UKCAFU..D,UKNPJR..D,UKYBIM..D,UKIKBK..D,UKIKBL..D,UKGIXSQ.D,UKABMG..D"," ","Base Date","TIME","Q","RowHeader=true;ColHeader=true;Heading=true;Code=true;Curn=true;SeriesMetaDataLink=true;DispSeriesDescription=false;YearlyTSFormat=false;QuarterlyTSFormat=false")</f>
        <v>#NAME?</v>
      </c>
      <c r="C1" t="s">
        <v>0</v>
      </c>
    </row>
    <row r="2" spans="2:65" x14ac:dyDescent="0.35">
      <c r="B2" t="s">
        <v>1</v>
      </c>
      <c r="C2" t="s">
        <v>373</v>
      </c>
    </row>
    <row r="3" spans="2:65" x14ac:dyDescent="0.35">
      <c r="B3" t="s">
        <v>3</v>
      </c>
      <c r="C3" t="s">
        <v>4</v>
      </c>
    </row>
    <row r="4" spans="2:65" s="1" customFormat="1" ht="96" customHeight="1" x14ac:dyDescent="0.35">
      <c r="B4" s="1" t="s">
        <v>5</v>
      </c>
      <c r="C4" s="7" t="s">
        <v>473</v>
      </c>
      <c r="D4" s="7" t="s">
        <v>474</v>
      </c>
      <c r="E4" s="7" t="s">
        <v>481</v>
      </c>
      <c r="F4" s="7" t="s">
        <v>475</v>
      </c>
      <c r="G4" s="7" t="s">
        <v>476</v>
      </c>
      <c r="H4" s="7" t="s">
        <v>288</v>
      </c>
      <c r="I4" s="7" t="s">
        <v>289</v>
      </c>
      <c r="J4" s="7" t="s">
        <v>293</v>
      </c>
      <c r="K4" s="7" t="s">
        <v>308</v>
      </c>
      <c r="L4" s="7" t="s">
        <v>308</v>
      </c>
      <c r="M4" s="7" t="s">
        <v>483</v>
      </c>
      <c r="N4" s="7" t="s">
        <v>6</v>
      </c>
      <c r="O4" s="7" t="s">
        <v>7</v>
      </c>
      <c r="P4" s="7" t="s">
        <v>484</v>
      </c>
      <c r="Q4" s="7" t="s">
        <v>485</v>
      </c>
      <c r="R4" s="7" t="s">
        <v>8</v>
      </c>
      <c r="S4" s="7" t="s">
        <v>9</v>
      </c>
      <c r="T4" s="7" t="s">
        <v>377</v>
      </c>
      <c r="U4" s="7" t="s">
        <v>376</v>
      </c>
      <c r="V4" s="13"/>
      <c r="W4" s="12"/>
      <c r="X4" s="12"/>
      <c r="Y4" s="1" t="s">
        <v>283</v>
      </c>
      <c r="Z4" s="1" t="s">
        <v>284</v>
      </c>
      <c r="AA4" s="1" t="s">
        <v>285</v>
      </c>
      <c r="AB4" s="1" t="s">
        <v>286</v>
      </c>
      <c r="AC4" s="1" t="s">
        <v>287</v>
      </c>
      <c r="AD4" s="1" t="s">
        <v>291</v>
      </c>
      <c r="AE4" s="1" t="s">
        <v>292</v>
      </c>
      <c r="AF4" s="1" t="s">
        <v>295</v>
      </c>
      <c r="AG4" s="1" t="s">
        <v>296</v>
      </c>
      <c r="AH4" s="1" t="s">
        <v>312</v>
      </c>
      <c r="AI4" s="1" t="s">
        <v>313</v>
      </c>
      <c r="AJ4" s="13"/>
      <c r="AK4" s="13"/>
      <c r="AL4" s="1" t="s">
        <v>344</v>
      </c>
      <c r="AM4" s="1" t="s">
        <v>297</v>
      </c>
      <c r="AN4" s="1" t="s">
        <v>298</v>
      </c>
      <c r="AP4" s="1" t="s">
        <v>471</v>
      </c>
      <c r="AQ4" s="1" t="s">
        <v>472</v>
      </c>
      <c r="AR4" s="1" t="s">
        <v>317</v>
      </c>
      <c r="AS4" s="1" t="s">
        <v>470</v>
      </c>
      <c r="AT4" s="1" t="s">
        <v>312</v>
      </c>
      <c r="BA4" s="1" t="s">
        <v>283</v>
      </c>
      <c r="BB4" s="1" t="s">
        <v>927</v>
      </c>
      <c r="BG4" t="s">
        <v>476</v>
      </c>
      <c r="BH4" t="s">
        <v>288</v>
      </c>
      <c r="BI4" t="s">
        <v>289</v>
      </c>
      <c r="BJ4" t="s">
        <v>293</v>
      </c>
      <c r="BK4" t="s">
        <v>308</v>
      </c>
      <c r="BL4" t="s">
        <v>308</v>
      </c>
      <c r="BM4" t="s">
        <v>483</v>
      </c>
    </row>
    <row r="5" spans="2:65" x14ac:dyDescent="0.35">
      <c r="B5" t="s">
        <v>10</v>
      </c>
      <c r="C5" t="s">
        <v>477</v>
      </c>
      <c r="D5" t="s">
        <v>478</v>
      </c>
      <c r="E5" t="s">
        <v>482</v>
      </c>
      <c r="F5" t="s">
        <v>479</v>
      </c>
      <c r="G5" t="s">
        <v>480</v>
      </c>
      <c r="H5" t="s">
        <v>290</v>
      </c>
      <c r="I5" t="s">
        <v>309</v>
      </c>
      <c r="J5" t="s">
        <v>294</v>
      </c>
      <c r="K5" t="s">
        <v>310</v>
      </c>
      <c r="L5" t="s">
        <v>311</v>
      </c>
      <c r="M5" t="s">
        <v>486</v>
      </c>
      <c r="N5" t="s">
        <v>11</v>
      </c>
      <c r="O5" t="s">
        <v>12</v>
      </c>
      <c r="P5" t="s">
        <v>487</v>
      </c>
      <c r="Q5" t="s">
        <v>488</v>
      </c>
      <c r="R5" t="s">
        <v>13</v>
      </c>
      <c r="S5" t="s">
        <v>14</v>
      </c>
      <c r="T5" s="18"/>
      <c r="U5" s="18"/>
      <c r="V5" s="14"/>
      <c r="AR5" t="s">
        <v>469</v>
      </c>
    </row>
    <row r="6" spans="2:65" x14ac:dyDescent="0.35">
      <c r="B6" t="s">
        <v>15</v>
      </c>
      <c r="C6" t="s">
        <v>16</v>
      </c>
      <c r="D6" t="s">
        <v>16</v>
      </c>
      <c r="E6" t="s">
        <v>16</v>
      </c>
      <c r="F6" t="s">
        <v>16</v>
      </c>
      <c r="G6" t="s">
        <v>16</v>
      </c>
      <c r="H6" t="s">
        <v>16</v>
      </c>
      <c r="I6" t="s">
        <v>16</v>
      </c>
      <c r="J6" t="s">
        <v>16</v>
      </c>
      <c r="K6" t="s">
        <v>16</v>
      </c>
      <c r="L6" t="s">
        <v>16</v>
      </c>
      <c r="M6" t="s">
        <v>16</v>
      </c>
      <c r="N6" t="s">
        <v>16</v>
      </c>
      <c r="O6" t="s">
        <v>16</v>
      </c>
      <c r="P6" t="s">
        <v>16</v>
      </c>
      <c r="Q6" t="s">
        <v>16</v>
      </c>
      <c r="R6" t="s">
        <v>16</v>
      </c>
      <c r="S6" t="s">
        <v>16</v>
      </c>
    </row>
    <row r="7" spans="2:65" x14ac:dyDescent="0.35">
      <c r="B7" t="s">
        <v>0</v>
      </c>
      <c r="C7">
        <v>121747</v>
      </c>
      <c r="D7">
        <v>66584</v>
      </c>
      <c r="E7">
        <v>4636</v>
      </c>
      <c r="F7">
        <v>36375</v>
      </c>
      <c r="G7">
        <v>14587</v>
      </c>
      <c r="H7" t="e">
        <v>#N/A</v>
      </c>
      <c r="I7" t="e">
        <v>#N/A</v>
      </c>
      <c r="J7" t="e">
        <v>#N/A</v>
      </c>
      <c r="K7" t="e">
        <v>#N/A</v>
      </c>
      <c r="L7" t="e">
        <v>#N/A</v>
      </c>
      <c r="M7">
        <v>1868</v>
      </c>
      <c r="N7">
        <v>0</v>
      </c>
      <c r="O7">
        <v>117166</v>
      </c>
      <c r="P7">
        <v>15230</v>
      </c>
      <c r="Q7">
        <v>13126</v>
      </c>
      <c r="R7">
        <v>26</v>
      </c>
      <c r="S7">
        <v>129743</v>
      </c>
      <c r="T7" s="6">
        <f t="shared" ref="T7:T70" si="0">M7+N7</f>
        <v>1868</v>
      </c>
      <c r="U7" s="6"/>
      <c r="AW7">
        <f>'PIB valeur_LT'!D7+'PIB valeur_LT'!E7</f>
        <v>3187</v>
      </c>
      <c r="AX7">
        <f t="shared" ref="AX7:AX70" si="1">AW7/(D7+E7)</f>
        <v>4.4748666105026681E-2</v>
      </c>
      <c r="AY7">
        <f>'PIB valeur_LT'!D7/D7</f>
        <v>4.7578997957467256E-2</v>
      </c>
    </row>
    <row r="8" spans="2:65" x14ac:dyDescent="0.35">
      <c r="B8" t="s">
        <v>17</v>
      </c>
      <c r="C8">
        <v>121765</v>
      </c>
      <c r="D8">
        <v>67017</v>
      </c>
      <c r="E8">
        <v>4532</v>
      </c>
      <c r="F8">
        <v>36154</v>
      </c>
      <c r="G8">
        <v>14931</v>
      </c>
      <c r="H8" t="e">
        <v>#N/A</v>
      </c>
      <c r="I8" t="e">
        <v>#N/A</v>
      </c>
      <c r="J8" t="e">
        <v>#N/A</v>
      </c>
      <c r="K8" t="e">
        <v>#N/A</v>
      </c>
      <c r="L8" t="e">
        <v>#N/A</v>
      </c>
      <c r="M8">
        <v>-839</v>
      </c>
      <c r="N8">
        <v>0</v>
      </c>
      <c r="O8">
        <v>115746</v>
      </c>
      <c r="P8">
        <v>13805</v>
      </c>
      <c r="Q8">
        <v>12190</v>
      </c>
      <c r="R8">
        <v>2104</v>
      </c>
      <c r="S8">
        <v>126212</v>
      </c>
      <c r="T8" s="6">
        <f t="shared" si="0"/>
        <v>-839</v>
      </c>
      <c r="U8" s="6"/>
      <c r="AW8">
        <f>'PIB valeur_LT'!D8+'PIB valeur_LT'!E8</f>
        <v>3220</v>
      </c>
      <c r="AX8">
        <f t="shared" si="1"/>
        <v>4.5004123048540158E-2</v>
      </c>
      <c r="AY8">
        <f>'PIB valeur_LT'!D8/D8</f>
        <v>4.7749078591999047E-2</v>
      </c>
    </row>
    <row r="9" spans="2:65" x14ac:dyDescent="0.35">
      <c r="B9" t="s">
        <v>18</v>
      </c>
      <c r="C9">
        <v>124204</v>
      </c>
      <c r="D9">
        <v>67966</v>
      </c>
      <c r="E9">
        <v>4199</v>
      </c>
      <c r="F9">
        <v>35977</v>
      </c>
      <c r="G9">
        <v>15453</v>
      </c>
      <c r="H9" t="e">
        <v>#N/A</v>
      </c>
      <c r="I9" t="e">
        <v>#N/A</v>
      </c>
      <c r="J9" t="e">
        <v>#N/A</v>
      </c>
      <c r="K9" t="e">
        <v>#N/A</v>
      </c>
      <c r="L9" t="e">
        <v>#N/A</v>
      </c>
      <c r="M9">
        <v>2086</v>
      </c>
      <c r="N9">
        <v>0</v>
      </c>
      <c r="O9">
        <v>120951</v>
      </c>
      <c r="P9">
        <v>15107</v>
      </c>
      <c r="Q9">
        <v>13532</v>
      </c>
      <c r="R9">
        <v>-332</v>
      </c>
      <c r="S9">
        <v>132974</v>
      </c>
      <c r="T9" s="6">
        <f t="shared" si="0"/>
        <v>2086</v>
      </c>
      <c r="U9" s="6"/>
      <c r="AW9">
        <f>'PIB valeur_LT'!D9+'PIB valeur_LT'!E9</f>
        <v>3303</v>
      </c>
      <c r="AX9">
        <f t="shared" si="1"/>
        <v>4.5770110164207026E-2</v>
      </c>
      <c r="AY9">
        <f>'PIB valeur_LT'!D9/D9</f>
        <v>4.8318276785451551E-2</v>
      </c>
    </row>
    <row r="10" spans="2:65" x14ac:dyDescent="0.35">
      <c r="B10" t="s">
        <v>19</v>
      </c>
      <c r="C10">
        <v>123527</v>
      </c>
      <c r="D10">
        <v>67538</v>
      </c>
      <c r="E10">
        <v>4058</v>
      </c>
      <c r="F10">
        <v>35578</v>
      </c>
      <c r="G10">
        <v>15766</v>
      </c>
      <c r="H10" t="e">
        <v>#N/A</v>
      </c>
      <c r="I10" t="e">
        <v>#N/A</v>
      </c>
      <c r="J10" t="e">
        <v>#N/A</v>
      </c>
      <c r="K10" t="e">
        <v>#N/A</v>
      </c>
      <c r="L10" t="e">
        <v>#N/A</v>
      </c>
      <c r="M10">
        <v>1689</v>
      </c>
      <c r="N10">
        <v>0</v>
      </c>
      <c r="O10">
        <v>119897</v>
      </c>
      <c r="P10">
        <v>15095</v>
      </c>
      <c r="Q10">
        <v>13233</v>
      </c>
      <c r="R10">
        <v>-549</v>
      </c>
      <c r="S10">
        <v>132005</v>
      </c>
      <c r="T10" s="6">
        <f t="shared" si="0"/>
        <v>1689</v>
      </c>
      <c r="U10" s="6"/>
      <c r="AW10">
        <f>'PIB valeur_LT'!D10+'PIB valeur_LT'!E10</f>
        <v>3367</v>
      </c>
      <c r="AX10">
        <f t="shared" si="1"/>
        <v>4.7027766914352759E-2</v>
      </c>
      <c r="AY10">
        <f>'PIB valeur_LT'!D10/D10</f>
        <v>4.9557286268471085E-2</v>
      </c>
    </row>
    <row r="11" spans="2:65" x14ac:dyDescent="0.35">
      <c r="B11" t="s">
        <v>20</v>
      </c>
      <c r="C11">
        <v>124881</v>
      </c>
      <c r="D11">
        <v>67735</v>
      </c>
      <c r="E11">
        <v>3748</v>
      </c>
      <c r="F11">
        <v>35447</v>
      </c>
      <c r="G11">
        <v>16034</v>
      </c>
      <c r="H11" t="e">
        <v>#N/A</v>
      </c>
      <c r="I11" t="e">
        <v>#N/A</v>
      </c>
      <c r="J11" t="e">
        <v>#N/A</v>
      </c>
      <c r="K11" t="e">
        <v>#N/A</v>
      </c>
      <c r="L11" t="e">
        <v>#N/A</v>
      </c>
      <c r="M11">
        <v>1920</v>
      </c>
      <c r="N11">
        <v>0</v>
      </c>
      <c r="O11">
        <v>120357</v>
      </c>
      <c r="P11">
        <v>15200</v>
      </c>
      <c r="Q11">
        <v>13195</v>
      </c>
      <c r="R11">
        <v>49</v>
      </c>
      <c r="S11">
        <v>132584</v>
      </c>
      <c r="T11" s="6">
        <f t="shared" si="0"/>
        <v>1920</v>
      </c>
      <c r="U11" s="6"/>
      <c r="AW11">
        <f>'PIB valeur_LT'!D11+'PIB valeur_LT'!E11</f>
        <v>3385</v>
      </c>
      <c r="AX11">
        <f t="shared" si="1"/>
        <v>4.7353916315767387E-2</v>
      </c>
      <c r="AY11">
        <f>'PIB valeur_LT'!D11/D11</f>
        <v>4.9708422528973208E-2</v>
      </c>
    </row>
    <row r="12" spans="2:65" x14ac:dyDescent="0.35">
      <c r="B12" t="s">
        <v>21</v>
      </c>
      <c r="C12">
        <v>124751</v>
      </c>
      <c r="D12">
        <v>67635</v>
      </c>
      <c r="E12">
        <v>3624</v>
      </c>
      <c r="F12">
        <v>35578</v>
      </c>
      <c r="G12">
        <v>16324</v>
      </c>
      <c r="H12" t="e">
        <v>#N/A</v>
      </c>
      <c r="I12" t="e">
        <v>#N/A</v>
      </c>
      <c r="J12" t="e">
        <v>#N/A</v>
      </c>
      <c r="K12" t="e">
        <v>#N/A</v>
      </c>
      <c r="L12" t="e">
        <v>#N/A</v>
      </c>
      <c r="M12">
        <v>850</v>
      </c>
      <c r="N12">
        <v>0</v>
      </c>
      <c r="O12">
        <v>119355</v>
      </c>
      <c r="P12">
        <v>15572</v>
      </c>
      <c r="Q12">
        <v>12997</v>
      </c>
      <c r="R12">
        <v>-169</v>
      </c>
      <c r="S12">
        <v>132268</v>
      </c>
      <c r="T12" s="6">
        <f t="shared" si="0"/>
        <v>850</v>
      </c>
      <c r="U12" s="6"/>
      <c r="AW12">
        <f>'PIB valeur_LT'!D12+'PIB valeur_LT'!E12</f>
        <v>3451</v>
      </c>
      <c r="AX12">
        <f t="shared" si="1"/>
        <v>4.8428970375671843E-2</v>
      </c>
      <c r="AY12">
        <f>'PIB valeur_LT'!D12/D12</f>
        <v>5.0728173283063505E-2</v>
      </c>
    </row>
    <row r="13" spans="2:65" x14ac:dyDescent="0.35">
      <c r="B13" t="s">
        <v>22</v>
      </c>
      <c r="C13">
        <v>124594</v>
      </c>
      <c r="D13">
        <v>67737</v>
      </c>
      <c r="E13">
        <v>3532</v>
      </c>
      <c r="F13">
        <v>35932</v>
      </c>
      <c r="G13">
        <v>16537</v>
      </c>
      <c r="H13" t="e">
        <v>#N/A</v>
      </c>
      <c r="I13" t="e">
        <v>#N/A</v>
      </c>
      <c r="J13" t="e">
        <v>#N/A</v>
      </c>
      <c r="K13" t="e">
        <v>#N/A</v>
      </c>
      <c r="L13" t="e">
        <v>#N/A</v>
      </c>
      <c r="M13">
        <v>338</v>
      </c>
      <c r="N13">
        <v>0</v>
      </c>
      <c r="O13">
        <v>119265</v>
      </c>
      <c r="P13">
        <v>15304</v>
      </c>
      <c r="Q13">
        <v>13054</v>
      </c>
      <c r="R13">
        <v>381</v>
      </c>
      <c r="S13">
        <v>131761</v>
      </c>
      <c r="T13" s="6">
        <f t="shared" si="0"/>
        <v>338</v>
      </c>
      <c r="U13" s="6"/>
      <c r="AW13">
        <f>'PIB valeur_LT'!D13+'PIB valeur_LT'!E13</f>
        <v>3467</v>
      </c>
      <c r="AX13">
        <f t="shared" si="1"/>
        <v>4.8646676675693501E-2</v>
      </c>
      <c r="AY13">
        <f>'PIB valeur_LT'!D13/D13</f>
        <v>5.0873230287730484E-2</v>
      </c>
    </row>
    <row r="14" spans="2:65" x14ac:dyDescent="0.35">
      <c r="B14" t="s">
        <v>23</v>
      </c>
      <c r="C14">
        <v>125329</v>
      </c>
      <c r="D14">
        <v>67925</v>
      </c>
      <c r="E14">
        <v>3395</v>
      </c>
      <c r="F14">
        <v>35755</v>
      </c>
      <c r="G14">
        <v>16826</v>
      </c>
      <c r="H14" t="e">
        <v>#N/A</v>
      </c>
      <c r="I14" t="e">
        <v>#N/A</v>
      </c>
      <c r="J14" t="e">
        <v>#N/A</v>
      </c>
      <c r="K14" t="e">
        <v>#N/A</v>
      </c>
      <c r="L14" t="e">
        <v>#N/A</v>
      </c>
      <c r="M14">
        <v>329</v>
      </c>
      <c r="N14">
        <v>0</v>
      </c>
      <c r="O14">
        <v>119819</v>
      </c>
      <c r="P14">
        <v>15606</v>
      </c>
      <c r="Q14">
        <v>12824</v>
      </c>
      <c r="R14">
        <v>-514</v>
      </c>
      <c r="S14">
        <v>132738</v>
      </c>
      <c r="T14" s="6">
        <f t="shared" si="0"/>
        <v>329</v>
      </c>
      <c r="U14" s="6"/>
      <c r="AW14">
        <f>'PIB valeur_LT'!D14+'PIB valeur_LT'!E14</f>
        <v>3519</v>
      </c>
      <c r="AX14">
        <f t="shared" si="1"/>
        <v>4.9340998317442514E-2</v>
      </c>
      <c r="AY14">
        <f>'PIB valeur_LT'!D14/D14</f>
        <v>5.1453809348546188E-2</v>
      </c>
    </row>
    <row r="15" spans="2:65" x14ac:dyDescent="0.35">
      <c r="B15" t="s">
        <v>24</v>
      </c>
      <c r="C15">
        <v>127685</v>
      </c>
      <c r="D15">
        <v>68372</v>
      </c>
      <c r="E15">
        <v>3255</v>
      </c>
      <c r="F15">
        <v>36205</v>
      </c>
      <c r="G15">
        <v>17201</v>
      </c>
      <c r="H15" t="e">
        <v>#N/A</v>
      </c>
      <c r="I15" t="e">
        <v>#N/A</v>
      </c>
      <c r="J15" t="e">
        <v>#N/A</v>
      </c>
      <c r="K15" t="e">
        <v>#N/A</v>
      </c>
      <c r="L15" t="e">
        <v>#N/A</v>
      </c>
      <c r="M15">
        <v>2367</v>
      </c>
      <c r="N15">
        <v>0</v>
      </c>
      <c r="O15">
        <v>123172</v>
      </c>
      <c r="P15">
        <v>16005</v>
      </c>
      <c r="Q15">
        <v>13515</v>
      </c>
      <c r="R15">
        <v>-902</v>
      </c>
      <c r="S15">
        <v>136393</v>
      </c>
      <c r="T15" s="6">
        <f t="shared" si="0"/>
        <v>2367</v>
      </c>
      <c r="U15" s="6"/>
      <c r="AW15">
        <f>'PIB valeur_LT'!D15+'PIB valeur_LT'!E15</f>
        <v>3558</v>
      </c>
      <c r="AX15">
        <f t="shared" si="1"/>
        <v>4.9674005612408728E-2</v>
      </c>
      <c r="AY15">
        <f>'PIB valeur_LT'!D15/D15</f>
        <v>5.1717077166091384E-2</v>
      </c>
    </row>
    <row r="16" spans="2:65" x14ac:dyDescent="0.35">
      <c r="B16" t="s">
        <v>25</v>
      </c>
      <c r="C16">
        <v>127644</v>
      </c>
      <c r="D16">
        <v>68985</v>
      </c>
      <c r="E16">
        <v>3159</v>
      </c>
      <c r="F16">
        <v>35069</v>
      </c>
      <c r="G16">
        <v>17263</v>
      </c>
      <c r="H16" t="e">
        <v>#N/A</v>
      </c>
      <c r="I16" t="e">
        <v>#N/A</v>
      </c>
      <c r="J16" t="e">
        <v>#N/A</v>
      </c>
      <c r="K16" t="e">
        <v>#N/A</v>
      </c>
      <c r="L16" t="e">
        <v>#N/A</v>
      </c>
      <c r="M16">
        <v>1249</v>
      </c>
      <c r="N16">
        <v>0</v>
      </c>
      <c r="O16">
        <v>122037</v>
      </c>
      <c r="P16">
        <v>15776</v>
      </c>
      <c r="Q16">
        <v>13087</v>
      </c>
      <c r="R16">
        <v>-234</v>
      </c>
      <c r="S16">
        <v>135009</v>
      </c>
      <c r="T16" s="6">
        <f t="shared" si="0"/>
        <v>1249</v>
      </c>
      <c r="U16" s="6"/>
      <c r="AW16">
        <f>'PIB valeur_LT'!D16+'PIB valeur_LT'!E16</f>
        <v>3611</v>
      </c>
      <c r="AX16">
        <f t="shared" si="1"/>
        <v>5.0052672432911956E-2</v>
      </c>
      <c r="AY16">
        <f>'PIB valeur_LT'!D16/D16</f>
        <v>5.2040298615641079E-2</v>
      </c>
    </row>
    <row r="17" spans="2:51" x14ac:dyDescent="0.35">
      <c r="B17" t="s">
        <v>26</v>
      </c>
      <c r="C17">
        <v>126847</v>
      </c>
      <c r="D17">
        <v>69735</v>
      </c>
      <c r="E17">
        <v>3040</v>
      </c>
      <c r="F17">
        <v>34988</v>
      </c>
      <c r="G17">
        <v>17226</v>
      </c>
      <c r="H17" t="e">
        <v>#N/A</v>
      </c>
      <c r="I17" t="e">
        <v>#N/A</v>
      </c>
      <c r="J17" t="e">
        <v>#N/A</v>
      </c>
      <c r="K17" t="e">
        <v>#N/A</v>
      </c>
      <c r="L17" t="e">
        <v>#N/A</v>
      </c>
      <c r="M17">
        <v>437</v>
      </c>
      <c r="N17">
        <v>0</v>
      </c>
      <c r="O17">
        <v>121909</v>
      </c>
      <c r="P17">
        <v>15747</v>
      </c>
      <c r="Q17">
        <v>13564</v>
      </c>
      <c r="R17">
        <v>159</v>
      </c>
      <c r="S17">
        <v>134847</v>
      </c>
      <c r="T17" s="6">
        <f t="shared" si="0"/>
        <v>437</v>
      </c>
      <c r="U17" s="6"/>
      <c r="AW17">
        <f>'PIB valeur_LT'!D17+'PIB valeur_LT'!E17</f>
        <v>3701</v>
      </c>
      <c r="AX17">
        <f t="shared" si="1"/>
        <v>5.0855376159395393E-2</v>
      </c>
      <c r="AY17">
        <f>'PIB valeur_LT'!D17/D17</f>
        <v>5.2742525274252529E-2</v>
      </c>
    </row>
    <row r="18" spans="2:51" x14ac:dyDescent="0.35">
      <c r="B18" t="s">
        <v>27</v>
      </c>
      <c r="C18">
        <v>127203</v>
      </c>
      <c r="D18">
        <v>70130</v>
      </c>
      <c r="E18">
        <v>3072</v>
      </c>
      <c r="F18">
        <v>34623</v>
      </c>
      <c r="G18">
        <v>17605</v>
      </c>
      <c r="H18" t="e">
        <v>#N/A</v>
      </c>
      <c r="I18" t="e">
        <v>#N/A</v>
      </c>
      <c r="J18" t="e">
        <v>#N/A</v>
      </c>
      <c r="K18" t="e">
        <v>#N/A</v>
      </c>
      <c r="L18" t="e">
        <v>#N/A</v>
      </c>
      <c r="M18">
        <v>-488</v>
      </c>
      <c r="N18">
        <v>0</v>
      </c>
      <c r="O18">
        <v>121779</v>
      </c>
      <c r="P18">
        <v>15520</v>
      </c>
      <c r="Q18">
        <v>13035</v>
      </c>
      <c r="R18">
        <v>-45</v>
      </c>
      <c r="S18">
        <v>134372</v>
      </c>
      <c r="T18" s="6">
        <f t="shared" si="0"/>
        <v>-488</v>
      </c>
      <c r="U18" s="6"/>
      <c r="AW18">
        <f>'PIB valeur_LT'!D18+'PIB valeur_LT'!E18</f>
        <v>3758</v>
      </c>
      <c r="AX18">
        <f t="shared" si="1"/>
        <v>5.1337395153137892E-2</v>
      </c>
      <c r="AY18">
        <f>'PIB valeur_LT'!D18/D18</f>
        <v>5.3215457008412945E-2</v>
      </c>
    </row>
    <row r="19" spans="2:51" x14ac:dyDescent="0.35">
      <c r="B19" t="s">
        <v>28</v>
      </c>
      <c r="C19">
        <v>130017</v>
      </c>
      <c r="D19">
        <v>70624</v>
      </c>
      <c r="E19">
        <v>2896</v>
      </c>
      <c r="F19">
        <v>34212</v>
      </c>
      <c r="G19">
        <v>18238</v>
      </c>
      <c r="H19" t="e">
        <v>#N/A</v>
      </c>
      <c r="I19" t="e">
        <v>#N/A</v>
      </c>
      <c r="J19" t="e">
        <v>#N/A</v>
      </c>
      <c r="K19" t="e">
        <v>#N/A</v>
      </c>
      <c r="L19" t="e">
        <v>#N/A</v>
      </c>
      <c r="M19">
        <v>968</v>
      </c>
      <c r="N19">
        <v>0</v>
      </c>
      <c r="O19">
        <v>124341</v>
      </c>
      <c r="P19">
        <v>15657</v>
      </c>
      <c r="Q19">
        <v>13018</v>
      </c>
      <c r="R19">
        <v>-179</v>
      </c>
      <c r="S19">
        <v>136902</v>
      </c>
      <c r="T19" s="6">
        <f t="shared" si="0"/>
        <v>968</v>
      </c>
      <c r="U19" s="6"/>
      <c r="AW19">
        <f>'PIB valeur_LT'!D19+'PIB valeur_LT'!E19</f>
        <v>3805</v>
      </c>
      <c r="AX19">
        <f t="shared" si="1"/>
        <v>5.1754624591947768E-2</v>
      </c>
      <c r="AY19">
        <f>'PIB valeur_LT'!D19/D19</f>
        <v>5.3565360217489803E-2</v>
      </c>
    </row>
    <row r="20" spans="2:51" x14ac:dyDescent="0.35">
      <c r="B20" t="s">
        <v>29</v>
      </c>
      <c r="C20">
        <v>126750</v>
      </c>
      <c r="D20">
        <v>70587</v>
      </c>
      <c r="E20">
        <v>2831</v>
      </c>
      <c r="F20">
        <v>34251</v>
      </c>
      <c r="G20">
        <v>18290</v>
      </c>
      <c r="H20" t="e">
        <v>#N/A</v>
      </c>
      <c r="I20" t="e">
        <v>#N/A</v>
      </c>
      <c r="J20" t="e">
        <v>#N/A</v>
      </c>
      <c r="K20" t="e">
        <v>#N/A</v>
      </c>
      <c r="L20" t="e">
        <v>#N/A</v>
      </c>
      <c r="M20">
        <v>-559</v>
      </c>
      <c r="N20">
        <v>0</v>
      </c>
      <c r="O20">
        <v>122637</v>
      </c>
      <c r="P20">
        <v>14800</v>
      </c>
      <c r="Q20">
        <v>13067</v>
      </c>
      <c r="R20">
        <v>-22</v>
      </c>
      <c r="S20">
        <v>134018</v>
      </c>
      <c r="T20" s="6">
        <f t="shared" si="0"/>
        <v>-559</v>
      </c>
      <c r="U20" s="6"/>
      <c r="AW20">
        <f>'PIB valeur_LT'!D20+'PIB valeur_LT'!E20</f>
        <v>3821</v>
      </c>
      <c r="AX20">
        <f t="shared" si="1"/>
        <v>5.2044457762401589E-2</v>
      </c>
      <c r="AY20">
        <f>'PIB valeur_LT'!D20/D20</f>
        <v>5.3820108518565744E-2</v>
      </c>
    </row>
    <row r="21" spans="2:51" x14ac:dyDescent="0.35">
      <c r="B21" t="s">
        <v>30</v>
      </c>
      <c r="C21">
        <v>129561</v>
      </c>
      <c r="D21">
        <v>71427</v>
      </c>
      <c r="E21">
        <v>2647</v>
      </c>
      <c r="F21">
        <v>34327</v>
      </c>
      <c r="G21">
        <v>18498</v>
      </c>
      <c r="H21" t="e">
        <v>#N/A</v>
      </c>
      <c r="I21" t="e">
        <v>#N/A</v>
      </c>
      <c r="J21" t="e">
        <v>#N/A</v>
      </c>
      <c r="K21" t="e">
        <v>#N/A</v>
      </c>
      <c r="L21" t="e">
        <v>#N/A</v>
      </c>
      <c r="M21">
        <v>1095</v>
      </c>
      <c r="N21">
        <v>0</v>
      </c>
      <c r="O21">
        <v>125542</v>
      </c>
      <c r="P21">
        <v>15924</v>
      </c>
      <c r="Q21">
        <v>13787</v>
      </c>
      <c r="R21">
        <v>-756</v>
      </c>
      <c r="S21">
        <v>138408</v>
      </c>
      <c r="T21" s="6">
        <f t="shared" si="0"/>
        <v>1095</v>
      </c>
      <c r="U21" s="6"/>
      <c r="AW21">
        <f>'PIB valeur_LT'!D21+'PIB valeur_LT'!E21</f>
        <v>3879</v>
      </c>
      <c r="AX21">
        <f t="shared" si="1"/>
        <v>5.2366552366552369E-2</v>
      </c>
      <c r="AY21">
        <f>'PIB valeur_LT'!D21/D21</f>
        <v>5.3929186442101727E-2</v>
      </c>
    </row>
    <row r="22" spans="2:51" x14ac:dyDescent="0.35">
      <c r="B22" t="s">
        <v>31</v>
      </c>
      <c r="C22">
        <v>129911</v>
      </c>
      <c r="D22">
        <v>72783</v>
      </c>
      <c r="E22">
        <v>2597</v>
      </c>
      <c r="F22">
        <v>34558</v>
      </c>
      <c r="G22">
        <v>18614</v>
      </c>
      <c r="H22" t="e">
        <v>#N/A</v>
      </c>
      <c r="I22" t="e">
        <v>#N/A</v>
      </c>
      <c r="J22" t="e">
        <v>#N/A</v>
      </c>
      <c r="K22" t="e">
        <v>#N/A</v>
      </c>
      <c r="L22" t="e">
        <v>#N/A</v>
      </c>
      <c r="M22">
        <v>-815</v>
      </c>
      <c r="N22">
        <v>0</v>
      </c>
      <c r="O22">
        <v>125582</v>
      </c>
      <c r="P22">
        <v>15556</v>
      </c>
      <c r="Q22">
        <v>13747</v>
      </c>
      <c r="R22">
        <v>111</v>
      </c>
      <c r="S22">
        <v>137866</v>
      </c>
      <c r="T22" s="6">
        <f t="shared" si="0"/>
        <v>-815</v>
      </c>
      <c r="U22" s="6"/>
      <c r="AW22">
        <f>'PIB valeur_LT'!D22+'PIB valeur_LT'!E22</f>
        <v>3974</v>
      </c>
      <c r="AX22">
        <f t="shared" si="1"/>
        <v>5.2719554258423985E-2</v>
      </c>
      <c r="AY22">
        <f>'PIB valeur_LT'!D22/D22</f>
        <v>5.42022175508017E-2</v>
      </c>
    </row>
    <row r="23" spans="2:51" x14ac:dyDescent="0.35">
      <c r="B23" t="s">
        <v>32</v>
      </c>
      <c r="C23">
        <v>130713</v>
      </c>
      <c r="D23">
        <v>72823</v>
      </c>
      <c r="E23">
        <v>2592</v>
      </c>
      <c r="F23">
        <v>34585</v>
      </c>
      <c r="G23">
        <v>18474</v>
      </c>
      <c r="H23" t="e">
        <v>#N/A</v>
      </c>
      <c r="I23" t="e">
        <v>#N/A</v>
      </c>
      <c r="J23" t="e">
        <v>#N/A</v>
      </c>
      <c r="K23" t="e">
        <v>#N/A</v>
      </c>
      <c r="L23" t="e">
        <v>#N/A</v>
      </c>
      <c r="M23">
        <v>180</v>
      </c>
      <c r="N23">
        <v>0</v>
      </c>
      <c r="O23">
        <v>126561</v>
      </c>
      <c r="P23">
        <v>15185</v>
      </c>
      <c r="Q23">
        <v>13582</v>
      </c>
      <c r="R23">
        <v>222</v>
      </c>
      <c r="S23">
        <v>138195</v>
      </c>
      <c r="T23" s="6">
        <f t="shared" si="0"/>
        <v>180</v>
      </c>
      <c r="U23" s="6"/>
      <c r="AW23">
        <f>'PIB valeur_LT'!D23+'PIB valeur_LT'!E23</f>
        <v>3994</v>
      </c>
      <c r="AX23">
        <f t="shared" si="1"/>
        <v>5.2960286415169394E-2</v>
      </c>
      <c r="AY23">
        <f>'PIB valeur_LT'!D23/D23</f>
        <v>5.4460815951004493E-2</v>
      </c>
    </row>
    <row r="24" spans="2:51" x14ac:dyDescent="0.35">
      <c r="B24" t="s">
        <v>33</v>
      </c>
      <c r="C24">
        <v>132823</v>
      </c>
      <c r="D24">
        <v>74213</v>
      </c>
      <c r="E24">
        <v>2506</v>
      </c>
      <c r="F24">
        <v>34955</v>
      </c>
      <c r="G24">
        <v>19674</v>
      </c>
      <c r="H24" t="e">
        <v>#N/A</v>
      </c>
      <c r="I24" t="e">
        <v>#N/A</v>
      </c>
      <c r="J24" t="e">
        <v>#N/A</v>
      </c>
      <c r="K24" t="e">
        <v>#N/A</v>
      </c>
      <c r="L24" t="e">
        <v>#N/A</v>
      </c>
      <c r="M24">
        <v>-105</v>
      </c>
      <c r="N24">
        <v>0</v>
      </c>
      <c r="O24">
        <v>129360</v>
      </c>
      <c r="P24">
        <v>15614</v>
      </c>
      <c r="Q24">
        <v>14303</v>
      </c>
      <c r="R24">
        <v>66</v>
      </c>
      <c r="S24">
        <v>141392</v>
      </c>
      <c r="T24" s="6">
        <f t="shared" si="0"/>
        <v>-105</v>
      </c>
      <c r="U24" s="6"/>
      <c r="AW24">
        <f>'PIB valeur_LT'!D24+'PIB valeur_LT'!E24</f>
        <v>4048</v>
      </c>
      <c r="AX24">
        <f t="shared" si="1"/>
        <v>5.2763982846491746E-2</v>
      </c>
      <c r="AY24">
        <f>'PIB valeur_LT'!D24/D24</f>
        <v>5.414145769609098E-2</v>
      </c>
    </row>
    <row r="25" spans="2:51" x14ac:dyDescent="0.35">
      <c r="B25" t="s">
        <v>34</v>
      </c>
      <c r="C25">
        <v>135648</v>
      </c>
      <c r="D25">
        <v>74583</v>
      </c>
      <c r="E25">
        <v>2371</v>
      </c>
      <c r="F25">
        <v>35176</v>
      </c>
      <c r="G25">
        <v>19859</v>
      </c>
      <c r="H25" t="e">
        <v>#N/A</v>
      </c>
      <c r="I25" t="e">
        <v>#N/A</v>
      </c>
      <c r="J25" t="e">
        <v>#N/A</v>
      </c>
      <c r="K25" t="e">
        <v>#N/A</v>
      </c>
      <c r="L25" t="e">
        <v>#N/A</v>
      </c>
      <c r="M25">
        <v>1047</v>
      </c>
      <c r="N25">
        <v>0</v>
      </c>
      <c r="O25">
        <v>131171</v>
      </c>
      <c r="P25">
        <v>16092</v>
      </c>
      <c r="Q25">
        <v>14144</v>
      </c>
      <c r="R25">
        <v>-111</v>
      </c>
      <c r="S25">
        <v>143767</v>
      </c>
      <c r="T25" s="6">
        <f t="shared" si="0"/>
        <v>1047</v>
      </c>
      <c r="U25" s="6"/>
      <c r="AW25">
        <f>'PIB valeur_LT'!D25+'PIB valeur_LT'!E25</f>
        <v>4081</v>
      </c>
      <c r="AX25">
        <f t="shared" si="1"/>
        <v>5.3031681264131818E-2</v>
      </c>
      <c r="AY25">
        <f>'PIB valeur_LT'!D25/D25</f>
        <v>5.4382365954708176E-2</v>
      </c>
    </row>
    <row r="26" spans="2:51" x14ac:dyDescent="0.35">
      <c r="B26" t="s">
        <v>35</v>
      </c>
      <c r="C26">
        <v>139094</v>
      </c>
      <c r="D26">
        <v>76515</v>
      </c>
      <c r="E26">
        <v>2632</v>
      </c>
      <c r="F26">
        <v>35250</v>
      </c>
      <c r="G26">
        <v>21501</v>
      </c>
      <c r="H26" t="e">
        <v>#N/A</v>
      </c>
      <c r="I26" t="e">
        <v>#N/A</v>
      </c>
      <c r="J26" t="e">
        <v>#N/A</v>
      </c>
      <c r="K26" t="e">
        <v>#N/A</v>
      </c>
      <c r="L26" t="e">
        <v>#N/A</v>
      </c>
      <c r="M26">
        <v>1569</v>
      </c>
      <c r="N26">
        <v>0</v>
      </c>
      <c r="O26">
        <v>135705</v>
      </c>
      <c r="P26">
        <v>16517</v>
      </c>
      <c r="Q26">
        <v>14921</v>
      </c>
      <c r="R26">
        <v>-572</v>
      </c>
      <c r="S26">
        <v>148537</v>
      </c>
      <c r="T26" s="6">
        <f t="shared" si="0"/>
        <v>1569</v>
      </c>
      <c r="U26" s="6"/>
      <c r="AW26">
        <f>'PIB valeur_LT'!D26+'PIB valeur_LT'!E26</f>
        <v>4211</v>
      </c>
      <c r="AX26">
        <f t="shared" si="1"/>
        <v>5.3204796138830279E-2</v>
      </c>
      <c r="AY26">
        <f>'PIB valeur_LT'!D26/D26</f>
        <v>5.4695157812193688E-2</v>
      </c>
    </row>
    <row r="27" spans="2:51" x14ac:dyDescent="0.35">
      <c r="B27" t="s">
        <v>36</v>
      </c>
      <c r="C27">
        <v>142565</v>
      </c>
      <c r="D27">
        <v>77403</v>
      </c>
      <c r="E27">
        <v>2412</v>
      </c>
      <c r="F27">
        <v>35397</v>
      </c>
      <c r="G27">
        <v>22190</v>
      </c>
      <c r="H27" t="e">
        <v>#N/A</v>
      </c>
      <c r="I27" t="e">
        <v>#N/A</v>
      </c>
      <c r="J27" t="e">
        <v>#N/A</v>
      </c>
      <c r="K27" t="e">
        <v>#N/A</v>
      </c>
      <c r="L27" t="e">
        <v>#N/A</v>
      </c>
      <c r="M27">
        <v>2773</v>
      </c>
      <c r="N27">
        <v>0</v>
      </c>
      <c r="O27">
        <v>138607</v>
      </c>
      <c r="P27">
        <v>16794</v>
      </c>
      <c r="Q27">
        <v>15403</v>
      </c>
      <c r="R27">
        <v>355</v>
      </c>
      <c r="S27">
        <v>151597</v>
      </c>
      <c r="T27" s="6">
        <f t="shared" si="0"/>
        <v>2773</v>
      </c>
      <c r="U27" s="6"/>
      <c r="AW27">
        <f>'PIB valeur_LT'!D27+'PIB valeur_LT'!E27</f>
        <v>4259</v>
      </c>
      <c r="AX27">
        <f t="shared" si="1"/>
        <v>5.3360897074484749E-2</v>
      </c>
      <c r="AY27">
        <f>'PIB valeur_LT'!D27/D27</f>
        <v>5.4700722194230195E-2</v>
      </c>
    </row>
    <row r="28" spans="2:51" x14ac:dyDescent="0.35">
      <c r="B28" t="s">
        <v>37</v>
      </c>
      <c r="C28">
        <v>141565</v>
      </c>
      <c r="D28">
        <v>77148</v>
      </c>
      <c r="E28">
        <v>2413</v>
      </c>
      <c r="F28">
        <v>35610</v>
      </c>
      <c r="G28">
        <v>22836</v>
      </c>
      <c r="H28" t="e">
        <v>#N/A</v>
      </c>
      <c r="I28" t="e">
        <v>#N/A</v>
      </c>
      <c r="J28" t="e">
        <v>#N/A</v>
      </c>
      <c r="K28" t="e">
        <v>#N/A</v>
      </c>
      <c r="L28" t="e">
        <v>#N/A</v>
      </c>
      <c r="M28">
        <v>1985</v>
      </c>
      <c r="N28">
        <v>0</v>
      </c>
      <c r="O28">
        <v>138441</v>
      </c>
      <c r="P28">
        <v>16459</v>
      </c>
      <c r="Q28">
        <v>16004</v>
      </c>
      <c r="R28">
        <v>1266</v>
      </c>
      <c r="S28">
        <v>150936</v>
      </c>
      <c r="T28" s="6">
        <f t="shared" si="0"/>
        <v>1985</v>
      </c>
      <c r="U28" s="6"/>
      <c r="AW28">
        <f>'PIB valeur_LT'!D28+'PIB valeur_LT'!E28</f>
        <v>4272</v>
      </c>
      <c r="AX28">
        <f t="shared" si="1"/>
        <v>5.3694649388519498E-2</v>
      </c>
      <c r="AY28">
        <f>'PIB valeur_LT'!D28/D28</f>
        <v>5.5024109503810856E-2</v>
      </c>
    </row>
    <row r="29" spans="2:51" x14ac:dyDescent="0.35">
      <c r="B29" t="s">
        <v>38</v>
      </c>
      <c r="C29">
        <v>143674</v>
      </c>
      <c r="D29">
        <v>77662</v>
      </c>
      <c r="E29">
        <v>2308</v>
      </c>
      <c r="F29">
        <v>35716</v>
      </c>
      <c r="G29">
        <v>23259</v>
      </c>
      <c r="H29" t="e">
        <v>#N/A</v>
      </c>
      <c r="I29" t="e">
        <v>#N/A</v>
      </c>
      <c r="J29" t="e">
        <v>#N/A</v>
      </c>
      <c r="K29" t="e">
        <v>#N/A</v>
      </c>
      <c r="L29" t="e">
        <v>#N/A</v>
      </c>
      <c r="M29">
        <v>3132</v>
      </c>
      <c r="N29">
        <v>0</v>
      </c>
      <c r="O29">
        <v>140458</v>
      </c>
      <c r="P29">
        <v>16677</v>
      </c>
      <c r="Q29">
        <v>16005</v>
      </c>
      <c r="R29">
        <v>917</v>
      </c>
      <c r="S29">
        <v>153103</v>
      </c>
      <c r="T29" s="6">
        <f t="shared" si="0"/>
        <v>3132</v>
      </c>
      <c r="U29" s="6"/>
      <c r="AW29">
        <f>'PIB valeur_LT'!D29+'PIB valeur_LT'!E29</f>
        <v>4301</v>
      </c>
      <c r="AX29">
        <f t="shared" si="1"/>
        <v>5.3782668500687761E-2</v>
      </c>
      <c r="AY29">
        <f>'PIB valeur_LT'!D29/D29</f>
        <v>5.4994720712832533E-2</v>
      </c>
    </row>
    <row r="30" spans="2:51" x14ac:dyDescent="0.35">
      <c r="B30" t="s">
        <v>39</v>
      </c>
      <c r="C30">
        <v>144509</v>
      </c>
      <c r="D30">
        <v>77681</v>
      </c>
      <c r="E30">
        <v>2211</v>
      </c>
      <c r="F30">
        <v>36104</v>
      </c>
      <c r="G30">
        <v>24016</v>
      </c>
      <c r="H30" t="e">
        <v>#N/A</v>
      </c>
      <c r="I30" t="e">
        <v>#N/A</v>
      </c>
      <c r="J30" t="e">
        <v>#N/A</v>
      </c>
      <c r="K30" t="e">
        <v>#N/A</v>
      </c>
      <c r="L30" t="e">
        <v>#N/A</v>
      </c>
      <c r="M30">
        <v>3938</v>
      </c>
      <c r="N30">
        <v>0</v>
      </c>
      <c r="O30">
        <v>142194</v>
      </c>
      <c r="P30">
        <v>16885</v>
      </c>
      <c r="Q30">
        <v>16133</v>
      </c>
      <c r="R30">
        <v>-151</v>
      </c>
      <c r="S30">
        <v>154998</v>
      </c>
      <c r="T30" s="6">
        <f t="shared" si="0"/>
        <v>3938</v>
      </c>
      <c r="U30" s="6"/>
      <c r="AW30">
        <f>'PIB valeur_LT'!D30+'PIB valeur_LT'!E30</f>
        <v>4342</v>
      </c>
      <c r="AX30">
        <f t="shared" si="1"/>
        <v>5.4348370299904872E-2</v>
      </c>
      <c r="AY30">
        <f>'PIB valeur_LT'!D30/D30</f>
        <v>5.5457576498757738E-2</v>
      </c>
    </row>
    <row r="31" spans="2:51" x14ac:dyDescent="0.35">
      <c r="B31" t="s">
        <v>40</v>
      </c>
      <c r="C31">
        <v>146876</v>
      </c>
      <c r="D31">
        <v>79061</v>
      </c>
      <c r="E31">
        <v>2243</v>
      </c>
      <c r="F31">
        <v>36473</v>
      </c>
      <c r="G31">
        <v>24600</v>
      </c>
      <c r="H31" t="e">
        <v>#N/A</v>
      </c>
      <c r="I31" t="e">
        <v>#N/A</v>
      </c>
      <c r="J31" t="e">
        <v>#N/A</v>
      </c>
      <c r="K31" t="e">
        <v>#N/A</v>
      </c>
      <c r="L31" t="e">
        <v>#N/A</v>
      </c>
      <c r="M31">
        <v>2964</v>
      </c>
      <c r="N31">
        <v>0</v>
      </c>
      <c r="O31">
        <v>143778</v>
      </c>
      <c r="P31">
        <v>17424</v>
      </c>
      <c r="Q31">
        <v>16181</v>
      </c>
      <c r="R31">
        <v>-256</v>
      </c>
      <c r="S31">
        <v>157257</v>
      </c>
      <c r="T31" s="6">
        <f t="shared" si="0"/>
        <v>2964</v>
      </c>
      <c r="U31" s="6"/>
      <c r="AW31">
        <f>'PIB valeur_LT'!D31+'PIB valeur_LT'!E31</f>
        <v>4446</v>
      </c>
      <c r="AX31">
        <f t="shared" si="1"/>
        <v>5.4683656400669092E-2</v>
      </c>
      <c r="AY31">
        <f>'PIB valeur_LT'!D31/D31</f>
        <v>5.5880902088260964E-2</v>
      </c>
    </row>
    <row r="32" spans="2:51" x14ac:dyDescent="0.35">
      <c r="B32" t="s">
        <v>41</v>
      </c>
      <c r="C32">
        <v>147484</v>
      </c>
      <c r="D32">
        <v>79097</v>
      </c>
      <c r="E32">
        <v>2175</v>
      </c>
      <c r="F32">
        <v>36917</v>
      </c>
      <c r="G32">
        <v>25032</v>
      </c>
      <c r="H32" t="e">
        <v>#N/A</v>
      </c>
      <c r="I32" t="e">
        <v>#N/A</v>
      </c>
      <c r="J32" t="e">
        <v>#N/A</v>
      </c>
      <c r="K32" t="e">
        <v>#N/A</v>
      </c>
      <c r="L32" t="e">
        <v>#N/A</v>
      </c>
      <c r="M32">
        <v>2312</v>
      </c>
      <c r="N32">
        <v>0</v>
      </c>
      <c r="O32">
        <v>143988</v>
      </c>
      <c r="P32">
        <v>16957</v>
      </c>
      <c r="Q32">
        <v>15785</v>
      </c>
      <c r="R32">
        <v>171</v>
      </c>
      <c r="S32">
        <v>156741</v>
      </c>
      <c r="T32" s="6">
        <f t="shared" si="0"/>
        <v>2312</v>
      </c>
      <c r="U32" s="6"/>
      <c r="AW32">
        <f>'PIB valeur_LT'!D32+'PIB valeur_LT'!E32</f>
        <v>4494</v>
      </c>
      <c r="AX32">
        <f t="shared" si="1"/>
        <v>5.529579683039669E-2</v>
      </c>
      <c r="AY32">
        <f>'PIB valeur_LT'!D32/D32</f>
        <v>5.6411747601046815E-2</v>
      </c>
    </row>
    <row r="33" spans="2:51" x14ac:dyDescent="0.35">
      <c r="B33" t="s">
        <v>42</v>
      </c>
      <c r="C33">
        <v>146753</v>
      </c>
      <c r="D33">
        <v>79462</v>
      </c>
      <c r="E33">
        <v>2083</v>
      </c>
      <c r="F33">
        <v>37360</v>
      </c>
      <c r="G33">
        <v>25392</v>
      </c>
      <c r="H33" t="e">
        <v>#N/A</v>
      </c>
      <c r="I33" t="e">
        <v>#N/A</v>
      </c>
      <c r="J33" t="e">
        <v>#N/A</v>
      </c>
      <c r="K33" t="e">
        <v>#N/A</v>
      </c>
      <c r="L33" t="e">
        <v>#N/A</v>
      </c>
      <c r="M33">
        <v>287</v>
      </c>
      <c r="N33">
        <v>0</v>
      </c>
      <c r="O33">
        <v>143247</v>
      </c>
      <c r="P33">
        <v>17112</v>
      </c>
      <c r="Q33">
        <v>15524</v>
      </c>
      <c r="R33">
        <v>-557</v>
      </c>
      <c r="S33">
        <v>156299</v>
      </c>
      <c r="T33" s="6">
        <f t="shared" si="0"/>
        <v>287</v>
      </c>
      <c r="U33" s="6"/>
      <c r="AW33">
        <f>'PIB valeur_LT'!D33+'PIB valeur_LT'!E33</f>
        <v>4570</v>
      </c>
      <c r="AX33">
        <f t="shared" si="1"/>
        <v>5.6042675823165126E-2</v>
      </c>
      <c r="AY33">
        <f>'PIB valeur_LT'!D33/D33</f>
        <v>5.7083889154564443E-2</v>
      </c>
    </row>
    <row r="34" spans="2:51" x14ac:dyDescent="0.35">
      <c r="B34" t="s">
        <v>43</v>
      </c>
      <c r="C34">
        <v>146476</v>
      </c>
      <c r="D34">
        <v>79501</v>
      </c>
      <c r="E34">
        <v>2032</v>
      </c>
      <c r="F34">
        <v>37326</v>
      </c>
      <c r="G34">
        <v>24754</v>
      </c>
      <c r="H34" t="e">
        <v>#N/A</v>
      </c>
      <c r="I34" t="e">
        <v>#N/A</v>
      </c>
      <c r="J34" t="e">
        <v>#N/A</v>
      </c>
      <c r="K34" t="e">
        <v>#N/A</v>
      </c>
      <c r="L34" t="e">
        <v>#N/A</v>
      </c>
      <c r="M34">
        <v>-702</v>
      </c>
      <c r="N34">
        <v>0</v>
      </c>
      <c r="O34">
        <v>141744</v>
      </c>
      <c r="P34">
        <v>17139</v>
      </c>
      <c r="Q34">
        <v>15387</v>
      </c>
      <c r="R34">
        <v>416</v>
      </c>
      <c r="S34">
        <v>154973</v>
      </c>
      <c r="T34" s="6">
        <f t="shared" si="0"/>
        <v>-702</v>
      </c>
      <c r="U34" s="6"/>
      <c r="AW34">
        <f>'PIB valeur_LT'!D34+'PIB valeur_LT'!E34</f>
        <v>4601</v>
      </c>
      <c r="AX34">
        <f t="shared" si="1"/>
        <v>5.6431138312094488E-2</v>
      </c>
      <c r="AY34">
        <f>'PIB valeur_LT'!D34/D34</f>
        <v>5.7420661375328613E-2</v>
      </c>
    </row>
    <row r="35" spans="2:51" x14ac:dyDescent="0.35">
      <c r="B35" t="s">
        <v>44</v>
      </c>
      <c r="C35">
        <v>147109</v>
      </c>
      <c r="D35">
        <v>80147</v>
      </c>
      <c r="E35">
        <v>2092</v>
      </c>
      <c r="F35">
        <v>37870</v>
      </c>
      <c r="G35">
        <v>24949</v>
      </c>
      <c r="H35" t="e">
        <v>#N/A</v>
      </c>
      <c r="I35" t="e">
        <v>#N/A</v>
      </c>
      <c r="J35" t="e">
        <v>#N/A</v>
      </c>
      <c r="K35" t="e">
        <v>#N/A</v>
      </c>
      <c r="L35" t="e">
        <v>#N/A</v>
      </c>
      <c r="M35">
        <v>-830</v>
      </c>
      <c r="N35">
        <v>0</v>
      </c>
      <c r="O35">
        <v>142849</v>
      </c>
      <c r="P35">
        <v>17029</v>
      </c>
      <c r="Q35">
        <v>15714</v>
      </c>
      <c r="R35">
        <v>701</v>
      </c>
      <c r="S35">
        <v>155816</v>
      </c>
      <c r="T35" s="6">
        <f t="shared" si="0"/>
        <v>-830</v>
      </c>
      <c r="U35" s="6"/>
      <c r="AW35">
        <f>'PIB valeur_LT'!D35+'PIB valeur_LT'!E35</f>
        <v>4698</v>
      </c>
      <c r="AX35">
        <f t="shared" si="1"/>
        <v>5.7126181009010325E-2</v>
      </c>
      <c r="AY35">
        <f>'PIB valeur_LT'!D35/D35</f>
        <v>5.819307023344604E-2</v>
      </c>
    </row>
    <row r="36" spans="2:51" x14ac:dyDescent="0.35">
      <c r="B36" t="s">
        <v>45</v>
      </c>
      <c r="C36">
        <v>148500</v>
      </c>
      <c r="D36">
        <v>81487</v>
      </c>
      <c r="E36">
        <v>2048</v>
      </c>
      <c r="F36">
        <v>38163</v>
      </c>
      <c r="G36">
        <v>25530</v>
      </c>
      <c r="H36" t="e">
        <v>#N/A</v>
      </c>
      <c r="I36" t="e">
        <v>#N/A</v>
      </c>
      <c r="J36" t="e">
        <v>#N/A</v>
      </c>
      <c r="K36" t="e">
        <v>#N/A</v>
      </c>
      <c r="L36" t="e">
        <v>#N/A</v>
      </c>
      <c r="M36">
        <v>-417</v>
      </c>
      <c r="N36">
        <v>0</v>
      </c>
      <c r="O36">
        <v>145509</v>
      </c>
      <c r="P36">
        <v>17531</v>
      </c>
      <c r="Q36">
        <v>16029</v>
      </c>
      <c r="R36">
        <v>-894</v>
      </c>
      <c r="S36">
        <v>158991</v>
      </c>
      <c r="T36" s="6">
        <f t="shared" si="0"/>
        <v>-417</v>
      </c>
      <c r="U36" s="6"/>
      <c r="AW36">
        <f>'PIB valeur_LT'!D36+'PIB valeur_LT'!E36</f>
        <v>4843</v>
      </c>
      <c r="AX36">
        <f t="shared" si="1"/>
        <v>5.7975698808882502E-2</v>
      </c>
      <c r="AY36">
        <f>'PIB valeur_LT'!D36/D36</f>
        <v>5.8978732804005549E-2</v>
      </c>
    </row>
    <row r="37" spans="2:51" x14ac:dyDescent="0.35">
      <c r="B37" t="s">
        <v>46</v>
      </c>
      <c r="C37">
        <v>149408</v>
      </c>
      <c r="D37">
        <v>80958</v>
      </c>
      <c r="E37">
        <v>2067</v>
      </c>
      <c r="F37">
        <v>38229</v>
      </c>
      <c r="G37">
        <v>25415</v>
      </c>
      <c r="H37" t="e">
        <v>#N/A</v>
      </c>
      <c r="I37" t="e">
        <v>#N/A</v>
      </c>
      <c r="J37" t="e">
        <v>#N/A</v>
      </c>
      <c r="K37" t="e">
        <v>#N/A</v>
      </c>
      <c r="L37" t="e">
        <v>#N/A</v>
      </c>
      <c r="M37">
        <v>426</v>
      </c>
      <c r="N37">
        <v>0</v>
      </c>
      <c r="O37">
        <v>145653</v>
      </c>
      <c r="P37">
        <v>17418</v>
      </c>
      <c r="Q37">
        <v>16176</v>
      </c>
      <c r="R37">
        <v>344</v>
      </c>
      <c r="S37">
        <v>158955</v>
      </c>
      <c r="T37" s="6">
        <f t="shared" si="0"/>
        <v>426</v>
      </c>
      <c r="U37" s="6"/>
      <c r="AW37">
        <f>'PIB valeur_LT'!D37+'PIB valeur_LT'!E37</f>
        <v>4814</v>
      </c>
      <c r="AX37">
        <f t="shared" si="1"/>
        <v>5.7982535380909361E-2</v>
      </c>
      <c r="AY37">
        <f>'PIB valeur_LT'!D37/D37</f>
        <v>5.8981200128461669E-2</v>
      </c>
    </row>
    <row r="38" spans="2:51" x14ac:dyDescent="0.35">
      <c r="B38" t="s">
        <v>47</v>
      </c>
      <c r="C38">
        <v>148870</v>
      </c>
      <c r="D38">
        <v>81894</v>
      </c>
      <c r="E38">
        <v>2150</v>
      </c>
      <c r="F38">
        <v>38490</v>
      </c>
      <c r="G38">
        <v>24805</v>
      </c>
      <c r="H38" t="e">
        <v>#N/A</v>
      </c>
      <c r="I38" t="e">
        <v>#N/A</v>
      </c>
      <c r="J38" t="e">
        <v>#N/A</v>
      </c>
      <c r="K38" t="e">
        <v>#N/A</v>
      </c>
      <c r="L38" t="e">
        <v>#N/A</v>
      </c>
      <c r="M38">
        <v>-567</v>
      </c>
      <c r="N38">
        <v>0</v>
      </c>
      <c r="O38">
        <v>145595</v>
      </c>
      <c r="P38">
        <v>17528</v>
      </c>
      <c r="Q38">
        <v>16040</v>
      </c>
      <c r="R38">
        <v>-582</v>
      </c>
      <c r="S38">
        <v>159065</v>
      </c>
      <c r="T38" s="6">
        <f t="shared" si="0"/>
        <v>-567</v>
      </c>
      <c r="U38" s="6"/>
      <c r="AW38">
        <f>'PIB valeur_LT'!D38+'PIB valeur_LT'!E38</f>
        <v>4880</v>
      </c>
      <c r="AX38">
        <f t="shared" si="1"/>
        <v>5.8064823187853984E-2</v>
      </c>
      <c r="AY38">
        <f>'PIB valeur_LT'!D38/D38</f>
        <v>5.9064156104232303E-2</v>
      </c>
    </row>
    <row r="39" spans="2:51" x14ac:dyDescent="0.35">
      <c r="B39" t="s">
        <v>48</v>
      </c>
      <c r="C39">
        <v>149550</v>
      </c>
      <c r="D39">
        <v>82350</v>
      </c>
      <c r="E39">
        <v>2847</v>
      </c>
      <c r="F39">
        <v>39119</v>
      </c>
      <c r="G39">
        <v>22895</v>
      </c>
      <c r="H39" t="e">
        <v>#N/A</v>
      </c>
      <c r="I39" t="e">
        <v>#N/A</v>
      </c>
      <c r="J39" t="e">
        <v>#N/A</v>
      </c>
      <c r="K39" t="e">
        <v>#N/A</v>
      </c>
      <c r="L39" t="e">
        <v>#N/A</v>
      </c>
      <c r="M39">
        <v>-283</v>
      </c>
      <c r="N39">
        <v>0</v>
      </c>
      <c r="O39">
        <v>144908</v>
      </c>
      <c r="P39">
        <v>17806</v>
      </c>
      <c r="Q39">
        <v>15668</v>
      </c>
      <c r="R39">
        <v>-325</v>
      </c>
      <c r="S39">
        <v>158843</v>
      </c>
      <c r="T39" s="6">
        <f t="shared" si="0"/>
        <v>-283</v>
      </c>
      <c r="U39" s="6"/>
      <c r="AW39">
        <f>'PIB valeur_LT'!D39+'PIB valeur_LT'!E39</f>
        <v>4946</v>
      </c>
      <c r="AX39">
        <f t="shared" si="1"/>
        <v>5.805368733640856E-2</v>
      </c>
      <c r="AY39">
        <f>'PIB valeur_LT'!D39/D39</f>
        <v>5.9404978749241041E-2</v>
      </c>
    </row>
    <row r="40" spans="2:51" x14ac:dyDescent="0.35">
      <c r="B40" t="s">
        <v>49</v>
      </c>
      <c r="C40">
        <v>156027</v>
      </c>
      <c r="D40">
        <v>84888</v>
      </c>
      <c r="E40">
        <v>2879</v>
      </c>
      <c r="F40">
        <v>38740</v>
      </c>
      <c r="G40">
        <v>26018</v>
      </c>
      <c r="H40" t="e">
        <v>#N/A</v>
      </c>
      <c r="I40" t="e">
        <v>#N/A</v>
      </c>
      <c r="J40" t="e">
        <v>#N/A</v>
      </c>
      <c r="K40" t="e">
        <v>#N/A</v>
      </c>
      <c r="L40" t="e">
        <v>#N/A</v>
      </c>
      <c r="M40">
        <v>1283</v>
      </c>
      <c r="N40">
        <v>0</v>
      </c>
      <c r="O40">
        <v>151796</v>
      </c>
      <c r="P40">
        <v>18038</v>
      </c>
      <c r="Q40">
        <v>16400</v>
      </c>
      <c r="R40">
        <v>20</v>
      </c>
      <c r="S40">
        <v>165491</v>
      </c>
      <c r="T40" s="6">
        <f t="shared" si="0"/>
        <v>1283</v>
      </c>
      <c r="U40" s="6"/>
      <c r="AW40">
        <f>'PIB valeur_LT'!D40+'PIB valeur_LT'!E40</f>
        <v>5108</v>
      </c>
      <c r="AX40">
        <f t="shared" si="1"/>
        <v>5.8199551084120456E-2</v>
      </c>
      <c r="AY40">
        <f>'PIB valeur_LT'!D40/D40</f>
        <v>5.9537272641598339E-2</v>
      </c>
    </row>
    <row r="41" spans="2:51" x14ac:dyDescent="0.35">
      <c r="B41" t="s">
        <v>50</v>
      </c>
      <c r="C41">
        <v>156716</v>
      </c>
      <c r="D41">
        <v>85841</v>
      </c>
      <c r="E41">
        <v>2764</v>
      </c>
      <c r="F41">
        <v>38677</v>
      </c>
      <c r="G41">
        <v>26550</v>
      </c>
      <c r="H41" t="e">
        <v>#N/A</v>
      </c>
      <c r="I41" t="e">
        <v>#N/A</v>
      </c>
      <c r="J41" t="e">
        <v>#N/A</v>
      </c>
      <c r="K41" t="e">
        <v>#N/A</v>
      </c>
      <c r="L41" t="e">
        <v>#N/A</v>
      </c>
      <c r="M41">
        <v>-291</v>
      </c>
      <c r="N41">
        <v>0</v>
      </c>
      <c r="O41">
        <v>152137</v>
      </c>
      <c r="P41">
        <v>18171</v>
      </c>
      <c r="Q41">
        <v>16885</v>
      </c>
      <c r="R41">
        <v>1016</v>
      </c>
      <c r="S41">
        <v>166000</v>
      </c>
      <c r="T41" s="6">
        <f t="shared" si="0"/>
        <v>-291</v>
      </c>
      <c r="U41" s="6"/>
      <c r="AW41">
        <f>'PIB valeur_LT'!D41+'PIB valeur_LT'!E41</f>
        <v>5184</v>
      </c>
      <c r="AX41">
        <f t="shared" si="1"/>
        <v>5.8506856272219403E-2</v>
      </c>
      <c r="AY41">
        <f>'PIB valeur_LT'!D41/D41</f>
        <v>5.9761652357265174E-2</v>
      </c>
    </row>
    <row r="42" spans="2:51" x14ac:dyDescent="0.35">
      <c r="B42" t="s">
        <v>51</v>
      </c>
      <c r="C42">
        <v>160273</v>
      </c>
      <c r="D42">
        <v>85623</v>
      </c>
      <c r="E42">
        <v>2709</v>
      </c>
      <c r="F42">
        <v>39560</v>
      </c>
      <c r="G42">
        <v>27591</v>
      </c>
      <c r="H42" t="e">
        <v>#N/A</v>
      </c>
      <c r="I42" t="e">
        <v>#N/A</v>
      </c>
      <c r="J42" t="e">
        <v>#N/A</v>
      </c>
      <c r="K42" t="e">
        <v>#N/A</v>
      </c>
      <c r="L42" t="e">
        <v>#N/A</v>
      </c>
      <c r="M42">
        <v>1612</v>
      </c>
      <c r="N42">
        <v>0</v>
      </c>
      <c r="O42">
        <v>156180</v>
      </c>
      <c r="P42">
        <v>18513</v>
      </c>
      <c r="Q42">
        <v>17133</v>
      </c>
      <c r="R42">
        <v>296</v>
      </c>
      <c r="S42">
        <v>170205</v>
      </c>
      <c r="T42" s="6">
        <f t="shared" si="0"/>
        <v>1612</v>
      </c>
      <c r="U42" s="6"/>
      <c r="AW42">
        <f>'PIB valeur_LT'!D42+'PIB valeur_LT'!E42</f>
        <v>5257</v>
      </c>
      <c r="AX42">
        <f t="shared" si="1"/>
        <v>5.9514105873296204E-2</v>
      </c>
      <c r="AY42">
        <f>'PIB valeur_LT'!D42/D42</f>
        <v>6.0731345549677074E-2</v>
      </c>
    </row>
    <row r="43" spans="2:51" x14ac:dyDescent="0.35">
      <c r="B43" t="s">
        <v>52</v>
      </c>
      <c r="C43">
        <v>161333</v>
      </c>
      <c r="D43">
        <v>86905</v>
      </c>
      <c r="E43">
        <v>2570</v>
      </c>
      <c r="F43">
        <v>39617</v>
      </c>
      <c r="G43">
        <v>28970</v>
      </c>
      <c r="H43" t="e">
        <v>#N/A</v>
      </c>
      <c r="I43" t="e">
        <v>#N/A</v>
      </c>
      <c r="J43" t="e">
        <v>#N/A</v>
      </c>
      <c r="K43" t="e">
        <v>#N/A</v>
      </c>
      <c r="L43" t="e">
        <v>#N/A</v>
      </c>
      <c r="M43">
        <v>2122</v>
      </c>
      <c r="N43">
        <v>0</v>
      </c>
      <c r="O43">
        <v>159201</v>
      </c>
      <c r="P43">
        <v>18556</v>
      </c>
      <c r="Q43">
        <v>17910</v>
      </c>
      <c r="R43">
        <v>-376</v>
      </c>
      <c r="S43">
        <v>173032</v>
      </c>
      <c r="T43" s="6">
        <f t="shared" si="0"/>
        <v>2122</v>
      </c>
      <c r="U43" s="6"/>
      <c r="AW43">
        <f>'PIB valeur_LT'!D43+'PIB valeur_LT'!E43</f>
        <v>5341</v>
      </c>
      <c r="AX43">
        <f t="shared" si="1"/>
        <v>5.9692651578653257E-2</v>
      </c>
      <c r="AY43">
        <f>'PIB valeur_LT'!D43/D43</f>
        <v>6.0790518382141417E-2</v>
      </c>
    </row>
    <row r="44" spans="2:51" x14ac:dyDescent="0.35">
      <c r="B44" t="s">
        <v>53</v>
      </c>
      <c r="C44">
        <v>164347</v>
      </c>
      <c r="D44">
        <v>87193</v>
      </c>
      <c r="E44">
        <v>2538</v>
      </c>
      <c r="F44">
        <v>39681</v>
      </c>
      <c r="G44">
        <v>29773</v>
      </c>
      <c r="H44" t="e">
        <v>#N/A</v>
      </c>
      <c r="I44" t="e">
        <v>#N/A</v>
      </c>
      <c r="J44" t="e">
        <v>#N/A</v>
      </c>
      <c r="K44" t="e">
        <v>#N/A</v>
      </c>
      <c r="L44" t="e">
        <v>#N/A</v>
      </c>
      <c r="M44">
        <v>4099</v>
      </c>
      <c r="N44">
        <v>0</v>
      </c>
      <c r="O44">
        <v>161575</v>
      </c>
      <c r="P44">
        <v>18771</v>
      </c>
      <c r="Q44">
        <v>17964</v>
      </c>
      <c r="R44">
        <v>-78</v>
      </c>
      <c r="S44">
        <v>175522</v>
      </c>
      <c r="T44" s="6">
        <f t="shared" si="0"/>
        <v>4099</v>
      </c>
      <c r="U44" s="6"/>
      <c r="AW44">
        <f>'PIB valeur_LT'!D44+'PIB valeur_LT'!E44</f>
        <v>5418</v>
      </c>
      <c r="AX44">
        <f t="shared" si="1"/>
        <v>6.0380470517435447E-2</v>
      </c>
      <c r="AY44">
        <f>'PIB valeur_LT'!D44/D44</f>
        <v>6.1518699895633827E-2</v>
      </c>
    </row>
    <row r="45" spans="2:51" x14ac:dyDescent="0.35">
      <c r="B45" t="s">
        <v>54</v>
      </c>
      <c r="C45">
        <v>164952</v>
      </c>
      <c r="D45">
        <v>87681</v>
      </c>
      <c r="E45">
        <v>2608</v>
      </c>
      <c r="F45">
        <v>40130</v>
      </c>
      <c r="G45">
        <v>30219</v>
      </c>
      <c r="H45" t="e">
        <v>#N/A</v>
      </c>
      <c r="I45" t="e">
        <v>#N/A</v>
      </c>
      <c r="J45" t="e">
        <v>#N/A</v>
      </c>
      <c r="K45" t="e">
        <v>#N/A</v>
      </c>
      <c r="L45" t="e">
        <v>#N/A</v>
      </c>
      <c r="M45">
        <v>3296</v>
      </c>
      <c r="N45">
        <v>0</v>
      </c>
      <c r="O45">
        <v>162024</v>
      </c>
      <c r="P45">
        <v>18345</v>
      </c>
      <c r="Q45">
        <v>18387</v>
      </c>
      <c r="R45">
        <v>1550</v>
      </c>
      <c r="S45">
        <v>175310</v>
      </c>
      <c r="T45" s="6">
        <f t="shared" si="0"/>
        <v>3296</v>
      </c>
      <c r="U45" s="6"/>
      <c r="AW45">
        <f>'PIB valeur_LT'!D45+'PIB valeur_LT'!E45</f>
        <v>5540</v>
      </c>
      <c r="AX45">
        <f t="shared" si="1"/>
        <v>6.1358526509320069E-2</v>
      </c>
      <c r="AY45">
        <f>'PIB valeur_LT'!D45/D45</f>
        <v>6.2453667271130574E-2</v>
      </c>
    </row>
    <row r="46" spans="2:51" x14ac:dyDescent="0.35">
      <c r="B46" t="s">
        <v>55</v>
      </c>
      <c r="C46">
        <v>167430</v>
      </c>
      <c r="D46">
        <v>88572</v>
      </c>
      <c r="E46">
        <v>2831</v>
      </c>
      <c r="F46">
        <v>40001</v>
      </c>
      <c r="G46">
        <v>30777</v>
      </c>
      <c r="H46" t="e">
        <v>#N/A</v>
      </c>
      <c r="I46" t="e">
        <v>#N/A</v>
      </c>
      <c r="J46" t="e">
        <v>#N/A</v>
      </c>
      <c r="K46" t="e">
        <v>#N/A</v>
      </c>
      <c r="L46" t="e">
        <v>#N/A</v>
      </c>
      <c r="M46">
        <v>5045</v>
      </c>
      <c r="N46">
        <v>0</v>
      </c>
      <c r="O46">
        <v>164935</v>
      </c>
      <c r="P46">
        <v>18939</v>
      </c>
      <c r="Q46">
        <v>18615</v>
      </c>
      <c r="R46">
        <v>473</v>
      </c>
      <c r="S46">
        <v>178848</v>
      </c>
      <c r="T46" s="6">
        <f t="shared" si="0"/>
        <v>5045</v>
      </c>
      <c r="U46" s="6"/>
      <c r="AW46">
        <f>'PIB valeur_LT'!D46+'PIB valeur_LT'!E46</f>
        <v>5686</v>
      </c>
      <c r="AX46">
        <f t="shared" si="1"/>
        <v>6.2208023806658422E-2</v>
      </c>
      <c r="AY46">
        <f>'PIB valeur_LT'!D46/D46</f>
        <v>6.3428623041141677E-2</v>
      </c>
    </row>
    <row r="47" spans="2:51" x14ac:dyDescent="0.35">
      <c r="B47" t="s">
        <v>56</v>
      </c>
      <c r="C47">
        <v>166975</v>
      </c>
      <c r="D47">
        <v>88419</v>
      </c>
      <c r="E47">
        <v>2705</v>
      </c>
      <c r="F47">
        <v>38901</v>
      </c>
      <c r="G47">
        <v>31358</v>
      </c>
      <c r="H47">
        <v>14414</v>
      </c>
      <c r="I47" t="e">
        <v>#N/A</v>
      </c>
      <c r="J47" t="e">
        <v>#N/A</v>
      </c>
      <c r="K47" t="e">
        <v>#N/A</v>
      </c>
      <c r="L47" t="e">
        <v>#N/A</v>
      </c>
      <c r="M47">
        <v>2057</v>
      </c>
      <c r="N47">
        <v>0</v>
      </c>
      <c r="O47">
        <v>162323</v>
      </c>
      <c r="P47">
        <v>18917</v>
      </c>
      <c r="Q47">
        <v>17499</v>
      </c>
      <c r="R47">
        <v>704</v>
      </c>
      <c r="S47">
        <v>176421</v>
      </c>
      <c r="T47" s="6">
        <f t="shared" si="0"/>
        <v>2057</v>
      </c>
      <c r="U47" s="6"/>
      <c r="AW47">
        <f>'PIB valeur_LT'!D47+'PIB valeur_LT'!E47</f>
        <v>5756</v>
      </c>
      <c r="AX47">
        <f t="shared" si="1"/>
        <v>6.3166673982704882E-2</v>
      </c>
      <c r="AY47">
        <f>'PIB valeur_LT'!D47/D47</f>
        <v>6.4296135446001421E-2</v>
      </c>
    </row>
    <row r="48" spans="2:51" x14ac:dyDescent="0.35">
      <c r="B48" t="s">
        <v>57</v>
      </c>
      <c r="C48">
        <v>167074</v>
      </c>
      <c r="D48">
        <v>88101</v>
      </c>
      <c r="E48">
        <v>2852</v>
      </c>
      <c r="F48">
        <v>41778</v>
      </c>
      <c r="G48">
        <v>30942</v>
      </c>
      <c r="H48">
        <v>14149</v>
      </c>
      <c r="I48" t="e">
        <v>#N/A</v>
      </c>
      <c r="J48" t="e">
        <v>#N/A</v>
      </c>
      <c r="K48" t="e">
        <v>#N/A</v>
      </c>
      <c r="L48" t="e">
        <v>#N/A</v>
      </c>
      <c r="M48">
        <v>2248</v>
      </c>
      <c r="N48">
        <v>0</v>
      </c>
      <c r="O48">
        <v>163670</v>
      </c>
      <c r="P48">
        <v>19248</v>
      </c>
      <c r="Q48">
        <v>18313</v>
      </c>
      <c r="R48">
        <v>350</v>
      </c>
      <c r="S48">
        <v>178138</v>
      </c>
      <c r="T48" s="6">
        <f t="shared" si="0"/>
        <v>2248</v>
      </c>
      <c r="U48" s="6"/>
      <c r="AW48">
        <f>'PIB valeur_LT'!D48+'PIB valeur_LT'!E48</f>
        <v>5798</v>
      </c>
      <c r="AX48">
        <f t="shared" si="1"/>
        <v>6.3747210097522891E-2</v>
      </c>
      <c r="AY48">
        <f>'PIB valeur_LT'!D48/D48</f>
        <v>6.5004937514897679E-2</v>
      </c>
    </row>
    <row r="49" spans="2:51" x14ac:dyDescent="0.35">
      <c r="B49" t="s">
        <v>58</v>
      </c>
      <c r="C49">
        <v>168424</v>
      </c>
      <c r="D49">
        <v>89072</v>
      </c>
      <c r="E49">
        <v>2930</v>
      </c>
      <c r="F49">
        <v>41441</v>
      </c>
      <c r="G49">
        <v>31195</v>
      </c>
      <c r="H49">
        <v>14402</v>
      </c>
      <c r="I49" t="e">
        <v>#N/A</v>
      </c>
      <c r="J49" t="e">
        <v>#N/A</v>
      </c>
      <c r="K49" t="e">
        <v>#N/A</v>
      </c>
      <c r="L49" t="e">
        <v>#N/A</v>
      </c>
      <c r="M49">
        <v>2737</v>
      </c>
      <c r="N49">
        <v>0</v>
      </c>
      <c r="O49">
        <v>165448</v>
      </c>
      <c r="P49">
        <v>19378</v>
      </c>
      <c r="Q49">
        <v>18694</v>
      </c>
      <c r="R49">
        <v>363</v>
      </c>
      <c r="S49">
        <v>179959</v>
      </c>
      <c r="T49" s="6">
        <f t="shared" si="0"/>
        <v>2737</v>
      </c>
      <c r="U49" s="6"/>
      <c r="AW49">
        <f>'PIB valeur_LT'!D49+'PIB valeur_LT'!E49</f>
        <v>5924</v>
      </c>
      <c r="AX49">
        <f t="shared" si="1"/>
        <v>6.4389904567292017E-2</v>
      </c>
      <c r="AY49">
        <f>'PIB valeur_LT'!D49/D49</f>
        <v>6.5677204957786964E-2</v>
      </c>
    </row>
    <row r="50" spans="2:51" x14ac:dyDescent="0.35">
      <c r="B50" t="s">
        <v>59</v>
      </c>
      <c r="C50">
        <v>169502</v>
      </c>
      <c r="D50">
        <v>89350</v>
      </c>
      <c r="E50">
        <v>2902</v>
      </c>
      <c r="F50">
        <v>41441</v>
      </c>
      <c r="G50">
        <v>31864</v>
      </c>
      <c r="H50">
        <v>14958</v>
      </c>
      <c r="I50" t="e">
        <v>#N/A</v>
      </c>
      <c r="J50" t="e">
        <v>#N/A</v>
      </c>
      <c r="K50" t="e">
        <v>#N/A</v>
      </c>
      <c r="L50" t="e">
        <v>#N/A</v>
      </c>
      <c r="M50">
        <v>1867</v>
      </c>
      <c r="N50">
        <v>0</v>
      </c>
      <c r="O50">
        <v>165800</v>
      </c>
      <c r="P50">
        <v>19944</v>
      </c>
      <c r="Q50">
        <v>18791</v>
      </c>
      <c r="R50">
        <v>322</v>
      </c>
      <c r="S50">
        <v>181105</v>
      </c>
      <c r="T50" s="6">
        <f t="shared" si="0"/>
        <v>1867</v>
      </c>
      <c r="U50" s="6"/>
      <c r="AW50">
        <f>'PIB valeur_LT'!D50+'PIB valeur_LT'!E50</f>
        <v>6029</v>
      </c>
      <c r="AX50">
        <f t="shared" si="1"/>
        <v>6.5353596669990896E-2</v>
      </c>
      <c r="AY50">
        <f>'PIB valeur_LT'!D50/D50</f>
        <v>6.662562954672635E-2</v>
      </c>
    </row>
    <row r="51" spans="2:51" x14ac:dyDescent="0.35">
      <c r="B51" t="s">
        <v>60</v>
      </c>
      <c r="C51">
        <v>169749</v>
      </c>
      <c r="D51">
        <v>90587</v>
      </c>
      <c r="E51">
        <v>2952</v>
      </c>
      <c r="F51">
        <v>41099</v>
      </c>
      <c r="G51">
        <v>31237</v>
      </c>
      <c r="H51">
        <v>12987</v>
      </c>
      <c r="I51" t="e">
        <v>#N/A</v>
      </c>
      <c r="J51" t="e">
        <v>#N/A</v>
      </c>
      <c r="K51" t="e">
        <v>#N/A</v>
      </c>
      <c r="L51" t="e">
        <v>#N/A</v>
      </c>
      <c r="M51">
        <v>1724</v>
      </c>
      <c r="N51">
        <v>0</v>
      </c>
      <c r="O51">
        <v>166254</v>
      </c>
      <c r="P51">
        <v>19921</v>
      </c>
      <c r="Q51">
        <v>19155</v>
      </c>
      <c r="R51">
        <v>778</v>
      </c>
      <c r="S51">
        <v>181484</v>
      </c>
      <c r="T51" s="6">
        <f t="shared" si="0"/>
        <v>1724</v>
      </c>
      <c r="U51" s="6"/>
      <c r="AW51">
        <f>'PIB valeur_LT'!D51+'PIB valeur_LT'!E51</f>
        <v>6133</v>
      </c>
      <c r="AX51">
        <f t="shared" si="1"/>
        <v>6.5566234404900628E-2</v>
      </c>
      <c r="AY51">
        <f>'PIB valeur_LT'!D51/D51</f>
        <v>6.6852859681852811E-2</v>
      </c>
    </row>
    <row r="52" spans="2:51" x14ac:dyDescent="0.35">
      <c r="B52" t="s">
        <v>61</v>
      </c>
      <c r="C52">
        <v>170745</v>
      </c>
      <c r="D52">
        <v>91432</v>
      </c>
      <c r="E52">
        <v>2904</v>
      </c>
      <c r="F52">
        <v>42098</v>
      </c>
      <c r="G52">
        <v>30932</v>
      </c>
      <c r="H52">
        <v>12900</v>
      </c>
      <c r="I52" t="e">
        <v>#N/A</v>
      </c>
      <c r="J52" t="e">
        <v>#N/A</v>
      </c>
      <c r="K52" t="e">
        <v>#N/A</v>
      </c>
      <c r="L52" t="e">
        <v>#N/A</v>
      </c>
      <c r="M52">
        <v>1533</v>
      </c>
      <c r="N52">
        <v>0</v>
      </c>
      <c r="O52">
        <v>167284</v>
      </c>
      <c r="P52">
        <v>19610</v>
      </c>
      <c r="Q52">
        <v>18606</v>
      </c>
      <c r="R52">
        <v>227</v>
      </c>
      <c r="S52">
        <v>181987</v>
      </c>
      <c r="T52" s="6">
        <f t="shared" si="0"/>
        <v>1533</v>
      </c>
      <c r="U52" s="6"/>
      <c r="AW52">
        <f>'PIB valeur_LT'!D52+'PIB valeur_LT'!E52</f>
        <v>6251</v>
      </c>
      <c r="AX52">
        <f t="shared" si="1"/>
        <v>6.6263144504748989E-2</v>
      </c>
      <c r="AY52">
        <f>'PIB valeur_LT'!D52/D52</f>
        <v>6.748184443083384E-2</v>
      </c>
    </row>
    <row r="53" spans="2:51" x14ac:dyDescent="0.35">
      <c r="B53" t="s">
        <v>62</v>
      </c>
      <c r="C53">
        <v>171303</v>
      </c>
      <c r="D53">
        <v>89886</v>
      </c>
      <c r="E53">
        <v>2912</v>
      </c>
      <c r="F53">
        <v>42681</v>
      </c>
      <c r="G53">
        <v>31400</v>
      </c>
      <c r="H53">
        <v>13234</v>
      </c>
      <c r="I53" t="e">
        <v>#N/A</v>
      </c>
      <c r="J53" t="e">
        <v>#N/A</v>
      </c>
      <c r="K53" t="e">
        <v>#N/A</v>
      </c>
      <c r="L53" t="e">
        <v>#N/A</v>
      </c>
      <c r="M53">
        <v>2609</v>
      </c>
      <c r="N53">
        <v>0</v>
      </c>
      <c r="O53">
        <v>167134</v>
      </c>
      <c r="P53">
        <v>20402</v>
      </c>
      <c r="Q53">
        <v>19197</v>
      </c>
      <c r="R53">
        <v>740</v>
      </c>
      <c r="S53">
        <v>182971</v>
      </c>
      <c r="T53" s="6">
        <f t="shared" si="0"/>
        <v>2609</v>
      </c>
      <c r="U53" s="6"/>
      <c r="AW53">
        <f>'PIB valeur_LT'!D53+'PIB valeur_LT'!E53</f>
        <v>6247</v>
      </c>
      <c r="AX53">
        <f t="shared" si="1"/>
        <v>6.7318261169421759E-2</v>
      </c>
      <c r="AY53">
        <f>'PIB valeur_LT'!D53/D53</f>
        <v>6.8553501101395103E-2</v>
      </c>
    </row>
    <row r="54" spans="2:51" x14ac:dyDescent="0.35">
      <c r="B54" t="s">
        <v>63</v>
      </c>
      <c r="C54">
        <v>170622</v>
      </c>
      <c r="D54">
        <v>89872</v>
      </c>
      <c r="E54">
        <v>3007</v>
      </c>
      <c r="F54">
        <v>42820</v>
      </c>
      <c r="G54">
        <v>31527</v>
      </c>
      <c r="H54">
        <v>13176</v>
      </c>
      <c r="I54" t="e">
        <v>#N/A</v>
      </c>
      <c r="J54" t="e">
        <v>#N/A</v>
      </c>
      <c r="K54" t="e">
        <v>#N/A</v>
      </c>
      <c r="L54" t="e">
        <v>#N/A</v>
      </c>
      <c r="M54">
        <v>-807</v>
      </c>
      <c r="N54">
        <v>0</v>
      </c>
      <c r="O54">
        <v>164709</v>
      </c>
      <c r="P54">
        <v>21239</v>
      </c>
      <c r="Q54">
        <v>17934</v>
      </c>
      <c r="R54">
        <v>-984</v>
      </c>
      <c r="S54">
        <v>181922</v>
      </c>
      <c r="T54" s="6">
        <f t="shared" si="0"/>
        <v>-807</v>
      </c>
      <c r="U54" s="6"/>
      <c r="AW54">
        <f>'PIB valeur_LT'!D54+'PIB valeur_LT'!E54</f>
        <v>6347</v>
      </c>
      <c r="AX54">
        <f t="shared" si="1"/>
        <v>6.833622239688196E-2</v>
      </c>
      <c r="AY54">
        <f>'PIB valeur_LT'!D54/D54</f>
        <v>6.9710254584297665E-2</v>
      </c>
    </row>
    <row r="55" spans="2:51" x14ac:dyDescent="0.35">
      <c r="B55" t="s">
        <v>64</v>
      </c>
      <c r="C55">
        <v>172902</v>
      </c>
      <c r="D55">
        <v>90788</v>
      </c>
      <c r="E55">
        <v>2945</v>
      </c>
      <c r="F55">
        <v>44144</v>
      </c>
      <c r="G55">
        <v>32790</v>
      </c>
      <c r="H55">
        <v>14186</v>
      </c>
      <c r="I55" t="e">
        <v>#N/A</v>
      </c>
      <c r="J55" t="e">
        <v>#N/A</v>
      </c>
      <c r="K55" t="e">
        <v>#N/A</v>
      </c>
      <c r="L55" t="e">
        <v>#N/A</v>
      </c>
      <c r="M55">
        <v>1933</v>
      </c>
      <c r="N55">
        <v>0</v>
      </c>
      <c r="O55">
        <v>169987</v>
      </c>
      <c r="P55">
        <v>21144</v>
      </c>
      <c r="Q55">
        <v>19375</v>
      </c>
      <c r="R55">
        <v>-1481</v>
      </c>
      <c r="S55">
        <v>186654</v>
      </c>
      <c r="T55" s="6">
        <f t="shared" si="0"/>
        <v>1933</v>
      </c>
      <c r="U55" s="6"/>
      <c r="AW55">
        <f>'PIB valeur_LT'!D55+'PIB valeur_LT'!E55</f>
        <v>6402</v>
      </c>
      <c r="AX55">
        <f t="shared" si="1"/>
        <v>6.8300385136504757E-2</v>
      </c>
      <c r="AY55">
        <f>'PIB valeur_LT'!D55/D55</f>
        <v>6.9579680133938407E-2</v>
      </c>
    </row>
    <row r="56" spans="2:51" x14ac:dyDescent="0.35">
      <c r="B56" t="s">
        <v>65</v>
      </c>
      <c r="C56">
        <v>175314</v>
      </c>
      <c r="D56">
        <v>91996</v>
      </c>
      <c r="E56">
        <v>3069</v>
      </c>
      <c r="F56">
        <v>44405</v>
      </c>
      <c r="G56">
        <v>34349</v>
      </c>
      <c r="H56">
        <v>14665</v>
      </c>
      <c r="I56" t="e">
        <v>#N/A</v>
      </c>
      <c r="J56" t="e">
        <v>#N/A</v>
      </c>
      <c r="K56" t="e">
        <v>#N/A</v>
      </c>
      <c r="L56" t="e">
        <v>#N/A</v>
      </c>
      <c r="M56">
        <v>733</v>
      </c>
      <c r="N56">
        <v>0</v>
      </c>
      <c r="O56">
        <v>172441</v>
      </c>
      <c r="P56">
        <v>20410</v>
      </c>
      <c r="Q56">
        <v>19712</v>
      </c>
      <c r="R56">
        <v>152</v>
      </c>
      <c r="S56">
        <v>187885</v>
      </c>
      <c r="T56" s="6">
        <f t="shared" si="0"/>
        <v>733</v>
      </c>
      <c r="U56" s="6"/>
      <c r="AW56">
        <f>'PIB valeur_LT'!D56+'PIB valeur_LT'!E56</f>
        <v>6501</v>
      </c>
      <c r="AX56">
        <f t="shared" si="1"/>
        <v>6.8384789354652087E-2</v>
      </c>
      <c r="AY56">
        <f>'PIB valeur_LT'!D56/D56</f>
        <v>6.970955258924301E-2</v>
      </c>
    </row>
    <row r="57" spans="2:51" x14ac:dyDescent="0.35">
      <c r="B57" t="s">
        <v>66</v>
      </c>
      <c r="C57">
        <v>176021</v>
      </c>
      <c r="D57">
        <v>93922</v>
      </c>
      <c r="E57">
        <v>3044</v>
      </c>
      <c r="F57">
        <v>44379</v>
      </c>
      <c r="G57">
        <v>34501</v>
      </c>
      <c r="H57">
        <v>14407</v>
      </c>
      <c r="I57" t="e">
        <v>#N/A</v>
      </c>
      <c r="J57" t="e">
        <v>#N/A</v>
      </c>
      <c r="K57" t="e">
        <v>#N/A</v>
      </c>
      <c r="L57" t="e">
        <v>#N/A</v>
      </c>
      <c r="M57">
        <v>167</v>
      </c>
      <c r="N57">
        <v>0</v>
      </c>
      <c r="O57">
        <v>174406</v>
      </c>
      <c r="P57">
        <v>20559</v>
      </c>
      <c r="Q57">
        <v>19890</v>
      </c>
      <c r="R57">
        <v>-1075</v>
      </c>
      <c r="S57">
        <v>189905</v>
      </c>
      <c r="T57" s="6">
        <f t="shared" si="0"/>
        <v>167</v>
      </c>
      <c r="U57" s="6"/>
      <c r="AW57">
        <f>'PIB valeur_LT'!D57+'PIB valeur_LT'!E57</f>
        <v>6685</v>
      </c>
      <c r="AX57">
        <f t="shared" si="1"/>
        <v>6.8941690901965641E-2</v>
      </c>
      <c r="AY57">
        <f>'PIB valeur_LT'!D57/D57</f>
        <v>7.0260428866506255E-2</v>
      </c>
    </row>
    <row r="58" spans="2:51" x14ac:dyDescent="0.35">
      <c r="B58" t="s">
        <v>67</v>
      </c>
      <c r="C58">
        <v>176978</v>
      </c>
      <c r="D58">
        <v>94647</v>
      </c>
      <c r="E58">
        <v>3107</v>
      </c>
      <c r="F58">
        <v>45423</v>
      </c>
      <c r="G58">
        <v>34377</v>
      </c>
      <c r="H58">
        <v>14099</v>
      </c>
      <c r="I58" t="e">
        <v>#N/A</v>
      </c>
      <c r="J58" t="e">
        <v>#N/A</v>
      </c>
      <c r="K58" t="e">
        <v>#N/A</v>
      </c>
      <c r="L58" t="e">
        <v>#N/A</v>
      </c>
      <c r="M58">
        <v>841</v>
      </c>
      <c r="N58">
        <v>0</v>
      </c>
      <c r="O58">
        <v>176341</v>
      </c>
      <c r="P58">
        <v>19182</v>
      </c>
      <c r="Q58">
        <v>20953</v>
      </c>
      <c r="R58">
        <v>1850</v>
      </c>
      <c r="S58">
        <v>189757</v>
      </c>
      <c r="T58" s="6">
        <f t="shared" si="0"/>
        <v>841</v>
      </c>
      <c r="U58" s="6"/>
      <c r="AW58">
        <f>'PIB valeur_LT'!D58+'PIB valeur_LT'!E58</f>
        <v>6838</v>
      </c>
      <c r="AX58">
        <f t="shared" si="1"/>
        <v>6.9951101745197128E-2</v>
      </c>
      <c r="AY58">
        <f>'PIB valeur_LT'!D58/D58</f>
        <v>7.1307067313279876E-2</v>
      </c>
    </row>
    <row r="59" spans="2:51" x14ac:dyDescent="0.35">
      <c r="B59" t="s">
        <v>68</v>
      </c>
      <c r="C59">
        <v>183476</v>
      </c>
      <c r="D59">
        <v>97609</v>
      </c>
      <c r="E59">
        <v>3097</v>
      </c>
      <c r="F59">
        <v>45465</v>
      </c>
      <c r="G59">
        <v>37028</v>
      </c>
      <c r="H59">
        <v>14643</v>
      </c>
      <c r="I59" t="e">
        <v>#N/A</v>
      </c>
      <c r="J59" t="e">
        <v>#N/A</v>
      </c>
      <c r="K59" t="e">
        <v>#N/A</v>
      </c>
      <c r="L59" t="e">
        <v>#N/A</v>
      </c>
      <c r="M59">
        <v>-1289</v>
      </c>
      <c r="N59">
        <v>0</v>
      </c>
      <c r="O59">
        <v>180574</v>
      </c>
      <c r="P59">
        <v>22274</v>
      </c>
      <c r="Q59">
        <v>21533</v>
      </c>
      <c r="R59">
        <v>165</v>
      </c>
      <c r="S59">
        <v>198016</v>
      </c>
      <c r="T59" s="6">
        <f t="shared" si="0"/>
        <v>-1289</v>
      </c>
      <c r="U59" s="6"/>
      <c r="AR59" s="5">
        <f t="shared" ref="AR59:AR122" si="2">100*H59/C59</f>
        <v>7.9808803331225882</v>
      </c>
      <c r="AW59">
        <f>'PIB valeur_LT'!D59+'PIB valeur_LT'!E59</f>
        <v>7125</v>
      </c>
      <c r="AX59">
        <f t="shared" si="1"/>
        <v>7.0750501459694554E-2</v>
      </c>
      <c r="AY59">
        <f>'PIB valeur_LT'!D59/D59</f>
        <v>7.2063026974971564E-2</v>
      </c>
    </row>
    <row r="60" spans="2:51" x14ac:dyDescent="0.35">
      <c r="B60" t="s">
        <v>69</v>
      </c>
      <c r="C60">
        <v>182717</v>
      </c>
      <c r="D60">
        <v>93873</v>
      </c>
      <c r="E60">
        <v>3124</v>
      </c>
      <c r="F60">
        <v>45189</v>
      </c>
      <c r="G60">
        <v>36662</v>
      </c>
      <c r="H60">
        <v>14504</v>
      </c>
      <c r="I60" t="e">
        <v>#N/A</v>
      </c>
      <c r="J60" t="e">
        <v>#N/A</v>
      </c>
      <c r="K60" t="e">
        <v>#N/A</v>
      </c>
      <c r="L60" t="e">
        <v>#N/A</v>
      </c>
      <c r="M60">
        <v>2741</v>
      </c>
      <c r="N60">
        <v>0</v>
      </c>
      <c r="O60">
        <v>179244</v>
      </c>
      <c r="P60">
        <v>21923</v>
      </c>
      <c r="Q60">
        <v>21031</v>
      </c>
      <c r="R60">
        <v>456</v>
      </c>
      <c r="S60">
        <v>196290</v>
      </c>
      <c r="T60" s="6">
        <f t="shared" si="0"/>
        <v>2741</v>
      </c>
      <c r="U60" s="6"/>
      <c r="AR60" s="5">
        <f t="shared" si="2"/>
        <v>7.9379587011608113</v>
      </c>
      <c r="AW60">
        <f>'PIB valeur_LT'!D60+'PIB valeur_LT'!E60</f>
        <v>6989</v>
      </c>
      <c r="AX60">
        <f t="shared" si="1"/>
        <v>7.2053774859016262E-2</v>
      </c>
      <c r="AY60">
        <f>'PIB valeur_LT'!D60/D60</f>
        <v>7.3439647182896042E-2</v>
      </c>
    </row>
    <row r="61" spans="2:51" x14ac:dyDescent="0.35">
      <c r="B61" t="s">
        <v>70</v>
      </c>
      <c r="C61">
        <v>186277</v>
      </c>
      <c r="D61">
        <v>95532</v>
      </c>
      <c r="E61">
        <v>3191</v>
      </c>
      <c r="F61">
        <v>45365</v>
      </c>
      <c r="G61">
        <v>37678</v>
      </c>
      <c r="H61">
        <v>14768</v>
      </c>
      <c r="I61" t="e">
        <v>#N/A</v>
      </c>
      <c r="J61" t="e">
        <v>#N/A</v>
      </c>
      <c r="K61" t="e">
        <v>#N/A</v>
      </c>
      <c r="L61" t="e">
        <v>#N/A</v>
      </c>
      <c r="M61">
        <v>3299</v>
      </c>
      <c r="N61">
        <v>0</v>
      </c>
      <c r="O61">
        <v>182780</v>
      </c>
      <c r="P61">
        <v>23313</v>
      </c>
      <c r="Q61">
        <v>21673</v>
      </c>
      <c r="R61">
        <v>-691</v>
      </c>
      <c r="S61">
        <v>201512</v>
      </c>
      <c r="T61" s="6">
        <f t="shared" si="0"/>
        <v>3299</v>
      </c>
      <c r="U61" s="6"/>
      <c r="AR61" s="5">
        <f t="shared" si="2"/>
        <v>7.9279782259752949</v>
      </c>
      <c r="AW61">
        <f>'PIB valeur_LT'!D61+'PIB valeur_LT'!E61</f>
        <v>7180</v>
      </c>
      <c r="AX61">
        <f t="shared" si="1"/>
        <v>7.2728746087537863E-2</v>
      </c>
      <c r="AY61">
        <f>'PIB valeur_LT'!D61/D61</f>
        <v>7.4153163337939115E-2</v>
      </c>
    </row>
    <row r="62" spans="2:51" x14ac:dyDescent="0.35">
      <c r="B62" t="s">
        <v>71</v>
      </c>
      <c r="C62">
        <v>186998</v>
      </c>
      <c r="D62">
        <v>95651</v>
      </c>
      <c r="E62">
        <v>3180</v>
      </c>
      <c r="F62">
        <v>45039</v>
      </c>
      <c r="G62">
        <v>39563</v>
      </c>
      <c r="H62">
        <v>15743</v>
      </c>
      <c r="I62" t="e">
        <v>#N/A</v>
      </c>
      <c r="J62" t="e">
        <v>#N/A</v>
      </c>
      <c r="K62" t="e">
        <v>#N/A</v>
      </c>
      <c r="L62" t="e">
        <v>#N/A</v>
      </c>
      <c r="M62">
        <v>2048</v>
      </c>
      <c r="N62">
        <v>0</v>
      </c>
      <c r="O62">
        <v>183433</v>
      </c>
      <c r="P62">
        <v>23568</v>
      </c>
      <c r="Q62">
        <v>21507</v>
      </c>
      <c r="R62">
        <v>-1338</v>
      </c>
      <c r="S62">
        <v>202480</v>
      </c>
      <c r="T62" s="6">
        <f t="shared" si="0"/>
        <v>2048</v>
      </c>
      <c r="U62" s="6"/>
      <c r="AR62" s="5">
        <f t="shared" si="2"/>
        <v>8.4188066182526011</v>
      </c>
      <c r="AW62">
        <f>'PIB valeur_LT'!D62+'PIB valeur_LT'!E62</f>
        <v>7364</v>
      </c>
      <c r="AX62">
        <f t="shared" si="1"/>
        <v>7.4511033987311667E-2</v>
      </c>
      <c r="AY62">
        <f>'PIB valeur_LT'!D62/D62</f>
        <v>7.5942750206479809E-2</v>
      </c>
    </row>
    <row r="63" spans="2:51" x14ac:dyDescent="0.35">
      <c r="B63" t="s">
        <v>72</v>
      </c>
      <c r="C63">
        <v>186620</v>
      </c>
      <c r="D63">
        <v>95506</v>
      </c>
      <c r="E63">
        <v>3235</v>
      </c>
      <c r="F63">
        <v>44979</v>
      </c>
      <c r="G63">
        <v>36545</v>
      </c>
      <c r="H63">
        <v>14519</v>
      </c>
      <c r="I63" t="e">
        <v>#N/A</v>
      </c>
      <c r="J63" t="e">
        <v>#N/A</v>
      </c>
      <c r="K63" t="e">
        <v>#N/A</v>
      </c>
      <c r="L63" t="e">
        <v>#N/A</v>
      </c>
      <c r="M63">
        <v>2919</v>
      </c>
      <c r="N63">
        <v>0</v>
      </c>
      <c r="O63">
        <v>181059</v>
      </c>
      <c r="P63">
        <v>23512</v>
      </c>
      <c r="Q63">
        <v>22199</v>
      </c>
      <c r="R63">
        <v>2038</v>
      </c>
      <c r="S63">
        <v>200238</v>
      </c>
      <c r="T63" s="6">
        <f t="shared" si="0"/>
        <v>2919</v>
      </c>
      <c r="U63" s="6"/>
      <c r="AR63" s="5">
        <f t="shared" si="2"/>
        <v>7.7799807094630804</v>
      </c>
      <c r="AW63">
        <f>'PIB valeur_LT'!D63+'PIB valeur_LT'!E63</f>
        <v>7499</v>
      </c>
      <c r="AX63">
        <f t="shared" si="1"/>
        <v>7.5946162181869739E-2</v>
      </c>
      <c r="AY63">
        <f>'PIB valeur_LT'!D63/D63</f>
        <v>7.7387808095826446E-2</v>
      </c>
    </row>
    <row r="64" spans="2:51" x14ac:dyDescent="0.35">
      <c r="B64" t="s">
        <v>73</v>
      </c>
      <c r="C64">
        <v>188017</v>
      </c>
      <c r="D64">
        <v>96359</v>
      </c>
      <c r="E64">
        <v>3262</v>
      </c>
      <c r="F64">
        <v>44315</v>
      </c>
      <c r="G64">
        <v>36753</v>
      </c>
      <c r="H64">
        <v>15019</v>
      </c>
      <c r="I64" t="e">
        <v>#N/A</v>
      </c>
      <c r="J64" t="e">
        <v>#N/A</v>
      </c>
      <c r="K64" t="e">
        <v>#N/A</v>
      </c>
      <c r="L64" t="e">
        <v>#N/A</v>
      </c>
      <c r="M64">
        <v>2310</v>
      </c>
      <c r="N64">
        <v>0</v>
      </c>
      <c r="O64">
        <v>181294</v>
      </c>
      <c r="P64">
        <v>24759</v>
      </c>
      <c r="Q64">
        <v>21958</v>
      </c>
      <c r="R64">
        <v>720</v>
      </c>
      <c r="S64">
        <v>202265</v>
      </c>
      <c r="T64" s="6">
        <f t="shared" si="0"/>
        <v>2310</v>
      </c>
      <c r="U64" s="6"/>
      <c r="AR64" s="5">
        <f t="shared" si="2"/>
        <v>7.988107458368126</v>
      </c>
      <c r="AW64">
        <f>'PIB valeur_LT'!D64+'PIB valeur_LT'!E64</f>
        <v>7596</v>
      </c>
      <c r="AX64">
        <f t="shared" si="1"/>
        <v>7.6248983648026014E-2</v>
      </c>
      <c r="AY64">
        <f>'PIB valeur_LT'!D64/D64</f>
        <v>7.7761288514824764E-2</v>
      </c>
    </row>
    <row r="65" spans="2:51" x14ac:dyDescent="0.35">
      <c r="B65" t="s">
        <v>74</v>
      </c>
      <c r="C65">
        <v>189030</v>
      </c>
      <c r="D65">
        <v>96496</v>
      </c>
      <c r="E65">
        <v>3270</v>
      </c>
      <c r="F65">
        <v>44220</v>
      </c>
      <c r="G65">
        <v>38060</v>
      </c>
      <c r="H65">
        <v>15227</v>
      </c>
      <c r="I65" t="e">
        <v>#N/A</v>
      </c>
      <c r="J65" t="e">
        <v>#N/A</v>
      </c>
      <c r="K65" t="e">
        <v>#N/A</v>
      </c>
      <c r="L65" t="e">
        <v>#N/A</v>
      </c>
      <c r="M65">
        <v>1052</v>
      </c>
      <c r="N65">
        <v>0</v>
      </c>
      <c r="O65">
        <v>181591</v>
      </c>
      <c r="P65">
        <v>25608</v>
      </c>
      <c r="Q65">
        <v>21877</v>
      </c>
      <c r="R65">
        <v>-90</v>
      </c>
      <c r="S65">
        <v>203762</v>
      </c>
      <c r="T65" s="6">
        <f t="shared" si="0"/>
        <v>1052</v>
      </c>
      <c r="U65" s="6"/>
      <c r="AR65" s="5">
        <f t="shared" si="2"/>
        <v>8.0553351319896311</v>
      </c>
      <c r="AW65">
        <f>'PIB valeur_LT'!D65+'PIB valeur_LT'!E65</f>
        <v>7666</v>
      </c>
      <c r="AX65">
        <f t="shared" si="1"/>
        <v>7.6839805144037043E-2</v>
      </c>
      <c r="AY65">
        <f>'PIB valeur_LT'!D65/D65</f>
        <v>7.8376305753606365E-2</v>
      </c>
    </row>
    <row r="66" spans="2:51" x14ac:dyDescent="0.35">
      <c r="B66" t="s">
        <v>75</v>
      </c>
      <c r="C66">
        <v>189939</v>
      </c>
      <c r="D66">
        <v>97124</v>
      </c>
      <c r="E66">
        <v>3352</v>
      </c>
      <c r="F66">
        <v>44647</v>
      </c>
      <c r="G66">
        <v>38243</v>
      </c>
      <c r="H66">
        <v>15358</v>
      </c>
      <c r="I66" t="e">
        <v>#N/A</v>
      </c>
      <c r="J66" t="e">
        <v>#N/A</v>
      </c>
      <c r="K66" t="e">
        <v>#N/A</v>
      </c>
      <c r="L66" t="e">
        <v>#N/A</v>
      </c>
      <c r="M66">
        <v>1416</v>
      </c>
      <c r="N66">
        <v>0</v>
      </c>
      <c r="O66">
        <v>183154</v>
      </c>
      <c r="P66">
        <v>25737</v>
      </c>
      <c r="Q66">
        <v>22317</v>
      </c>
      <c r="R66">
        <v>-207</v>
      </c>
      <c r="S66">
        <v>205377</v>
      </c>
      <c r="T66" s="6">
        <f t="shared" si="0"/>
        <v>1416</v>
      </c>
      <c r="U66" s="6"/>
      <c r="AR66" s="5">
        <f t="shared" si="2"/>
        <v>8.0857538472878137</v>
      </c>
      <c r="AW66">
        <f>'PIB valeur_LT'!D66+'PIB valeur_LT'!E66</f>
        <v>7890</v>
      </c>
      <c r="AX66">
        <f t="shared" si="1"/>
        <v>7.8526215215573875E-2</v>
      </c>
      <c r="AY66">
        <f>'PIB valeur_LT'!D66/D66</f>
        <v>8.0114080968658616E-2</v>
      </c>
    </row>
    <row r="67" spans="2:51" x14ac:dyDescent="0.35">
      <c r="B67" t="s">
        <v>76</v>
      </c>
      <c r="C67">
        <v>188748</v>
      </c>
      <c r="D67">
        <v>97317</v>
      </c>
      <c r="E67">
        <v>3459</v>
      </c>
      <c r="F67">
        <v>44259</v>
      </c>
      <c r="G67">
        <v>37163</v>
      </c>
      <c r="H67">
        <v>15509</v>
      </c>
      <c r="I67" t="e">
        <v>#N/A</v>
      </c>
      <c r="J67" t="e">
        <v>#N/A</v>
      </c>
      <c r="K67" t="e">
        <v>#N/A</v>
      </c>
      <c r="L67" t="e">
        <v>#N/A</v>
      </c>
      <c r="M67">
        <v>-934</v>
      </c>
      <c r="N67">
        <v>0</v>
      </c>
      <c r="O67">
        <v>180185</v>
      </c>
      <c r="P67">
        <v>25935</v>
      </c>
      <c r="Q67">
        <v>21888</v>
      </c>
      <c r="R67">
        <v>642</v>
      </c>
      <c r="S67">
        <v>202895</v>
      </c>
      <c r="T67" s="6">
        <f t="shared" si="0"/>
        <v>-934</v>
      </c>
      <c r="U67" s="6"/>
      <c r="AR67" s="5">
        <f t="shared" si="2"/>
        <v>8.2167758068959671</v>
      </c>
      <c r="AW67">
        <f>'PIB valeur_LT'!D67+'PIB valeur_LT'!E67</f>
        <v>8059</v>
      </c>
      <c r="AX67">
        <f t="shared" si="1"/>
        <v>7.996943716757958E-2</v>
      </c>
      <c r="AY67">
        <f>'PIB valeur_LT'!D67/D67</f>
        <v>8.1517103897571858E-2</v>
      </c>
    </row>
    <row r="68" spans="2:51" x14ac:dyDescent="0.35">
      <c r="B68" t="s">
        <v>77</v>
      </c>
      <c r="C68">
        <v>193258</v>
      </c>
      <c r="D68">
        <v>98917</v>
      </c>
      <c r="E68">
        <v>3485</v>
      </c>
      <c r="F68">
        <v>45756</v>
      </c>
      <c r="G68">
        <v>38734</v>
      </c>
      <c r="H68">
        <v>16169</v>
      </c>
      <c r="I68" t="e">
        <v>#N/A</v>
      </c>
      <c r="J68" t="e">
        <v>#N/A</v>
      </c>
      <c r="K68" t="e">
        <v>#N/A</v>
      </c>
      <c r="L68" t="e">
        <v>#N/A</v>
      </c>
      <c r="M68">
        <v>2354</v>
      </c>
      <c r="N68">
        <v>0</v>
      </c>
      <c r="O68">
        <v>187329</v>
      </c>
      <c r="P68">
        <v>25565</v>
      </c>
      <c r="Q68">
        <v>23031</v>
      </c>
      <c r="R68">
        <v>364</v>
      </c>
      <c r="S68">
        <v>208972</v>
      </c>
      <c r="T68" s="6">
        <f t="shared" si="0"/>
        <v>2354</v>
      </c>
      <c r="U68" s="6"/>
      <c r="AR68" s="5">
        <f t="shared" si="2"/>
        <v>8.3665359260677441</v>
      </c>
      <c r="AW68">
        <f>'PIB valeur_LT'!D68+'PIB valeur_LT'!E68</f>
        <v>8269</v>
      </c>
      <c r="AX68">
        <f t="shared" si="1"/>
        <v>8.0750375969219357E-2</v>
      </c>
      <c r="AY68">
        <f>'PIB valeur_LT'!D68/D68</f>
        <v>8.2372089731795342E-2</v>
      </c>
    </row>
    <row r="69" spans="2:51" x14ac:dyDescent="0.35">
      <c r="B69" t="s">
        <v>78</v>
      </c>
      <c r="C69">
        <v>195099</v>
      </c>
      <c r="D69">
        <v>100404</v>
      </c>
      <c r="E69">
        <v>3510</v>
      </c>
      <c r="F69">
        <v>45448</v>
      </c>
      <c r="G69">
        <v>39186</v>
      </c>
      <c r="H69">
        <v>15779</v>
      </c>
      <c r="I69" t="e">
        <v>#N/A</v>
      </c>
      <c r="J69" t="e">
        <v>#N/A</v>
      </c>
      <c r="K69" t="e">
        <v>#N/A</v>
      </c>
      <c r="L69" t="e">
        <v>#N/A</v>
      </c>
      <c r="M69">
        <v>2639</v>
      </c>
      <c r="N69">
        <v>0</v>
      </c>
      <c r="O69">
        <v>189502</v>
      </c>
      <c r="P69">
        <v>25341</v>
      </c>
      <c r="Q69">
        <v>23185</v>
      </c>
      <c r="R69">
        <v>575</v>
      </c>
      <c r="S69">
        <v>210662</v>
      </c>
      <c r="T69" s="6">
        <f t="shared" si="0"/>
        <v>2639</v>
      </c>
      <c r="U69" s="6"/>
      <c r="AR69" s="5">
        <f t="shared" si="2"/>
        <v>8.0876888143967935</v>
      </c>
      <c r="AW69">
        <f>'PIB valeur_LT'!D69+'PIB valeur_LT'!E69</f>
        <v>8520</v>
      </c>
      <c r="AX69">
        <f t="shared" si="1"/>
        <v>8.1990877071424453E-2</v>
      </c>
      <c r="AY69">
        <f>'PIB valeur_LT'!D69/D69</f>
        <v>8.3622166447551896E-2</v>
      </c>
    </row>
    <row r="70" spans="2:51" x14ac:dyDescent="0.35">
      <c r="B70" t="s">
        <v>79</v>
      </c>
      <c r="C70">
        <v>196872</v>
      </c>
      <c r="D70">
        <v>100028</v>
      </c>
      <c r="E70">
        <v>3441</v>
      </c>
      <c r="F70">
        <v>45844</v>
      </c>
      <c r="G70">
        <v>40351</v>
      </c>
      <c r="H70">
        <v>16153</v>
      </c>
      <c r="I70" t="e">
        <v>#N/A</v>
      </c>
      <c r="J70" t="e">
        <v>#N/A</v>
      </c>
      <c r="K70" t="e">
        <v>#N/A</v>
      </c>
      <c r="L70" t="e">
        <v>#N/A</v>
      </c>
      <c r="M70">
        <v>1258</v>
      </c>
      <c r="N70">
        <v>0</v>
      </c>
      <c r="O70">
        <v>189246</v>
      </c>
      <c r="P70">
        <v>27774</v>
      </c>
      <c r="Q70">
        <v>24301</v>
      </c>
      <c r="R70">
        <v>747</v>
      </c>
      <c r="S70">
        <v>213833</v>
      </c>
      <c r="T70" s="6">
        <f t="shared" si="0"/>
        <v>1258</v>
      </c>
      <c r="U70" s="6"/>
      <c r="AR70" s="5">
        <f t="shared" si="2"/>
        <v>8.2048234385793819</v>
      </c>
      <c r="AW70">
        <f>'PIB valeur_LT'!D70+'PIB valeur_LT'!E70</f>
        <v>8773</v>
      </c>
      <c r="AX70">
        <f t="shared" si="1"/>
        <v>8.4788680667639588E-2</v>
      </c>
      <c r="AY70">
        <f>'PIB valeur_LT'!D70/D70</f>
        <v>8.6455792378134125E-2</v>
      </c>
    </row>
    <row r="71" spans="2:51" x14ac:dyDescent="0.35">
      <c r="B71" t="s">
        <v>80</v>
      </c>
      <c r="C71">
        <v>195942</v>
      </c>
      <c r="D71">
        <v>99730</v>
      </c>
      <c r="E71">
        <v>3386</v>
      </c>
      <c r="F71">
        <v>46085</v>
      </c>
      <c r="G71">
        <v>39596</v>
      </c>
      <c r="H71">
        <v>15751</v>
      </c>
      <c r="I71" t="e">
        <v>#N/A</v>
      </c>
      <c r="J71" t="e">
        <v>#N/A</v>
      </c>
      <c r="K71" t="e">
        <v>#N/A</v>
      </c>
      <c r="L71" t="e">
        <v>#N/A</v>
      </c>
      <c r="M71">
        <v>961</v>
      </c>
      <c r="N71">
        <v>0</v>
      </c>
      <c r="O71">
        <v>188102</v>
      </c>
      <c r="P71">
        <v>26488</v>
      </c>
      <c r="Q71">
        <v>23618</v>
      </c>
      <c r="R71">
        <v>1817</v>
      </c>
      <c r="S71">
        <v>210977</v>
      </c>
      <c r="T71" s="6">
        <f t="shared" ref="T71:T134" si="3">M71+N71</f>
        <v>961</v>
      </c>
      <c r="U71" s="6"/>
      <c r="AR71" s="5">
        <f t="shared" si="2"/>
        <v>8.0386032601484114</v>
      </c>
      <c r="AW71">
        <f>'PIB valeur_LT'!D71+'PIB valeur_LT'!E71</f>
        <v>8982</v>
      </c>
      <c r="AX71">
        <f t="shared" ref="AX71:AX134" si="4">AW71/(D71+E71)</f>
        <v>8.7105783777493312E-2</v>
      </c>
      <c r="AY71">
        <f>'PIB valeur_LT'!D71/D71</f>
        <v>8.8589190815201044E-2</v>
      </c>
    </row>
    <row r="72" spans="2:51" x14ac:dyDescent="0.35">
      <c r="B72" t="s">
        <v>81</v>
      </c>
      <c r="C72">
        <v>199456</v>
      </c>
      <c r="D72">
        <v>102001</v>
      </c>
      <c r="E72">
        <v>3451</v>
      </c>
      <c r="F72">
        <v>46938</v>
      </c>
      <c r="G72">
        <v>41538</v>
      </c>
      <c r="H72">
        <v>15988</v>
      </c>
      <c r="I72" t="e">
        <v>#N/A</v>
      </c>
      <c r="J72" t="e">
        <v>#N/A</v>
      </c>
      <c r="K72" t="e">
        <v>#N/A</v>
      </c>
      <c r="L72" t="e">
        <v>#N/A</v>
      </c>
      <c r="M72">
        <v>-740</v>
      </c>
      <c r="N72">
        <v>0</v>
      </c>
      <c r="O72">
        <v>192036</v>
      </c>
      <c r="P72">
        <v>28331</v>
      </c>
      <c r="Q72">
        <v>24537</v>
      </c>
      <c r="R72">
        <v>-13</v>
      </c>
      <c r="S72">
        <v>217191</v>
      </c>
      <c r="T72" s="6">
        <f t="shared" si="3"/>
        <v>-740</v>
      </c>
      <c r="U72" s="6"/>
      <c r="AR72" s="5">
        <f t="shared" si="2"/>
        <v>8.0158029841167977</v>
      </c>
      <c r="AW72">
        <f>'PIB valeur_LT'!D72+'PIB valeur_LT'!E72</f>
        <v>9359</v>
      </c>
      <c r="AX72">
        <f t="shared" si="4"/>
        <v>8.8751280203315255E-2</v>
      </c>
      <c r="AY72">
        <f>'PIB valeur_LT'!D72/D72</f>
        <v>9.0430485975627695E-2</v>
      </c>
    </row>
    <row r="73" spans="2:51" x14ac:dyDescent="0.35">
      <c r="B73" t="s">
        <v>82</v>
      </c>
      <c r="C73">
        <v>202884</v>
      </c>
      <c r="D73">
        <v>103806</v>
      </c>
      <c r="E73">
        <v>3393</v>
      </c>
      <c r="F73">
        <v>47374</v>
      </c>
      <c r="G73">
        <v>42497</v>
      </c>
      <c r="H73">
        <v>16002</v>
      </c>
      <c r="I73" t="e">
        <v>#N/A</v>
      </c>
      <c r="J73" t="e">
        <v>#N/A</v>
      </c>
      <c r="K73" t="e">
        <v>#N/A</v>
      </c>
      <c r="L73" t="e">
        <v>#N/A</v>
      </c>
      <c r="M73">
        <v>236</v>
      </c>
      <c r="N73">
        <v>0</v>
      </c>
      <c r="O73">
        <v>196169</v>
      </c>
      <c r="P73">
        <v>28537</v>
      </c>
      <c r="Q73">
        <v>24108</v>
      </c>
      <c r="R73">
        <v>-1878</v>
      </c>
      <c r="S73">
        <v>221302</v>
      </c>
      <c r="T73" s="6">
        <f t="shared" si="3"/>
        <v>236</v>
      </c>
      <c r="U73" s="6"/>
      <c r="AR73" s="5">
        <f t="shared" si="2"/>
        <v>7.8872656296208667</v>
      </c>
      <c r="AW73">
        <f>'PIB valeur_LT'!D73+'PIB valeur_LT'!E73</f>
        <v>9614</v>
      </c>
      <c r="AX73">
        <f t="shared" si="4"/>
        <v>8.9683672422317368E-2</v>
      </c>
      <c r="AY73">
        <f>'PIB valeur_LT'!D73/D73</f>
        <v>9.1295300849661865E-2</v>
      </c>
    </row>
    <row r="74" spans="2:51" x14ac:dyDescent="0.35">
      <c r="B74" t="s">
        <v>83</v>
      </c>
      <c r="C74">
        <v>203687</v>
      </c>
      <c r="D74">
        <v>104644</v>
      </c>
      <c r="E74">
        <v>3469</v>
      </c>
      <c r="F74">
        <v>47295</v>
      </c>
      <c r="G74">
        <v>43110</v>
      </c>
      <c r="H74">
        <v>15652</v>
      </c>
      <c r="I74" t="e">
        <v>#N/A</v>
      </c>
      <c r="J74" t="e">
        <v>#N/A</v>
      </c>
      <c r="K74" t="e">
        <v>#N/A</v>
      </c>
      <c r="L74" t="e">
        <v>#N/A</v>
      </c>
      <c r="M74">
        <v>136</v>
      </c>
      <c r="N74">
        <v>0</v>
      </c>
      <c r="O74">
        <v>197984</v>
      </c>
      <c r="P74">
        <v>28422</v>
      </c>
      <c r="Q74">
        <v>24815</v>
      </c>
      <c r="R74">
        <v>-1565</v>
      </c>
      <c r="S74">
        <v>222825</v>
      </c>
      <c r="T74" s="6">
        <f t="shared" si="3"/>
        <v>136</v>
      </c>
      <c r="U74" s="6"/>
      <c r="AR74" s="5">
        <f t="shared" si="2"/>
        <v>7.6843392067240419</v>
      </c>
      <c r="AW74">
        <f>'PIB valeur_LT'!D74+'PIB valeur_LT'!E74</f>
        <v>9857</v>
      </c>
      <c r="AX74">
        <f t="shared" si="4"/>
        <v>9.1173124416120174E-2</v>
      </c>
      <c r="AY74">
        <f>'PIB valeur_LT'!D74/D74</f>
        <v>9.2857688926264281E-2</v>
      </c>
    </row>
    <row r="75" spans="2:51" x14ac:dyDescent="0.35">
      <c r="B75" t="s">
        <v>84</v>
      </c>
      <c r="C75">
        <v>204098</v>
      </c>
      <c r="D75">
        <v>106490</v>
      </c>
      <c r="E75">
        <v>3313</v>
      </c>
      <c r="F75">
        <v>48403</v>
      </c>
      <c r="G75">
        <v>42736</v>
      </c>
      <c r="H75">
        <v>15288</v>
      </c>
      <c r="I75" t="e">
        <v>#N/A</v>
      </c>
      <c r="J75" t="e">
        <v>#N/A</v>
      </c>
      <c r="K75" t="e">
        <v>#N/A</v>
      </c>
      <c r="L75" t="e">
        <v>#N/A</v>
      </c>
      <c r="M75">
        <v>-989</v>
      </c>
      <c r="N75">
        <v>0</v>
      </c>
      <c r="O75">
        <v>200104</v>
      </c>
      <c r="P75">
        <v>27952</v>
      </c>
      <c r="Q75">
        <v>25710</v>
      </c>
      <c r="R75">
        <v>-1144</v>
      </c>
      <c r="S75">
        <v>224158</v>
      </c>
      <c r="T75" s="6">
        <f t="shared" si="3"/>
        <v>-989</v>
      </c>
      <c r="U75" s="6"/>
      <c r="AR75" s="5">
        <f t="shared" si="2"/>
        <v>7.4905192603553195</v>
      </c>
      <c r="AW75">
        <f>'PIB valeur_LT'!D75+'PIB valeur_LT'!E75</f>
        <v>10199</v>
      </c>
      <c r="AX75">
        <f t="shared" si="4"/>
        <v>9.2884529566587437E-2</v>
      </c>
      <c r="AY75">
        <f>'PIB valeur_LT'!D75/D75</f>
        <v>9.4337496478542587E-2</v>
      </c>
    </row>
    <row r="76" spans="2:51" x14ac:dyDescent="0.35">
      <c r="B76" t="s">
        <v>85</v>
      </c>
      <c r="C76">
        <v>209482</v>
      </c>
      <c r="D76">
        <v>108933</v>
      </c>
      <c r="E76">
        <v>3506</v>
      </c>
      <c r="F76">
        <v>48816</v>
      </c>
      <c r="G76">
        <v>44141</v>
      </c>
      <c r="H76">
        <v>15639</v>
      </c>
      <c r="I76" t="e">
        <v>#N/A</v>
      </c>
      <c r="J76" t="e">
        <v>#N/A</v>
      </c>
      <c r="K76" t="e">
        <v>#N/A</v>
      </c>
      <c r="L76" t="e">
        <v>#N/A</v>
      </c>
      <c r="M76">
        <v>-424</v>
      </c>
      <c r="N76">
        <v>0</v>
      </c>
      <c r="O76">
        <v>204951</v>
      </c>
      <c r="P76">
        <v>28113</v>
      </c>
      <c r="Q76">
        <v>26190</v>
      </c>
      <c r="R76">
        <v>-193</v>
      </c>
      <c r="S76">
        <v>228885</v>
      </c>
      <c r="T76" s="6">
        <f t="shared" si="3"/>
        <v>-424</v>
      </c>
      <c r="U76" s="6"/>
      <c r="AR76" s="5">
        <f t="shared" si="2"/>
        <v>7.4655578999627652</v>
      </c>
      <c r="AW76">
        <f>'PIB valeur_LT'!D76+'PIB valeur_LT'!E76</f>
        <v>10545</v>
      </c>
      <c r="AX76">
        <f t="shared" si="4"/>
        <v>9.3784185202643214E-2</v>
      </c>
      <c r="AY76">
        <f>'PIB valeur_LT'!D76/D76</f>
        <v>9.5287929277629371E-2</v>
      </c>
    </row>
    <row r="77" spans="2:51" x14ac:dyDescent="0.35">
      <c r="B77" t="s">
        <v>86</v>
      </c>
      <c r="C77">
        <v>210040</v>
      </c>
      <c r="D77">
        <v>110596</v>
      </c>
      <c r="E77">
        <v>3452</v>
      </c>
      <c r="F77">
        <v>49517</v>
      </c>
      <c r="G77">
        <v>44036</v>
      </c>
      <c r="H77">
        <v>15426</v>
      </c>
      <c r="I77" t="e">
        <v>#N/A</v>
      </c>
      <c r="J77" t="e">
        <v>#N/A</v>
      </c>
      <c r="K77" t="e">
        <v>#N/A</v>
      </c>
      <c r="L77" t="e">
        <v>#N/A</v>
      </c>
      <c r="M77">
        <v>-231</v>
      </c>
      <c r="N77">
        <v>0</v>
      </c>
      <c r="O77">
        <v>206622</v>
      </c>
      <c r="P77">
        <v>25942</v>
      </c>
      <c r="Q77">
        <v>25543</v>
      </c>
      <c r="R77">
        <v>863</v>
      </c>
      <c r="S77">
        <v>227464</v>
      </c>
      <c r="T77" s="6">
        <f t="shared" si="3"/>
        <v>-231</v>
      </c>
      <c r="U77" s="6"/>
      <c r="AR77" s="5">
        <f t="shared" si="2"/>
        <v>7.3443153685012375</v>
      </c>
      <c r="AW77">
        <f>'PIB valeur_LT'!D77+'PIB valeur_LT'!E77</f>
        <v>10938</v>
      </c>
      <c r="AX77">
        <f t="shared" si="4"/>
        <v>9.5906986531986538E-2</v>
      </c>
      <c r="AY77">
        <f>'PIB valeur_LT'!D77/D77</f>
        <v>9.7462837715649758E-2</v>
      </c>
    </row>
    <row r="78" spans="2:51" x14ac:dyDescent="0.35">
      <c r="B78" t="s">
        <v>87</v>
      </c>
      <c r="C78">
        <v>213318</v>
      </c>
      <c r="D78">
        <v>111504</v>
      </c>
      <c r="E78">
        <v>3615</v>
      </c>
      <c r="F78">
        <v>49949</v>
      </c>
      <c r="G78">
        <v>43906</v>
      </c>
      <c r="H78">
        <v>15899</v>
      </c>
      <c r="I78" t="e">
        <v>#N/A</v>
      </c>
      <c r="J78" t="e">
        <v>#N/A</v>
      </c>
      <c r="K78" t="e">
        <v>#N/A</v>
      </c>
      <c r="L78" t="e">
        <v>#N/A</v>
      </c>
      <c r="M78">
        <v>13</v>
      </c>
      <c r="N78">
        <v>0</v>
      </c>
      <c r="O78">
        <v>206755</v>
      </c>
      <c r="P78">
        <v>30962</v>
      </c>
      <c r="Q78">
        <v>28753</v>
      </c>
      <c r="R78">
        <v>1676</v>
      </c>
      <c r="S78">
        <v>234430</v>
      </c>
      <c r="T78" s="6">
        <f t="shared" si="3"/>
        <v>13</v>
      </c>
      <c r="U78" s="6"/>
      <c r="AR78" s="5">
        <f t="shared" si="2"/>
        <v>7.4531919481712752</v>
      </c>
      <c r="AW78">
        <f>'PIB valeur_LT'!D78+'PIB valeur_LT'!E78</f>
        <v>11413</v>
      </c>
      <c r="AX78">
        <f t="shared" si="4"/>
        <v>9.9140888993128853E-2</v>
      </c>
      <c r="AY78">
        <f>'PIB valeur_LT'!D78/D78</f>
        <v>0.10092911465059549</v>
      </c>
    </row>
    <row r="79" spans="2:51" x14ac:dyDescent="0.35">
      <c r="B79" t="s">
        <v>88</v>
      </c>
      <c r="C79">
        <v>223780</v>
      </c>
      <c r="D79">
        <v>115848</v>
      </c>
      <c r="E79">
        <v>3611</v>
      </c>
      <c r="F79">
        <v>50480</v>
      </c>
      <c r="G79">
        <v>46185</v>
      </c>
      <c r="H79">
        <v>17086</v>
      </c>
      <c r="I79" t="e">
        <v>#N/A</v>
      </c>
      <c r="J79" t="e">
        <v>#N/A</v>
      </c>
      <c r="K79" t="e">
        <v>#N/A</v>
      </c>
      <c r="L79" t="e">
        <v>#N/A</v>
      </c>
      <c r="M79">
        <v>6118</v>
      </c>
      <c r="N79">
        <v>0</v>
      </c>
      <c r="O79">
        <v>219960</v>
      </c>
      <c r="P79">
        <v>30686</v>
      </c>
      <c r="Q79">
        <v>28723</v>
      </c>
      <c r="R79">
        <v>-1038</v>
      </c>
      <c r="S79">
        <v>246350</v>
      </c>
      <c r="T79" s="6">
        <f t="shared" si="3"/>
        <v>6118</v>
      </c>
      <c r="U79" s="6"/>
      <c r="AR79" s="5">
        <f t="shared" si="2"/>
        <v>7.635177406381267</v>
      </c>
      <c r="AW79">
        <f>'PIB valeur_LT'!D79+'PIB valeur_LT'!E79</f>
        <v>12061</v>
      </c>
      <c r="AX79">
        <f t="shared" si="4"/>
        <v>0.10096351049313991</v>
      </c>
      <c r="AY79">
        <f>'PIB valeur_LT'!D79/D79</f>
        <v>0.10263448656860714</v>
      </c>
    </row>
    <row r="80" spans="2:51" x14ac:dyDescent="0.35">
      <c r="B80" t="s">
        <v>89</v>
      </c>
      <c r="C80">
        <v>224213</v>
      </c>
      <c r="D80">
        <v>115094</v>
      </c>
      <c r="E80">
        <v>3553</v>
      </c>
      <c r="F80">
        <v>50860</v>
      </c>
      <c r="G80">
        <v>44670</v>
      </c>
      <c r="H80">
        <v>16685</v>
      </c>
      <c r="I80" t="e">
        <v>#N/A</v>
      </c>
      <c r="J80" t="e">
        <v>#N/A</v>
      </c>
      <c r="K80" t="e">
        <v>#N/A</v>
      </c>
      <c r="L80" t="e">
        <v>#N/A</v>
      </c>
      <c r="M80">
        <v>6245</v>
      </c>
      <c r="N80">
        <v>0</v>
      </c>
      <c r="O80">
        <v>220210</v>
      </c>
      <c r="P80">
        <v>31399</v>
      </c>
      <c r="Q80">
        <v>28883</v>
      </c>
      <c r="R80">
        <v>-1658</v>
      </c>
      <c r="S80">
        <v>247520</v>
      </c>
      <c r="T80" s="6">
        <f t="shared" si="3"/>
        <v>6245</v>
      </c>
      <c r="U80" s="6"/>
      <c r="AR80" s="5">
        <f t="shared" si="2"/>
        <v>7.4415845646773384</v>
      </c>
      <c r="AW80">
        <f>'PIB valeur_LT'!D80+'PIB valeur_LT'!E80</f>
        <v>12149</v>
      </c>
      <c r="AX80">
        <f t="shared" si="4"/>
        <v>0.10239618363717583</v>
      </c>
      <c r="AY80">
        <f>'PIB valeur_LT'!D80/D80</f>
        <v>0.1039237492831946</v>
      </c>
    </row>
    <row r="81" spans="1:51" x14ac:dyDescent="0.35">
      <c r="B81" t="s">
        <v>90</v>
      </c>
      <c r="C81">
        <v>222122</v>
      </c>
      <c r="D81">
        <v>115937</v>
      </c>
      <c r="E81">
        <v>3684</v>
      </c>
      <c r="F81">
        <v>51322</v>
      </c>
      <c r="G81">
        <v>43787</v>
      </c>
      <c r="H81">
        <v>16817</v>
      </c>
      <c r="I81" t="e">
        <v>#N/A</v>
      </c>
      <c r="J81" t="e">
        <v>#N/A</v>
      </c>
      <c r="K81" t="e">
        <v>#N/A</v>
      </c>
      <c r="L81" t="e">
        <v>#N/A</v>
      </c>
      <c r="M81">
        <v>6198</v>
      </c>
      <c r="N81">
        <v>0</v>
      </c>
      <c r="O81">
        <v>216868</v>
      </c>
      <c r="P81">
        <v>32184</v>
      </c>
      <c r="Q81">
        <v>29733</v>
      </c>
      <c r="R81">
        <v>-140</v>
      </c>
      <c r="S81">
        <v>245444</v>
      </c>
      <c r="T81" s="6">
        <f t="shared" si="3"/>
        <v>6198</v>
      </c>
      <c r="U81" s="6"/>
      <c r="AR81" s="5">
        <f t="shared" si="2"/>
        <v>7.5710645501121006</v>
      </c>
      <c r="AW81">
        <f>'PIB valeur_LT'!D81+'PIB valeur_LT'!E81</f>
        <v>12521</v>
      </c>
      <c r="AX81">
        <f t="shared" si="4"/>
        <v>0.10467225654358349</v>
      </c>
      <c r="AY81">
        <f>'PIB valeur_LT'!D81/D81</f>
        <v>0.10631636147217885</v>
      </c>
    </row>
    <row r="82" spans="1:51" x14ac:dyDescent="0.35">
      <c r="B82" t="s">
        <v>91</v>
      </c>
      <c r="C82">
        <v>221266</v>
      </c>
      <c r="D82">
        <v>115026</v>
      </c>
      <c r="E82">
        <v>3556</v>
      </c>
      <c r="F82">
        <v>51388</v>
      </c>
      <c r="G82">
        <v>43599</v>
      </c>
      <c r="H82">
        <v>17298</v>
      </c>
      <c r="I82" t="e">
        <v>#N/A</v>
      </c>
      <c r="J82" t="e">
        <v>#N/A</v>
      </c>
      <c r="K82" t="e">
        <v>#N/A</v>
      </c>
      <c r="L82" t="e">
        <v>#N/A</v>
      </c>
      <c r="M82">
        <v>3914</v>
      </c>
      <c r="N82">
        <v>0</v>
      </c>
      <c r="O82">
        <v>215279</v>
      </c>
      <c r="P82">
        <v>32433</v>
      </c>
      <c r="Q82">
        <v>30228</v>
      </c>
      <c r="R82">
        <v>1090</v>
      </c>
      <c r="S82">
        <v>244297</v>
      </c>
      <c r="T82" s="6">
        <f t="shared" si="3"/>
        <v>3914</v>
      </c>
      <c r="U82" s="6"/>
      <c r="AR82" s="5">
        <f t="shared" si="2"/>
        <v>7.8177397340757278</v>
      </c>
      <c r="AW82">
        <f>'PIB valeur_LT'!D82+'PIB valeur_LT'!E82</f>
        <v>13015</v>
      </c>
      <c r="AX82">
        <f t="shared" si="4"/>
        <v>0.10975527483091869</v>
      </c>
      <c r="AY82">
        <f>'PIB valeur_LT'!D82/D82</f>
        <v>0.11137481960600212</v>
      </c>
    </row>
    <row r="83" spans="1:51" x14ac:dyDescent="0.35">
      <c r="B83" t="s">
        <v>92</v>
      </c>
      <c r="C83">
        <v>215122</v>
      </c>
      <c r="D83">
        <v>112943</v>
      </c>
      <c r="E83">
        <v>3577</v>
      </c>
      <c r="F83">
        <v>50687</v>
      </c>
      <c r="G83">
        <v>43200</v>
      </c>
      <c r="H83">
        <v>17495</v>
      </c>
      <c r="I83" t="e">
        <v>#N/A</v>
      </c>
      <c r="J83" t="e">
        <v>#N/A</v>
      </c>
      <c r="K83" t="e">
        <v>#N/A</v>
      </c>
      <c r="L83" t="e">
        <v>#N/A</v>
      </c>
      <c r="M83">
        <v>233</v>
      </c>
      <c r="N83">
        <v>0</v>
      </c>
      <c r="O83">
        <v>209721</v>
      </c>
      <c r="P83">
        <v>33233</v>
      </c>
      <c r="Q83">
        <v>29334</v>
      </c>
      <c r="R83">
        <v>-1934</v>
      </c>
      <c r="S83">
        <v>240214</v>
      </c>
      <c r="T83" s="6">
        <f t="shared" si="3"/>
        <v>233</v>
      </c>
      <c r="U83" s="6"/>
      <c r="AR83" s="5">
        <f t="shared" si="2"/>
        <v>8.1325945277563427</v>
      </c>
      <c r="AW83">
        <f>'PIB valeur_LT'!D83+'PIB valeur_LT'!E83</f>
        <v>13476</v>
      </c>
      <c r="AX83">
        <f t="shared" si="4"/>
        <v>0.11565396498455201</v>
      </c>
      <c r="AY83">
        <f>'PIB valeur_LT'!D83/D83</f>
        <v>0.11736008429030573</v>
      </c>
    </row>
    <row r="84" spans="1:51" x14ac:dyDescent="0.35">
      <c r="B84" t="s">
        <v>93</v>
      </c>
      <c r="C84">
        <v>218215</v>
      </c>
      <c r="D84">
        <v>113533</v>
      </c>
      <c r="E84">
        <v>3483</v>
      </c>
      <c r="F84">
        <v>51644</v>
      </c>
      <c r="G84">
        <v>40821</v>
      </c>
      <c r="H84">
        <v>18112</v>
      </c>
      <c r="I84" t="e">
        <v>#N/A</v>
      </c>
      <c r="J84" t="e">
        <v>#N/A</v>
      </c>
      <c r="K84" t="e">
        <v>#N/A</v>
      </c>
      <c r="L84" t="e">
        <v>#N/A</v>
      </c>
      <c r="M84">
        <v>4086</v>
      </c>
      <c r="N84">
        <v>0</v>
      </c>
      <c r="O84">
        <v>211154</v>
      </c>
      <c r="P84">
        <v>34288</v>
      </c>
      <c r="Q84">
        <v>30071</v>
      </c>
      <c r="R84">
        <v>-559</v>
      </c>
      <c r="S84">
        <v>242979</v>
      </c>
      <c r="T84" s="6">
        <f t="shared" si="3"/>
        <v>4086</v>
      </c>
      <c r="U84" s="6"/>
      <c r="AR84" s="5">
        <f t="shared" si="2"/>
        <v>8.3000710308640553</v>
      </c>
      <c r="AW84">
        <f>'PIB valeur_LT'!D84+'PIB valeur_LT'!E84</f>
        <v>14108</v>
      </c>
      <c r="AX84">
        <f t="shared" si="4"/>
        <v>0.12056470909961031</v>
      </c>
      <c r="AY84">
        <f>'PIB valeur_LT'!D84/D84</f>
        <v>0.12213189116820659</v>
      </c>
    </row>
    <row r="85" spans="1:51" x14ac:dyDescent="0.35">
      <c r="B85" t="s">
        <v>94</v>
      </c>
      <c r="C85">
        <v>219517</v>
      </c>
      <c r="D85">
        <v>114621</v>
      </c>
      <c r="E85">
        <v>3607</v>
      </c>
      <c r="F85">
        <v>52227</v>
      </c>
      <c r="G85">
        <v>40370</v>
      </c>
      <c r="H85">
        <v>17768</v>
      </c>
      <c r="I85" t="e">
        <v>#N/A</v>
      </c>
      <c r="J85" t="e">
        <v>#N/A</v>
      </c>
      <c r="K85" t="e">
        <v>#N/A</v>
      </c>
      <c r="L85" t="e">
        <v>#N/A</v>
      </c>
      <c r="M85">
        <v>5310</v>
      </c>
      <c r="N85">
        <v>0</v>
      </c>
      <c r="O85">
        <v>213328</v>
      </c>
      <c r="P85">
        <v>34536</v>
      </c>
      <c r="Q85">
        <v>29829</v>
      </c>
      <c r="R85">
        <v>-2324</v>
      </c>
      <c r="S85">
        <v>245343</v>
      </c>
      <c r="T85" s="6">
        <f t="shared" si="3"/>
        <v>5310</v>
      </c>
      <c r="U85" s="6"/>
      <c r="AR85" s="5">
        <f t="shared" si="2"/>
        <v>8.0941339395126572</v>
      </c>
      <c r="AW85">
        <f>'PIB valeur_LT'!D85+'PIB valeur_LT'!E85</f>
        <v>14857</v>
      </c>
      <c r="AX85">
        <f t="shared" si="4"/>
        <v>0.12566397130967283</v>
      </c>
      <c r="AY85">
        <f>'PIB valeur_LT'!D85/D85</f>
        <v>0.12762059308503676</v>
      </c>
    </row>
    <row r="86" spans="1:51" x14ac:dyDescent="0.35">
      <c r="B86" t="s">
        <v>95</v>
      </c>
      <c r="C86">
        <v>216301</v>
      </c>
      <c r="D86">
        <v>114910</v>
      </c>
      <c r="E86">
        <v>3553</v>
      </c>
      <c r="F86">
        <v>52945</v>
      </c>
      <c r="G86">
        <v>40547</v>
      </c>
      <c r="H86">
        <v>18523</v>
      </c>
      <c r="I86" t="e">
        <v>#N/A</v>
      </c>
      <c r="J86" t="e">
        <v>#N/A</v>
      </c>
      <c r="K86" t="e">
        <v>#N/A</v>
      </c>
      <c r="L86" t="e">
        <v>#N/A</v>
      </c>
      <c r="M86">
        <v>-362</v>
      </c>
      <c r="N86">
        <v>0</v>
      </c>
      <c r="O86">
        <v>210574</v>
      </c>
      <c r="P86">
        <v>33838</v>
      </c>
      <c r="Q86">
        <v>29453</v>
      </c>
      <c r="R86">
        <v>-2293</v>
      </c>
      <c r="S86">
        <v>241836</v>
      </c>
      <c r="T86" s="6">
        <f t="shared" si="3"/>
        <v>-362</v>
      </c>
      <c r="U86" s="6"/>
      <c r="AR86" s="5">
        <f t="shared" si="2"/>
        <v>8.5635295259846238</v>
      </c>
      <c r="AW86">
        <f>'PIB valeur_LT'!D86+'PIB valeur_LT'!E86</f>
        <v>15721</v>
      </c>
      <c r="AX86">
        <f t="shared" si="4"/>
        <v>0.13270810295197658</v>
      </c>
      <c r="AY86">
        <f>'PIB valeur_LT'!D86/D86</f>
        <v>0.13474893394830736</v>
      </c>
    </row>
    <row r="87" spans="1:51" x14ac:dyDescent="0.35">
      <c r="B87" t="s">
        <v>96</v>
      </c>
      <c r="C87">
        <v>216390</v>
      </c>
      <c r="D87">
        <v>114521</v>
      </c>
      <c r="E87">
        <v>3486</v>
      </c>
      <c r="F87">
        <v>55074</v>
      </c>
      <c r="G87">
        <v>39474</v>
      </c>
      <c r="H87">
        <v>17885</v>
      </c>
      <c r="I87" t="e">
        <v>#N/A</v>
      </c>
      <c r="J87" t="e">
        <v>#N/A</v>
      </c>
      <c r="K87" t="e">
        <v>#N/A</v>
      </c>
      <c r="L87" t="e">
        <v>#N/A</v>
      </c>
      <c r="M87">
        <v>-4342</v>
      </c>
      <c r="N87">
        <v>0</v>
      </c>
      <c r="O87">
        <v>206832</v>
      </c>
      <c r="P87">
        <v>33589</v>
      </c>
      <c r="Q87">
        <v>28207</v>
      </c>
      <c r="R87">
        <v>-516</v>
      </c>
      <c r="S87">
        <v>238028</v>
      </c>
      <c r="T87" s="6">
        <f t="shared" si="3"/>
        <v>-4342</v>
      </c>
      <c r="U87" s="6"/>
      <c r="AR87" s="5">
        <f t="shared" si="2"/>
        <v>8.2651693701187678</v>
      </c>
      <c r="AW87">
        <f>'PIB valeur_LT'!D87+'PIB valeur_LT'!E87</f>
        <v>16750</v>
      </c>
      <c r="AX87">
        <f t="shared" si="4"/>
        <v>0.14194073232943807</v>
      </c>
      <c r="AY87">
        <f>'PIB valeur_LT'!D87/D87</f>
        <v>0.1438688100872329</v>
      </c>
    </row>
    <row r="88" spans="1:51" x14ac:dyDescent="0.35">
      <c r="B88" t="s">
        <v>97</v>
      </c>
      <c r="C88">
        <v>212882</v>
      </c>
      <c r="D88">
        <v>114760</v>
      </c>
      <c r="E88">
        <v>3451</v>
      </c>
      <c r="F88">
        <v>54366</v>
      </c>
      <c r="G88">
        <v>39298</v>
      </c>
      <c r="H88">
        <v>17371</v>
      </c>
      <c r="I88" t="e">
        <v>#N/A</v>
      </c>
      <c r="J88" t="e">
        <v>#N/A</v>
      </c>
      <c r="K88" t="e">
        <v>#N/A</v>
      </c>
      <c r="L88" t="e">
        <v>#N/A</v>
      </c>
      <c r="M88">
        <v>-5415</v>
      </c>
      <c r="N88">
        <v>0</v>
      </c>
      <c r="O88">
        <v>205197</v>
      </c>
      <c r="P88">
        <v>32264</v>
      </c>
      <c r="Q88">
        <v>26742</v>
      </c>
      <c r="R88">
        <v>-3307</v>
      </c>
      <c r="S88">
        <v>234670</v>
      </c>
      <c r="T88" s="6">
        <f t="shared" si="3"/>
        <v>-5415</v>
      </c>
      <c r="U88" s="6"/>
      <c r="AR88" s="5">
        <f t="shared" si="2"/>
        <v>8.1599195798611444</v>
      </c>
      <c r="AW88">
        <f>'PIB valeur_LT'!D88+'PIB valeur_LT'!E88</f>
        <v>17693</v>
      </c>
      <c r="AX88">
        <f t="shared" si="4"/>
        <v>0.14967304227186978</v>
      </c>
      <c r="AY88">
        <f>'PIB valeur_LT'!D88/D88</f>
        <v>0.15168177065179506</v>
      </c>
    </row>
    <row r="89" spans="1:51" x14ac:dyDescent="0.35">
      <c r="B89" t="s">
        <v>98</v>
      </c>
      <c r="C89">
        <v>212192</v>
      </c>
      <c r="D89">
        <v>113546</v>
      </c>
      <c r="E89">
        <v>3501</v>
      </c>
      <c r="F89">
        <v>54512</v>
      </c>
      <c r="G89">
        <v>38711</v>
      </c>
      <c r="H89">
        <v>18305</v>
      </c>
      <c r="I89" t="e">
        <v>#N/A</v>
      </c>
      <c r="J89" t="e">
        <v>#N/A</v>
      </c>
      <c r="K89" t="e">
        <v>#N/A</v>
      </c>
      <c r="L89" t="e">
        <v>#N/A</v>
      </c>
      <c r="M89">
        <v>-2693</v>
      </c>
      <c r="N89">
        <v>0</v>
      </c>
      <c r="O89">
        <v>205421</v>
      </c>
      <c r="P89">
        <v>32206</v>
      </c>
      <c r="Q89">
        <v>28223</v>
      </c>
      <c r="R89">
        <v>-921</v>
      </c>
      <c r="S89">
        <v>234792</v>
      </c>
      <c r="T89" s="6">
        <f t="shared" si="3"/>
        <v>-2693</v>
      </c>
      <c r="U89" s="6"/>
      <c r="AR89" s="5">
        <f t="shared" si="2"/>
        <v>8.6266211732770319</v>
      </c>
      <c r="AW89">
        <f>'PIB valeur_LT'!D89+'PIB valeur_LT'!E89</f>
        <v>18214</v>
      </c>
      <c r="AX89">
        <f t="shared" si="4"/>
        <v>0.15561270258955803</v>
      </c>
      <c r="AY89">
        <f>'PIB valeur_LT'!D89/D89</f>
        <v>0.15770700861324927</v>
      </c>
    </row>
    <row r="90" spans="1:51" x14ac:dyDescent="0.35">
      <c r="B90" t="s">
        <v>99</v>
      </c>
      <c r="C90">
        <v>214585</v>
      </c>
      <c r="D90">
        <v>112570</v>
      </c>
      <c r="E90">
        <v>3533</v>
      </c>
      <c r="F90">
        <v>55622</v>
      </c>
      <c r="G90">
        <v>37594</v>
      </c>
      <c r="H90">
        <v>17482</v>
      </c>
      <c r="I90" t="e">
        <v>#N/A</v>
      </c>
      <c r="J90" t="e">
        <v>#N/A</v>
      </c>
      <c r="K90" t="e">
        <v>#N/A</v>
      </c>
      <c r="L90" t="e">
        <v>#N/A</v>
      </c>
      <c r="M90">
        <v>-1581</v>
      </c>
      <c r="N90">
        <v>0</v>
      </c>
      <c r="O90">
        <v>204705</v>
      </c>
      <c r="P90">
        <v>33821</v>
      </c>
      <c r="Q90">
        <v>27653</v>
      </c>
      <c r="R90">
        <v>-1612</v>
      </c>
      <c r="S90">
        <v>236372</v>
      </c>
      <c r="T90" s="6">
        <f t="shared" si="3"/>
        <v>-1581</v>
      </c>
      <c r="U90" s="6"/>
      <c r="AR90" s="5">
        <f t="shared" si="2"/>
        <v>8.1468881795092862</v>
      </c>
      <c r="AW90">
        <f>'PIB valeur_LT'!D90+'PIB valeur_LT'!E90</f>
        <v>18983</v>
      </c>
      <c r="AX90">
        <f t="shared" si="4"/>
        <v>0.16350137378017796</v>
      </c>
      <c r="AY90">
        <f>'PIB valeur_LT'!D90/D90</f>
        <v>0.16597672559296439</v>
      </c>
    </row>
    <row r="91" spans="1:51" x14ac:dyDescent="0.35">
      <c r="B91" t="s">
        <v>100</v>
      </c>
      <c r="C91">
        <v>218180</v>
      </c>
      <c r="D91">
        <v>113322</v>
      </c>
      <c r="E91">
        <v>3515</v>
      </c>
      <c r="F91">
        <v>55635</v>
      </c>
      <c r="G91">
        <v>39478</v>
      </c>
      <c r="H91">
        <v>17782</v>
      </c>
      <c r="I91" t="e">
        <v>#N/A</v>
      </c>
      <c r="J91" t="e">
        <v>#N/A</v>
      </c>
      <c r="K91" t="e">
        <v>#N/A</v>
      </c>
      <c r="L91" t="e">
        <v>#N/A</v>
      </c>
      <c r="M91">
        <v>-913</v>
      </c>
      <c r="N91">
        <v>0</v>
      </c>
      <c r="O91">
        <v>208084</v>
      </c>
      <c r="P91">
        <v>34455</v>
      </c>
      <c r="Q91">
        <v>27224</v>
      </c>
      <c r="R91">
        <v>-3416</v>
      </c>
      <c r="S91">
        <v>240364</v>
      </c>
      <c r="T91" s="6">
        <f t="shared" si="3"/>
        <v>-913</v>
      </c>
      <c r="U91" s="6"/>
      <c r="AR91" s="5">
        <f t="shared" si="2"/>
        <v>8.1501512512604268</v>
      </c>
      <c r="AW91">
        <f>'PIB valeur_LT'!D91+'PIB valeur_LT'!E91</f>
        <v>19870</v>
      </c>
      <c r="AX91">
        <f t="shared" si="4"/>
        <v>0.1700659893698058</v>
      </c>
      <c r="AY91">
        <f>'PIB valeur_LT'!D91/D91</f>
        <v>0.1722878170169958</v>
      </c>
    </row>
    <row r="92" spans="1:51" x14ac:dyDescent="0.35">
      <c r="B92" t="s">
        <v>101</v>
      </c>
      <c r="C92">
        <v>217883</v>
      </c>
      <c r="D92">
        <v>114067</v>
      </c>
      <c r="E92">
        <v>3538</v>
      </c>
      <c r="F92">
        <v>56110</v>
      </c>
      <c r="G92">
        <v>39111</v>
      </c>
      <c r="H92">
        <v>18260</v>
      </c>
      <c r="I92" t="e">
        <v>#N/A</v>
      </c>
      <c r="J92" t="e">
        <v>#N/A</v>
      </c>
      <c r="K92" t="e">
        <v>#N/A</v>
      </c>
      <c r="L92" t="e">
        <v>#N/A</v>
      </c>
      <c r="M92">
        <v>-1629</v>
      </c>
      <c r="N92">
        <v>0</v>
      </c>
      <c r="O92">
        <v>208458</v>
      </c>
      <c r="P92">
        <v>35754</v>
      </c>
      <c r="Q92">
        <v>29449</v>
      </c>
      <c r="R92">
        <v>-1746</v>
      </c>
      <c r="S92">
        <v>242481</v>
      </c>
      <c r="T92" s="6">
        <f t="shared" si="3"/>
        <v>-1629</v>
      </c>
      <c r="U92" s="6"/>
      <c r="AR92" s="5">
        <f t="shared" si="2"/>
        <v>8.3806446579127325</v>
      </c>
      <c r="AW92">
        <f>'PIB valeur_LT'!D92+'PIB valeur_LT'!E92</f>
        <v>20489</v>
      </c>
      <c r="AX92">
        <f t="shared" si="4"/>
        <v>0.17421878321499937</v>
      </c>
      <c r="AY92">
        <f>'PIB valeur_LT'!D92/D92</f>
        <v>0.17655413046718157</v>
      </c>
    </row>
    <row r="93" spans="1:51" x14ac:dyDescent="0.35">
      <c r="B93" t="s">
        <v>102</v>
      </c>
      <c r="C93">
        <v>220587</v>
      </c>
      <c r="D93">
        <v>115146</v>
      </c>
      <c r="E93">
        <v>3516</v>
      </c>
      <c r="F93">
        <v>55859</v>
      </c>
      <c r="G93">
        <v>38639</v>
      </c>
      <c r="H93">
        <v>18328</v>
      </c>
      <c r="I93" t="e">
        <v>#N/A</v>
      </c>
      <c r="J93" t="e">
        <v>#N/A</v>
      </c>
      <c r="K93" t="e">
        <v>#N/A</v>
      </c>
      <c r="L93" t="e">
        <v>#N/A</v>
      </c>
      <c r="M93">
        <v>2193</v>
      </c>
      <c r="N93">
        <v>0</v>
      </c>
      <c r="O93">
        <v>211932</v>
      </c>
      <c r="P93">
        <v>36029</v>
      </c>
      <c r="Q93">
        <v>29774</v>
      </c>
      <c r="R93">
        <v>-2522</v>
      </c>
      <c r="S93">
        <v>246083</v>
      </c>
      <c r="T93" s="6">
        <f t="shared" si="3"/>
        <v>2193</v>
      </c>
      <c r="U93" s="6"/>
      <c r="AR93" s="5">
        <f t="shared" si="2"/>
        <v>8.3087398622765622</v>
      </c>
      <c r="AW93">
        <f>'PIB valeur_LT'!D93+'PIB valeur_LT'!E93</f>
        <v>21241</v>
      </c>
      <c r="AX93">
        <f t="shared" si="4"/>
        <v>0.17900423050344677</v>
      </c>
      <c r="AY93">
        <f>'PIB valeur_LT'!D93/D93</f>
        <v>0.18135237003456481</v>
      </c>
    </row>
    <row r="94" spans="1:51" x14ac:dyDescent="0.35">
      <c r="B94" t="s">
        <v>103</v>
      </c>
      <c r="C94">
        <v>225228</v>
      </c>
      <c r="D94">
        <v>115391</v>
      </c>
      <c r="E94">
        <v>3507</v>
      </c>
      <c r="F94">
        <v>55364</v>
      </c>
      <c r="G94">
        <v>38902</v>
      </c>
      <c r="H94">
        <v>18301</v>
      </c>
      <c r="I94" t="e">
        <v>#N/A</v>
      </c>
      <c r="J94" t="e">
        <v>#N/A</v>
      </c>
      <c r="K94" t="e">
        <v>#N/A</v>
      </c>
      <c r="L94" t="e">
        <v>#N/A</v>
      </c>
      <c r="M94">
        <v>4662</v>
      </c>
      <c r="N94">
        <v>0</v>
      </c>
      <c r="O94">
        <v>214146</v>
      </c>
      <c r="P94">
        <v>37296</v>
      </c>
      <c r="Q94">
        <v>29806</v>
      </c>
      <c r="R94">
        <v>-2162</v>
      </c>
      <c r="S94">
        <v>249879</v>
      </c>
      <c r="T94" s="6">
        <f t="shared" si="3"/>
        <v>4662</v>
      </c>
      <c r="U94" s="6"/>
      <c r="AR94" s="5">
        <f t="shared" si="2"/>
        <v>8.1255438932992341</v>
      </c>
      <c r="AW94">
        <f>'PIB valeur_LT'!D94+'PIB valeur_LT'!E94</f>
        <v>22392</v>
      </c>
      <c r="AX94">
        <f t="shared" si="4"/>
        <v>0.18832949250618178</v>
      </c>
      <c r="AY94">
        <f>'PIB valeur_LT'!D94/D94</f>
        <v>0.19087277170663222</v>
      </c>
    </row>
    <row r="95" spans="1:51" x14ac:dyDescent="0.35">
      <c r="A95">
        <v>77</v>
      </c>
      <c r="B95" t="s">
        <v>104</v>
      </c>
      <c r="C95">
        <v>225362</v>
      </c>
      <c r="D95">
        <v>113050</v>
      </c>
      <c r="E95">
        <v>3661</v>
      </c>
      <c r="F95">
        <v>54823</v>
      </c>
      <c r="G95">
        <v>37909</v>
      </c>
      <c r="H95">
        <v>17477</v>
      </c>
      <c r="I95" t="e">
        <v>#N/A</v>
      </c>
      <c r="J95" t="e">
        <v>#N/A</v>
      </c>
      <c r="K95" t="e">
        <v>#N/A</v>
      </c>
      <c r="L95" t="e">
        <v>#N/A</v>
      </c>
      <c r="M95">
        <v>4863</v>
      </c>
      <c r="N95">
        <v>0</v>
      </c>
      <c r="O95">
        <v>210661</v>
      </c>
      <c r="P95">
        <v>37327</v>
      </c>
      <c r="Q95">
        <v>29501</v>
      </c>
      <c r="R95">
        <v>989</v>
      </c>
      <c r="S95">
        <v>246731</v>
      </c>
      <c r="T95" s="6">
        <f t="shared" si="3"/>
        <v>4863</v>
      </c>
      <c r="U95" s="6"/>
      <c r="AR95" s="5">
        <f t="shared" si="2"/>
        <v>7.7550784959309906</v>
      </c>
      <c r="AW95">
        <f>'PIB valeur_LT'!D95+'PIB valeur_LT'!E95</f>
        <v>22983</v>
      </c>
      <c r="AX95">
        <f t="shared" si="4"/>
        <v>0.19692231237843905</v>
      </c>
      <c r="AY95">
        <f>'PIB valeur_LT'!D95/D95</f>
        <v>0.19988500663423264</v>
      </c>
    </row>
    <row r="96" spans="1:51" x14ac:dyDescent="0.35">
      <c r="B96" t="s">
        <v>105</v>
      </c>
      <c r="C96">
        <v>223815</v>
      </c>
      <c r="D96">
        <v>112900</v>
      </c>
      <c r="E96">
        <v>3288</v>
      </c>
      <c r="F96">
        <v>55220</v>
      </c>
      <c r="G96">
        <v>40017</v>
      </c>
      <c r="H96">
        <v>18895</v>
      </c>
      <c r="I96" t="e">
        <v>#N/A</v>
      </c>
      <c r="J96" t="e">
        <v>#N/A</v>
      </c>
      <c r="K96" t="e">
        <v>#N/A</v>
      </c>
      <c r="L96" t="e">
        <v>#N/A</v>
      </c>
      <c r="M96">
        <v>2636</v>
      </c>
      <c r="N96">
        <v>0</v>
      </c>
      <c r="O96">
        <v>210900</v>
      </c>
      <c r="P96">
        <v>38143</v>
      </c>
      <c r="Q96">
        <v>30214</v>
      </c>
      <c r="R96">
        <v>-673</v>
      </c>
      <c r="S96">
        <v>248108</v>
      </c>
      <c r="T96" s="6">
        <f t="shared" si="3"/>
        <v>2636</v>
      </c>
      <c r="U96" s="6"/>
      <c r="AR96" s="5">
        <f t="shared" si="2"/>
        <v>8.4422402430578831</v>
      </c>
      <c r="AW96">
        <f>'PIB valeur_LT'!D96+'PIB valeur_LT'!E96</f>
        <v>23679</v>
      </c>
      <c r="AX96">
        <f t="shared" si="4"/>
        <v>0.20379901538885256</v>
      </c>
      <c r="AY96">
        <f>'PIB valeur_LT'!D96/D96</f>
        <v>0.20629760850310008</v>
      </c>
    </row>
    <row r="97" spans="1:51" x14ac:dyDescent="0.35">
      <c r="B97" t="s">
        <v>106</v>
      </c>
      <c r="C97">
        <v>225295</v>
      </c>
      <c r="D97">
        <v>114293</v>
      </c>
      <c r="E97">
        <v>3260</v>
      </c>
      <c r="F97">
        <v>55107</v>
      </c>
      <c r="G97">
        <v>39580</v>
      </c>
      <c r="H97">
        <v>18289</v>
      </c>
      <c r="I97" t="e">
        <v>#N/A</v>
      </c>
      <c r="J97" t="e">
        <v>#N/A</v>
      </c>
      <c r="K97" t="e">
        <v>#N/A</v>
      </c>
      <c r="L97" t="e">
        <v>#N/A</v>
      </c>
      <c r="M97">
        <v>213</v>
      </c>
      <c r="N97">
        <v>0</v>
      </c>
      <c r="O97">
        <v>209657</v>
      </c>
      <c r="P97">
        <v>39518</v>
      </c>
      <c r="Q97">
        <v>29463</v>
      </c>
      <c r="R97">
        <v>-1659</v>
      </c>
      <c r="S97">
        <v>248895</v>
      </c>
      <c r="T97" s="6">
        <f t="shared" si="3"/>
        <v>213</v>
      </c>
      <c r="U97" s="6"/>
      <c r="AR97" s="5">
        <f t="shared" si="2"/>
        <v>8.1178011052176036</v>
      </c>
      <c r="AW97">
        <f>'PIB valeur_LT'!D97+'PIB valeur_LT'!E97</f>
        <v>24397</v>
      </c>
      <c r="AX97">
        <f t="shared" si="4"/>
        <v>0.20754042857264382</v>
      </c>
      <c r="AY97">
        <f>'PIB valeur_LT'!D97/D97</f>
        <v>0.21002161112229095</v>
      </c>
    </row>
    <row r="98" spans="1:51" x14ac:dyDescent="0.35">
      <c r="B98" t="s">
        <v>107</v>
      </c>
      <c r="C98">
        <v>229115</v>
      </c>
      <c r="D98">
        <v>116663</v>
      </c>
      <c r="E98">
        <v>3269</v>
      </c>
      <c r="F98">
        <v>54985</v>
      </c>
      <c r="G98">
        <v>41043</v>
      </c>
      <c r="H98">
        <v>19037</v>
      </c>
      <c r="I98" t="e">
        <v>#N/A</v>
      </c>
      <c r="J98" t="e">
        <v>#N/A</v>
      </c>
      <c r="K98" t="e">
        <v>#N/A</v>
      </c>
      <c r="L98" t="e">
        <v>#N/A</v>
      </c>
      <c r="M98">
        <v>3149</v>
      </c>
      <c r="N98">
        <v>0</v>
      </c>
      <c r="O98">
        <v>216369</v>
      </c>
      <c r="P98">
        <v>38015</v>
      </c>
      <c r="Q98">
        <v>29087</v>
      </c>
      <c r="R98">
        <v>-3331</v>
      </c>
      <c r="S98">
        <v>252968</v>
      </c>
      <c r="T98" s="6">
        <f t="shared" si="3"/>
        <v>3149</v>
      </c>
      <c r="U98" s="6"/>
      <c r="AR98" s="5">
        <f t="shared" si="2"/>
        <v>8.308927831001899</v>
      </c>
      <c r="AW98">
        <f>'PIB valeur_LT'!D98+'PIB valeur_LT'!E98</f>
        <v>25322</v>
      </c>
      <c r="AX98">
        <f t="shared" si="4"/>
        <v>0.21113631057599305</v>
      </c>
      <c r="AY98">
        <f>'PIB valeur_LT'!D98/D98</f>
        <v>0.21359814165588062</v>
      </c>
    </row>
    <row r="99" spans="1:51" x14ac:dyDescent="0.35">
      <c r="A99">
        <f>A95+1</f>
        <v>78</v>
      </c>
      <c r="B99" t="s">
        <v>108</v>
      </c>
      <c r="C99">
        <v>231258</v>
      </c>
      <c r="D99">
        <v>119499</v>
      </c>
      <c r="E99">
        <v>2976</v>
      </c>
      <c r="F99">
        <v>55571</v>
      </c>
      <c r="G99">
        <v>42484</v>
      </c>
      <c r="H99">
        <v>19237</v>
      </c>
      <c r="I99" t="e">
        <v>#N/A</v>
      </c>
      <c r="J99" t="e">
        <v>#N/A</v>
      </c>
      <c r="K99" t="e">
        <v>#N/A</v>
      </c>
      <c r="L99" t="e">
        <v>#N/A</v>
      </c>
      <c r="M99">
        <v>1672</v>
      </c>
      <c r="N99">
        <v>0</v>
      </c>
      <c r="O99">
        <v>220126</v>
      </c>
      <c r="P99">
        <v>38326</v>
      </c>
      <c r="Q99">
        <v>30942</v>
      </c>
      <c r="R99">
        <v>-1865</v>
      </c>
      <c r="S99">
        <v>256846</v>
      </c>
      <c r="T99" s="6">
        <f t="shared" si="3"/>
        <v>1672</v>
      </c>
      <c r="U99" s="6"/>
      <c r="AR99" s="5">
        <f t="shared" si="2"/>
        <v>8.318414930510512</v>
      </c>
      <c r="AW99">
        <f>'PIB valeur_LT'!D99+'PIB valeur_LT'!E99</f>
        <v>26747</v>
      </c>
      <c r="AX99">
        <f t="shared" si="4"/>
        <v>0.21838742600530719</v>
      </c>
      <c r="AY99">
        <f>'PIB valeur_LT'!D99/D99</f>
        <v>0.22043699110452808</v>
      </c>
    </row>
    <row r="100" spans="1:51" x14ac:dyDescent="0.35">
      <c r="B100" t="s">
        <v>109</v>
      </c>
      <c r="C100">
        <v>233910</v>
      </c>
      <c r="D100">
        <v>119157</v>
      </c>
      <c r="E100">
        <v>3668</v>
      </c>
      <c r="F100">
        <v>55652</v>
      </c>
      <c r="G100">
        <v>42562</v>
      </c>
      <c r="H100">
        <v>19510</v>
      </c>
      <c r="I100" t="e">
        <v>#N/A</v>
      </c>
      <c r="J100" t="e">
        <v>#N/A</v>
      </c>
      <c r="K100" t="e">
        <v>#N/A</v>
      </c>
      <c r="L100" t="e">
        <v>#N/A</v>
      </c>
      <c r="M100">
        <v>3005</v>
      </c>
      <c r="N100">
        <v>0</v>
      </c>
      <c r="O100">
        <v>221283</v>
      </c>
      <c r="P100">
        <v>38992</v>
      </c>
      <c r="Q100">
        <v>31129</v>
      </c>
      <c r="R100">
        <v>-1146</v>
      </c>
      <c r="S100">
        <v>258850</v>
      </c>
      <c r="T100" s="6">
        <f t="shared" si="3"/>
        <v>3005</v>
      </c>
      <c r="U100" s="6"/>
      <c r="AR100" s="5">
        <f t="shared" si="2"/>
        <v>8.3408148433158047</v>
      </c>
      <c r="AW100">
        <f>'PIB valeur_LT'!D100+'PIB valeur_LT'!E100</f>
        <v>27286</v>
      </c>
      <c r="AX100">
        <f t="shared" si="4"/>
        <v>0.22215347038469366</v>
      </c>
      <c r="AY100">
        <f>'PIB valeur_LT'!D100/D100</f>
        <v>0.22540010238592781</v>
      </c>
    </row>
    <row r="101" spans="1:51" x14ac:dyDescent="0.35">
      <c r="B101" t="s">
        <v>110</v>
      </c>
      <c r="C101">
        <v>237107</v>
      </c>
      <c r="D101">
        <v>121858</v>
      </c>
      <c r="E101">
        <v>3504</v>
      </c>
      <c r="F101">
        <v>56187</v>
      </c>
      <c r="G101">
        <v>42524</v>
      </c>
      <c r="H101">
        <v>18907</v>
      </c>
      <c r="I101" t="e">
        <v>#N/A</v>
      </c>
      <c r="J101" t="e">
        <v>#N/A</v>
      </c>
      <c r="K101" t="e">
        <v>#N/A</v>
      </c>
      <c r="L101" t="e">
        <v>#N/A</v>
      </c>
      <c r="M101">
        <v>1656</v>
      </c>
      <c r="N101">
        <v>0</v>
      </c>
      <c r="O101">
        <v>223361</v>
      </c>
      <c r="P101">
        <v>39138</v>
      </c>
      <c r="Q101">
        <v>31077</v>
      </c>
      <c r="R101">
        <v>-472</v>
      </c>
      <c r="S101">
        <v>260963</v>
      </c>
      <c r="T101" s="6">
        <f t="shared" si="3"/>
        <v>1656</v>
      </c>
      <c r="U101" s="6"/>
      <c r="AR101" s="5">
        <f t="shared" si="2"/>
        <v>7.9740370381304642</v>
      </c>
      <c r="AW101">
        <f>'PIB valeur_LT'!D101+'PIB valeur_LT'!E101</f>
        <v>28404</v>
      </c>
      <c r="AX101">
        <f t="shared" si="4"/>
        <v>0.22657583637784975</v>
      </c>
      <c r="AY101">
        <f>'PIB valeur_LT'!D101/D101</f>
        <v>0.22957048367772326</v>
      </c>
    </row>
    <row r="102" spans="1:51" x14ac:dyDescent="0.35">
      <c r="B102" t="s">
        <v>111</v>
      </c>
      <c r="C102">
        <v>239186</v>
      </c>
      <c r="D102">
        <v>121044</v>
      </c>
      <c r="E102">
        <v>3663</v>
      </c>
      <c r="F102">
        <v>56429</v>
      </c>
      <c r="G102">
        <v>42661</v>
      </c>
      <c r="H102">
        <v>18621</v>
      </c>
      <c r="I102" t="e">
        <v>#N/A</v>
      </c>
      <c r="J102" t="e">
        <v>#N/A</v>
      </c>
      <c r="K102" t="e">
        <v>#N/A</v>
      </c>
      <c r="L102" t="e">
        <v>#N/A</v>
      </c>
      <c r="M102">
        <v>2532</v>
      </c>
      <c r="N102">
        <v>0</v>
      </c>
      <c r="O102">
        <v>223534</v>
      </c>
      <c r="P102">
        <v>39072</v>
      </c>
      <c r="Q102">
        <v>29252</v>
      </c>
      <c r="R102">
        <v>-2176</v>
      </c>
      <c r="S102">
        <v>261032</v>
      </c>
      <c r="T102" s="6">
        <f t="shared" si="3"/>
        <v>2532</v>
      </c>
      <c r="U102" s="6"/>
      <c r="AR102" s="5">
        <f t="shared" si="2"/>
        <v>7.7851546495196207</v>
      </c>
      <c r="AW102">
        <f>'PIB valeur_LT'!D102+'PIB valeur_LT'!E102</f>
        <v>29182</v>
      </c>
      <c r="AX102">
        <f t="shared" si="4"/>
        <v>0.23400450656338456</v>
      </c>
      <c r="AY102">
        <f>'PIB valeur_LT'!D102/D102</f>
        <v>0.23745084432107333</v>
      </c>
    </row>
    <row r="103" spans="1:51" x14ac:dyDescent="0.35">
      <c r="A103">
        <f>A99+1</f>
        <v>79</v>
      </c>
      <c r="B103" t="s">
        <v>112</v>
      </c>
      <c r="C103">
        <v>238472</v>
      </c>
      <c r="D103">
        <v>123178</v>
      </c>
      <c r="E103">
        <v>3099</v>
      </c>
      <c r="F103">
        <v>56201</v>
      </c>
      <c r="G103">
        <v>44861</v>
      </c>
      <c r="H103">
        <v>19448</v>
      </c>
      <c r="I103" t="e">
        <v>#N/A</v>
      </c>
      <c r="J103" t="e">
        <v>#N/A</v>
      </c>
      <c r="K103" t="e">
        <v>#N/A</v>
      </c>
      <c r="L103" t="e">
        <v>#N/A</v>
      </c>
      <c r="M103">
        <v>3505</v>
      </c>
      <c r="N103">
        <v>0</v>
      </c>
      <c r="O103">
        <v>228633</v>
      </c>
      <c r="P103">
        <v>36084</v>
      </c>
      <c r="Q103">
        <v>31153</v>
      </c>
      <c r="R103">
        <v>274</v>
      </c>
      <c r="S103">
        <v>261561</v>
      </c>
      <c r="T103" s="6">
        <f t="shared" si="3"/>
        <v>3505</v>
      </c>
      <c r="U103" s="6"/>
      <c r="AR103" s="5">
        <f t="shared" si="2"/>
        <v>8.1552551242913207</v>
      </c>
      <c r="AW103">
        <f>'PIB valeur_LT'!D103+'PIB valeur_LT'!E103</f>
        <v>30520</v>
      </c>
      <c r="AX103">
        <f t="shared" si="4"/>
        <v>0.24169088590954807</v>
      </c>
      <c r="AY103">
        <f>'PIB valeur_LT'!D103/D103</f>
        <v>0.24391530955203039</v>
      </c>
    </row>
    <row r="104" spans="1:51" x14ac:dyDescent="0.35">
      <c r="B104" t="s">
        <v>113</v>
      </c>
      <c r="C104">
        <v>248867</v>
      </c>
      <c r="D104">
        <v>130122</v>
      </c>
      <c r="E104">
        <v>3513</v>
      </c>
      <c r="F104">
        <v>57314</v>
      </c>
      <c r="G104">
        <v>45888</v>
      </c>
      <c r="H104">
        <v>19739</v>
      </c>
      <c r="I104" t="e">
        <v>#N/A</v>
      </c>
      <c r="J104" t="e">
        <v>#N/A</v>
      </c>
      <c r="K104" t="e">
        <v>#N/A</v>
      </c>
      <c r="L104" t="e">
        <v>#N/A</v>
      </c>
      <c r="M104">
        <v>905</v>
      </c>
      <c r="N104">
        <v>0</v>
      </c>
      <c r="O104">
        <v>236176</v>
      </c>
      <c r="P104">
        <v>42558</v>
      </c>
      <c r="Q104">
        <v>33810</v>
      </c>
      <c r="R104">
        <v>-2430</v>
      </c>
      <c r="S104">
        <v>277587</v>
      </c>
      <c r="T104" s="6">
        <f t="shared" si="3"/>
        <v>905</v>
      </c>
      <c r="U104" s="6"/>
      <c r="AR104" s="5">
        <f t="shared" si="2"/>
        <v>7.931545765408833</v>
      </c>
      <c r="AW104">
        <f>'PIB valeur_LT'!D104+'PIB valeur_LT'!E104</f>
        <v>32951</v>
      </c>
      <c r="AX104">
        <f t="shared" si="4"/>
        <v>0.24657462491113855</v>
      </c>
      <c r="AY104">
        <f>'PIB valeur_LT'!D104/D104</f>
        <v>0.2495965324848988</v>
      </c>
    </row>
    <row r="105" spans="1:51" x14ac:dyDescent="0.35">
      <c r="B105" t="s">
        <v>114</v>
      </c>
      <c r="C105">
        <v>243369</v>
      </c>
      <c r="D105">
        <v>124691</v>
      </c>
      <c r="E105">
        <v>3857</v>
      </c>
      <c r="F105">
        <v>56734</v>
      </c>
      <c r="G105">
        <v>46740</v>
      </c>
      <c r="H105">
        <v>20013</v>
      </c>
      <c r="I105" t="e">
        <v>#N/A</v>
      </c>
      <c r="J105" t="e">
        <v>#N/A</v>
      </c>
      <c r="K105" t="e">
        <v>#N/A</v>
      </c>
      <c r="L105" t="e">
        <v>#N/A</v>
      </c>
      <c r="M105">
        <v>4295</v>
      </c>
      <c r="N105">
        <v>0</v>
      </c>
      <c r="O105">
        <v>233731</v>
      </c>
      <c r="P105">
        <v>41059</v>
      </c>
      <c r="Q105">
        <v>34487</v>
      </c>
      <c r="R105">
        <v>-1663</v>
      </c>
      <c r="S105">
        <v>273228</v>
      </c>
      <c r="T105" s="6">
        <f t="shared" si="3"/>
        <v>4295</v>
      </c>
      <c r="U105" s="6"/>
      <c r="AR105" s="5">
        <f t="shared" si="2"/>
        <v>8.2233152127016993</v>
      </c>
      <c r="AW105">
        <f>'PIB valeur_LT'!D105+'PIB valeur_LT'!E105</f>
        <v>33781</v>
      </c>
      <c r="AX105">
        <f t="shared" si="4"/>
        <v>0.26278899710613934</v>
      </c>
      <c r="AY105">
        <f>'PIB valeur_LT'!D105/D105</f>
        <v>0.26698799432196391</v>
      </c>
    </row>
    <row r="106" spans="1:51" x14ac:dyDescent="0.35">
      <c r="B106" t="s">
        <v>115</v>
      </c>
      <c r="C106">
        <v>245858</v>
      </c>
      <c r="D106">
        <v>126389</v>
      </c>
      <c r="E106">
        <v>3563</v>
      </c>
      <c r="F106">
        <v>57018</v>
      </c>
      <c r="G106">
        <v>47391</v>
      </c>
      <c r="H106">
        <v>19657</v>
      </c>
      <c r="I106" t="e">
        <v>#N/A</v>
      </c>
      <c r="J106" t="e">
        <v>#N/A</v>
      </c>
      <c r="K106" t="e">
        <v>#N/A</v>
      </c>
      <c r="L106" t="e">
        <v>#N/A</v>
      </c>
      <c r="M106">
        <v>1831</v>
      </c>
      <c r="N106">
        <v>0</v>
      </c>
      <c r="O106">
        <v>234285</v>
      </c>
      <c r="P106">
        <v>41365</v>
      </c>
      <c r="Q106">
        <v>34338</v>
      </c>
      <c r="R106">
        <v>-543</v>
      </c>
      <c r="S106">
        <v>274162</v>
      </c>
      <c r="T106" s="6">
        <f t="shared" si="3"/>
        <v>1831</v>
      </c>
      <c r="U106" s="6"/>
      <c r="AR106" s="5">
        <f t="shared" si="2"/>
        <v>7.995265559794678</v>
      </c>
      <c r="AW106">
        <f>'PIB valeur_LT'!D106+'PIB valeur_LT'!E106</f>
        <v>35685</v>
      </c>
      <c r="AX106">
        <f t="shared" si="4"/>
        <v>0.27460139128293526</v>
      </c>
      <c r="AY106">
        <f>'PIB valeur_LT'!D106/D106</f>
        <v>0.27827579931797863</v>
      </c>
    </row>
    <row r="107" spans="1:51" x14ac:dyDescent="0.35">
      <c r="A107">
        <f>A103+1</f>
        <v>80</v>
      </c>
      <c r="B107" t="s">
        <v>116</v>
      </c>
      <c r="C107">
        <v>243513</v>
      </c>
      <c r="D107">
        <v>128541</v>
      </c>
      <c r="E107">
        <v>3435</v>
      </c>
      <c r="F107">
        <v>57351</v>
      </c>
      <c r="G107">
        <v>45107</v>
      </c>
      <c r="H107">
        <v>19393</v>
      </c>
      <c r="I107" t="e">
        <v>#N/A</v>
      </c>
      <c r="J107" t="e">
        <v>#N/A</v>
      </c>
      <c r="K107" t="e">
        <v>#N/A</v>
      </c>
      <c r="L107" t="e">
        <v>#N/A</v>
      </c>
      <c r="M107">
        <v>-2996</v>
      </c>
      <c r="N107">
        <v>0</v>
      </c>
      <c r="O107">
        <v>230749</v>
      </c>
      <c r="P107">
        <v>41929</v>
      </c>
      <c r="Q107">
        <v>34772</v>
      </c>
      <c r="R107">
        <v>670</v>
      </c>
      <c r="S107">
        <v>271651</v>
      </c>
      <c r="T107" s="6">
        <f t="shared" si="3"/>
        <v>-2996</v>
      </c>
      <c r="U107" s="6"/>
      <c r="AR107" s="5">
        <f t="shared" si="2"/>
        <v>7.9638458727049484</v>
      </c>
      <c r="AW107">
        <f>'PIB valeur_LT'!D107+'PIB valeur_LT'!E107</f>
        <v>37715</v>
      </c>
      <c r="AX107">
        <f t="shared" si="4"/>
        <v>0.28577165545250649</v>
      </c>
      <c r="AY107">
        <f>'PIB valeur_LT'!D107/D107</f>
        <v>0.28879501482017411</v>
      </c>
    </row>
    <row r="108" spans="1:51" x14ac:dyDescent="0.35">
      <c r="B108" t="s">
        <v>117</v>
      </c>
      <c r="C108">
        <v>238722</v>
      </c>
      <c r="D108">
        <v>125194</v>
      </c>
      <c r="E108">
        <v>3591</v>
      </c>
      <c r="F108">
        <v>56854</v>
      </c>
      <c r="G108">
        <v>43343</v>
      </c>
      <c r="H108">
        <v>19062</v>
      </c>
      <c r="I108" t="e">
        <v>#N/A</v>
      </c>
      <c r="J108" t="e">
        <v>#N/A</v>
      </c>
      <c r="K108" t="e">
        <v>#N/A</v>
      </c>
      <c r="L108" t="e">
        <v>#N/A</v>
      </c>
      <c r="M108">
        <v>-1445</v>
      </c>
      <c r="N108">
        <v>0</v>
      </c>
      <c r="O108">
        <v>226182</v>
      </c>
      <c r="P108">
        <v>40209</v>
      </c>
      <c r="Q108">
        <v>33523</v>
      </c>
      <c r="R108">
        <v>1031</v>
      </c>
      <c r="S108">
        <v>265045</v>
      </c>
      <c r="T108" s="6">
        <f t="shared" si="3"/>
        <v>-1445</v>
      </c>
      <c r="U108" s="6"/>
      <c r="AR108" s="5">
        <f t="shared" si="2"/>
        <v>7.9850202327393367</v>
      </c>
      <c r="AW108">
        <f>'PIB valeur_LT'!D108+'PIB valeur_LT'!E108</f>
        <v>38087</v>
      </c>
      <c r="AX108">
        <f t="shared" si="4"/>
        <v>0.29574096362153979</v>
      </c>
      <c r="AY108">
        <f>'PIB valeur_LT'!D108/D108</f>
        <v>0.29975078677891914</v>
      </c>
    </row>
    <row r="109" spans="1:51" x14ac:dyDescent="0.35">
      <c r="B109" t="s">
        <v>118</v>
      </c>
      <c r="C109">
        <v>238432</v>
      </c>
      <c r="D109">
        <v>126835</v>
      </c>
      <c r="E109">
        <v>3465</v>
      </c>
      <c r="F109">
        <v>57743</v>
      </c>
      <c r="G109">
        <v>42572</v>
      </c>
      <c r="H109">
        <v>18734</v>
      </c>
      <c r="I109" t="e">
        <v>#N/A</v>
      </c>
      <c r="J109" t="e">
        <v>#N/A</v>
      </c>
      <c r="K109" t="e">
        <v>#N/A</v>
      </c>
      <c r="L109" t="e">
        <v>#N/A</v>
      </c>
      <c r="M109">
        <v>-3621</v>
      </c>
      <c r="N109">
        <v>0</v>
      </c>
      <c r="O109">
        <v>226113</v>
      </c>
      <c r="P109">
        <v>39182</v>
      </c>
      <c r="Q109">
        <v>30723</v>
      </c>
      <c r="R109">
        <v>-2694</v>
      </c>
      <c r="S109">
        <v>263567</v>
      </c>
      <c r="T109" s="6">
        <f t="shared" si="3"/>
        <v>-3621</v>
      </c>
      <c r="U109" s="6"/>
      <c r="AR109" s="5">
        <f t="shared" si="2"/>
        <v>7.8571668232452021</v>
      </c>
      <c r="AW109">
        <f>'PIB valeur_LT'!D109+'PIB valeur_LT'!E109</f>
        <v>39458</v>
      </c>
      <c r="AX109">
        <f t="shared" si="4"/>
        <v>0.30282425172678434</v>
      </c>
      <c r="AY109">
        <f>'PIB valeur_LT'!D109/D109</f>
        <v>0.30613001143217566</v>
      </c>
    </row>
    <row r="110" spans="1:51" x14ac:dyDescent="0.35">
      <c r="B110" t="s">
        <v>119</v>
      </c>
      <c r="C110">
        <v>235866</v>
      </c>
      <c r="D110">
        <v>124422</v>
      </c>
      <c r="E110">
        <v>3626</v>
      </c>
      <c r="F110">
        <v>57933</v>
      </c>
      <c r="G110">
        <v>41962</v>
      </c>
      <c r="H110">
        <v>18270</v>
      </c>
      <c r="I110" t="e">
        <v>#N/A</v>
      </c>
      <c r="J110" t="e">
        <v>#N/A</v>
      </c>
      <c r="K110" t="e">
        <v>#N/A</v>
      </c>
      <c r="L110" t="e">
        <v>#N/A</v>
      </c>
      <c r="M110">
        <v>-5853</v>
      </c>
      <c r="N110">
        <v>0</v>
      </c>
      <c r="O110">
        <v>221459</v>
      </c>
      <c r="P110">
        <v>38915</v>
      </c>
      <c r="Q110">
        <v>30011</v>
      </c>
      <c r="R110">
        <v>-1222</v>
      </c>
      <c r="S110">
        <v>258891</v>
      </c>
      <c r="T110" s="6">
        <f t="shared" si="3"/>
        <v>-5853</v>
      </c>
      <c r="U110" s="6"/>
      <c r="AR110" s="5">
        <f t="shared" si="2"/>
        <v>7.7459235328534</v>
      </c>
      <c r="AW110">
        <f>'PIB valeur_LT'!D110+'PIB valeur_LT'!E110</f>
        <v>40402</v>
      </c>
      <c r="AX110">
        <f t="shared" si="4"/>
        <v>0.31552230413594901</v>
      </c>
      <c r="AY110">
        <f>'PIB valeur_LT'!D110/D110</f>
        <v>0.31952548584655449</v>
      </c>
    </row>
    <row r="111" spans="1:51" x14ac:dyDescent="0.35">
      <c r="A111">
        <f>A107+1</f>
        <v>81</v>
      </c>
      <c r="B111" t="s">
        <v>120</v>
      </c>
      <c r="C111">
        <v>235712</v>
      </c>
      <c r="D111">
        <v>126694</v>
      </c>
      <c r="E111">
        <v>3256</v>
      </c>
      <c r="F111">
        <v>57275</v>
      </c>
      <c r="G111">
        <v>39641</v>
      </c>
      <c r="H111">
        <v>17439</v>
      </c>
      <c r="I111" t="e">
        <v>#N/A</v>
      </c>
      <c r="J111" t="e">
        <v>#N/A</v>
      </c>
      <c r="K111" t="e">
        <v>#N/A</v>
      </c>
      <c r="L111" t="e">
        <v>#N/A</v>
      </c>
      <c r="M111">
        <v>-5505</v>
      </c>
      <c r="N111">
        <v>0</v>
      </c>
      <c r="O111">
        <v>220942</v>
      </c>
      <c r="P111">
        <v>38608</v>
      </c>
      <c r="Q111">
        <v>28723</v>
      </c>
      <c r="R111">
        <v>-2433</v>
      </c>
      <c r="S111">
        <v>258005</v>
      </c>
      <c r="T111" s="6">
        <f t="shared" si="3"/>
        <v>-5505</v>
      </c>
      <c r="U111" s="6"/>
      <c r="AR111" s="5">
        <f t="shared" si="2"/>
        <v>7.3984353787673092</v>
      </c>
      <c r="AW111">
        <f>'PIB valeur_LT'!D111+'PIB valeur_LT'!E111</f>
        <v>42169</v>
      </c>
      <c r="AX111">
        <f t="shared" si="4"/>
        <v>0.32450173143516736</v>
      </c>
      <c r="AY111">
        <f>'PIB valeur_LT'!D111/D111</f>
        <v>0.3274661783509874</v>
      </c>
    </row>
    <row r="112" spans="1:51" x14ac:dyDescent="0.35">
      <c r="B112" t="s">
        <v>121</v>
      </c>
      <c r="C112">
        <v>236272</v>
      </c>
      <c r="D112">
        <v>126635</v>
      </c>
      <c r="E112">
        <v>3654</v>
      </c>
      <c r="F112">
        <v>57786</v>
      </c>
      <c r="G112">
        <v>40566</v>
      </c>
      <c r="H112">
        <v>17405</v>
      </c>
      <c r="I112" t="e">
        <v>#N/A</v>
      </c>
      <c r="J112" t="e">
        <v>#N/A</v>
      </c>
      <c r="K112" t="e">
        <v>#N/A</v>
      </c>
      <c r="L112" t="e">
        <v>#N/A</v>
      </c>
      <c r="M112">
        <v>-5417</v>
      </c>
      <c r="N112">
        <v>0</v>
      </c>
      <c r="O112">
        <v>222553</v>
      </c>
      <c r="P112">
        <v>39083</v>
      </c>
      <c r="Q112">
        <v>30327</v>
      </c>
      <c r="R112">
        <v>-1500</v>
      </c>
      <c r="S112">
        <v>260149</v>
      </c>
      <c r="T112" s="6">
        <f t="shared" si="3"/>
        <v>-5417</v>
      </c>
      <c r="U112" s="6"/>
      <c r="AR112" s="5">
        <f t="shared" si="2"/>
        <v>7.3665097853321599</v>
      </c>
      <c r="AW112">
        <f>'PIB valeur_LT'!D112+'PIB valeur_LT'!E112</f>
        <v>43301</v>
      </c>
      <c r="AX112">
        <f t="shared" si="4"/>
        <v>0.33234578513919055</v>
      </c>
      <c r="AY112">
        <f>'PIB valeur_LT'!D112/D112</f>
        <v>0.33662889406562169</v>
      </c>
    </row>
    <row r="113" spans="1:51" x14ac:dyDescent="0.35">
      <c r="B113" t="s">
        <v>122</v>
      </c>
      <c r="C113">
        <v>238846</v>
      </c>
      <c r="D113">
        <v>126723</v>
      </c>
      <c r="E113">
        <v>3941</v>
      </c>
      <c r="F113">
        <v>57861</v>
      </c>
      <c r="G113">
        <v>40902</v>
      </c>
      <c r="H113">
        <v>17610</v>
      </c>
      <c r="I113" t="e">
        <v>#N/A</v>
      </c>
      <c r="J113" t="e">
        <v>#N/A</v>
      </c>
      <c r="K113" t="e">
        <v>#N/A</v>
      </c>
      <c r="L113" t="e">
        <v>#N/A</v>
      </c>
      <c r="M113">
        <v>-1446</v>
      </c>
      <c r="N113">
        <v>0</v>
      </c>
      <c r="O113">
        <v>226156</v>
      </c>
      <c r="P113">
        <v>40887</v>
      </c>
      <c r="Q113">
        <v>33672</v>
      </c>
      <c r="R113">
        <v>300</v>
      </c>
      <c r="S113">
        <v>265926</v>
      </c>
      <c r="T113" s="6">
        <f t="shared" si="3"/>
        <v>-1446</v>
      </c>
      <c r="U113" s="6"/>
      <c r="AR113" s="5">
        <f t="shared" si="2"/>
        <v>7.3729516089865434</v>
      </c>
      <c r="AW113">
        <f>'PIB valeur_LT'!D113+'PIB valeur_LT'!E113</f>
        <v>44354</v>
      </c>
      <c r="AX113">
        <f t="shared" si="4"/>
        <v>0.33945080511847181</v>
      </c>
      <c r="AY113">
        <f>'PIB valeur_LT'!D113/D113</f>
        <v>0.34452309367675954</v>
      </c>
    </row>
    <row r="114" spans="1:51" x14ac:dyDescent="0.35">
      <c r="B114" t="s">
        <v>123</v>
      </c>
      <c r="C114">
        <v>239131</v>
      </c>
      <c r="D114">
        <v>126374</v>
      </c>
      <c r="E114">
        <v>4019</v>
      </c>
      <c r="F114">
        <v>56741</v>
      </c>
      <c r="G114">
        <v>40402</v>
      </c>
      <c r="H114">
        <v>17567</v>
      </c>
      <c r="I114" t="e">
        <v>#N/A</v>
      </c>
      <c r="J114" t="e">
        <v>#N/A</v>
      </c>
      <c r="K114" t="e">
        <v>#N/A</v>
      </c>
      <c r="L114" t="e">
        <v>#N/A</v>
      </c>
      <c r="M114">
        <v>-929</v>
      </c>
      <c r="N114">
        <v>0</v>
      </c>
      <c r="O114">
        <v>224846</v>
      </c>
      <c r="P114">
        <v>40688</v>
      </c>
      <c r="Q114">
        <v>32629</v>
      </c>
      <c r="R114">
        <v>474</v>
      </c>
      <c r="S114">
        <v>264432</v>
      </c>
      <c r="T114" s="6">
        <f t="shared" si="3"/>
        <v>-929</v>
      </c>
      <c r="U114" s="6"/>
      <c r="AR114" s="5">
        <f t="shared" si="2"/>
        <v>7.3461826362955867</v>
      </c>
      <c r="AW114">
        <f>'PIB valeur_LT'!D114+'PIB valeur_LT'!E114</f>
        <v>45733</v>
      </c>
      <c r="AX114">
        <f t="shared" si="4"/>
        <v>0.35073201782304264</v>
      </c>
      <c r="AY114">
        <f>'PIB valeur_LT'!D114/D114</f>
        <v>0.35565068764144525</v>
      </c>
    </row>
    <row r="115" spans="1:51" x14ac:dyDescent="0.35">
      <c r="A115">
        <f>A111+1</f>
        <v>82</v>
      </c>
      <c r="B115" t="s">
        <v>124</v>
      </c>
      <c r="C115">
        <v>239578</v>
      </c>
      <c r="D115">
        <v>126800</v>
      </c>
      <c r="E115">
        <v>3241</v>
      </c>
      <c r="F115">
        <v>57564</v>
      </c>
      <c r="G115">
        <v>40330</v>
      </c>
      <c r="H115">
        <v>17810</v>
      </c>
      <c r="I115" t="e">
        <v>#N/A</v>
      </c>
      <c r="J115" t="e">
        <v>#N/A</v>
      </c>
      <c r="K115" t="e">
        <v>#N/A</v>
      </c>
      <c r="L115" t="e">
        <v>#N/A</v>
      </c>
      <c r="M115">
        <v>1732</v>
      </c>
      <c r="N115">
        <v>0</v>
      </c>
      <c r="O115">
        <v>227380</v>
      </c>
      <c r="P115">
        <v>39770</v>
      </c>
      <c r="Q115">
        <v>32342</v>
      </c>
      <c r="R115">
        <v>-884</v>
      </c>
      <c r="S115">
        <v>265603</v>
      </c>
      <c r="T115" s="6">
        <f t="shared" si="3"/>
        <v>1732</v>
      </c>
      <c r="U115" s="6"/>
      <c r="AR115" s="5">
        <f t="shared" si="2"/>
        <v>7.4339046156157913</v>
      </c>
      <c r="AW115">
        <f>'PIB valeur_LT'!D115+'PIB valeur_LT'!E115</f>
        <v>46894</v>
      </c>
      <c r="AX115">
        <f t="shared" si="4"/>
        <v>0.36060934628309532</v>
      </c>
      <c r="AY115">
        <f>'PIB valeur_LT'!D115/D115</f>
        <v>0.36358044164037856</v>
      </c>
    </row>
    <row r="116" spans="1:51" x14ac:dyDescent="0.35">
      <c r="B116" t="s">
        <v>125</v>
      </c>
      <c r="C116">
        <v>242095</v>
      </c>
      <c r="D116">
        <v>126707</v>
      </c>
      <c r="E116">
        <v>4141</v>
      </c>
      <c r="F116">
        <v>57650</v>
      </c>
      <c r="G116">
        <v>42173</v>
      </c>
      <c r="H116">
        <v>17918</v>
      </c>
      <c r="I116" t="e">
        <v>#N/A</v>
      </c>
      <c r="J116" t="e">
        <v>#N/A</v>
      </c>
      <c r="K116" t="e">
        <v>#N/A</v>
      </c>
      <c r="L116" t="e">
        <v>#N/A</v>
      </c>
      <c r="M116">
        <v>1183</v>
      </c>
      <c r="N116">
        <v>0</v>
      </c>
      <c r="O116">
        <v>229454</v>
      </c>
      <c r="P116">
        <v>40610</v>
      </c>
      <c r="Q116">
        <v>33719</v>
      </c>
      <c r="R116">
        <v>487</v>
      </c>
      <c r="S116">
        <v>268641</v>
      </c>
      <c r="T116" s="6">
        <f t="shared" si="3"/>
        <v>1183</v>
      </c>
      <c r="U116" s="6"/>
      <c r="AR116" s="5">
        <f t="shared" si="2"/>
        <v>7.401226791135711</v>
      </c>
      <c r="AW116">
        <f>'PIB valeur_LT'!D116+'PIB valeur_LT'!E116</f>
        <v>47638</v>
      </c>
      <c r="AX116">
        <f t="shared" si="4"/>
        <v>0.36407128882367329</v>
      </c>
      <c r="AY116">
        <f>'PIB valeur_LT'!D116/D116</f>
        <v>0.36982960688833294</v>
      </c>
    </row>
    <row r="117" spans="1:51" x14ac:dyDescent="0.35">
      <c r="B117" t="s">
        <v>126</v>
      </c>
      <c r="C117">
        <v>242639</v>
      </c>
      <c r="D117">
        <v>128840</v>
      </c>
      <c r="E117">
        <v>4127</v>
      </c>
      <c r="F117">
        <v>57749</v>
      </c>
      <c r="G117">
        <v>43405</v>
      </c>
      <c r="H117">
        <v>18616</v>
      </c>
      <c r="I117" t="e">
        <v>#N/A</v>
      </c>
      <c r="J117" t="e">
        <v>#N/A</v>
      </c>
      <c r="K117" t="e">
        <v>#N/A</v>
      </c>
      <c r="L117" t="e">
        <v>#N/A</v>
      </c>
      <c r="M117">
        <v>-3878</v>
      </c>
      <c r="N117">
        <v>0</v>
      </c>
      <c r="O117">
        <v>229349</v>
      </c>
      <c r="P117">
        <v>39781</v>
      </c>
      <c r="Q117">
        <v>32692</v>
      </c>
      <c r="R117">
        <v>664</v>
      </c>
      <c r="S117">
        <v>267458</v>
      </c>
      <c r="T117" s="6">
        <f t="shared" si="3"/>
        <v>-3878</v>
      </c>
      <c r="U117" s="6"/>
      <c r="AR117" s="5">
        <f t="shared" si="2"/>
        <v>7.6723032983156045</v>
      </c>
      <c r="AW117">
        <f>'PIB valeur_LT'!D117+'PIB valeur_LT'!E117</f>
        <v>48984</v>
      </c>
      <c r="AX117">
        <f t="shared" si="4"/>
        <v>0.36839215745260101</v>
      </c>
      <c r="AY117">
        <f>'PIB valeur_LT'!D117/D117</f>
        <v>0.37402980440856876</v>
      </c>
    </row>
    <row r="118" spans="1:51" x14ac:dyDescent="0.35">
      <c r="B118" t="s">
        <v>127</v>
      </c>
      <c r="C118">
        <v>244317</v>
      </c>
      <c r="D118">
        <v>129938</v>
      </c>
      <c r="E118">
        <v>4297</v>
      </c>
      <c r="F118">
        <v>58123</v>
      </c>
      <c r="G118">
        <v>43883</v>
      </c>
      <c r="H118">
        <v>18461</v>
      </c>
      <c r="I118" t="e">
        <v>#N/A</v>
      </c>
      <c r="J118" t="e">
        <v>#N/A</v>
      </c>
      <c r="K118" t="e">
        <v>#N/A</v>
      </c>
      <c r="L118" t="e">
        <v>#N/A</v>
      </c>
      <c r="M118">
        <v>-5319</v>
      </c>
      <c r="N118">
        <v>0</v>
      </c>
      <c r="O118">
        <v>230351</v>
      </c>
      <c r="P118">
        <v>40486</v>
      </c>
      <c r="Q118">
        <v>32279</v>
      </c>
      <c r="R118">
        <v>-378</v>
      </c>
      <c r="S118">
        <v>269320</v>
      </c>
      <c r="T118" s="6">
        <f t="shared" si="3"/>
        <v>-5319</v>
      </c>
      <c r="U118" s="6"/>
      <c r="AR118" s="5">
        <f t="shared" si="2"/>
        <v>7.5561667833183934</v>
      </c>
      <c r="AW118">
        <f>'PIB valeur_LT'!D118+'PIB valeur_LT'!E118</f>
        <v>50529</v>
      </c>
      <c r="AX118">
        <f t="shared" si="4"/>
        <v>0.37642194658621075</v>
      </c>
      <c r="AY118">
        <f>'PIB valeur_LT'!D118/D118</f>
        <v>0.3827286859887023</v>
      </c>
    </row>
    <row r="119" spans="1:51" x14ac:dyDescent="0.35">
      <c r="A119">
        <f>A115+1</f>
        <v>83</v>
      </c>
      <c r="B119" t="s">
        <v>128</v>
      </c>
      <c r="C119">
        <v>249032</v>
      </c>
      <c r="D119">
        <v>131895</v>
      </c>
      <c r="E119">
        <v>3680</v>
      </c>
      <c r="F119">
        <v>57949</v>
      </c>
      <c r="G119">
        <v>45187</v>
      </c>
      <c r="H119">
        <v>18070</v>
      </c>
      <c r="I119" t="e">
        <v>#N/A</v>
      </c>
      <c r="J119" t="e">
        <v>#N/A</v>
      </c>
      <c r="K119" t="e">
        <v>#N/A</v>
      </c>
      <c r="L119" t="e">
        <v>#N/A</v>
      </c>
      <c r="M119">
        <v>-494</v>
      </c>
      <c r="N119">
        <v>0</v>
      </c>
      <c r="O119">
        <v>237472</v>
      </c>
      <c r="P119">
        <v>40357</v>
      </c>
      <c r="Q119">
        <v>33707</v>
      </c>
      <c r="R119">
        <v>-552</v>
      </c>
      <c r="S119">
        <v>275854</v>
      </c>
      <c r="T119" s="6">
        <f t="shared" si="3"/>
        <v>-494</v>
      </c>
      <c r="U119" s="6"/>
      <c r="AR119" s="5">
        <f t="shared" si="2"/>
        <v>7.2560956021716088</v>
      </c>
      <c r="AW119">
        <f>'PIB valeur_LT'!D119+'PIB valeur_LT'!E119</f>
        <v>52009</v>
      </c>
      <c r="AX119">
        <f t="shared" si="4"/>
        <v>0.38361792365849162</v>
      </c>
      <c r="AY119">
        <f>'PIB valeur_LT'!D119/D119</f>
        <v>0.38772508434739755</v>
      </c>
    </row>
    <row r="120" spans="1:51" x14ac:dyDescent="0.35">
      <c r="B120" t="s">
        <v>129</v>
      </c>
      <c r="C120">
        <v>250761</v>
      </c>
      <c r="D120">
        <v>132737</v>
      </c>
      <c r="E120">
        <v>4230</v>
      </c>
      <c r="F120">
        <v>58968</v>
      </c>
      <c r="G120">
        <v>44649</v>
      </c>
      <c r="H120">
        <v>18190</v>
      </c>
      <c r="I120" t="e">
        <v>#N/A</v>
      </c>
      <c r="J120" t="e">
        <v>#N/A</v>
      </c>
      <c r="K120" t="e">
        <v>#N/A</v>
      </c>
      <c r="L120" t="e">
        <v>#N/A</v>
      </c>
      <c r="M120">
        <v>1573</v>
      </c>
      <c r="N120">
        <v>0</v>
      </c>
      <c r="O120">
        <v>239397</v>
      </c>
      <c r="P120">
        <v>40310</v>
      </c>
      <c r="Q120">
        <v>34587</v>
      </c>
      <c r="R120">
        <v>668</v>
      </c>
      <c r="S120">
        <v>277605</v>
      </c>
      <c r="T120" s="6">
        <f t="shared" si="3"/>
        <v>1573</v>
      </c>
      <c r="U120" s="6"/>
      <c r="AR120" s="5">
        <f t="shared" si="2"/>
        <v>7.2539190703498546</v>
      </c>
      <c r="AW120">
        <f>'PIB valeur_LT'!D120+'PIB valeur_LT'!E120</f>
        <v>52891</v>
      </c>
      <c r="AX120">
        <f t="shared" si="4"/>
        <v>0.38615870976220551</v>
      </c>
      <c r="AY120">
        <f>'PIB valeur_LT'!D120/D120</f>
        <v>0.39189525151238919</v>
      </c>
    </row>
    <row r="121" spans="1:51" x14ac:dyDescent="0.35">
      <c r="B121" t="s">
        <v>130</v>
      </c>
      <c r="C121">
        <v>253655</v>
      </c>
      <c r="D121">
        <v>134897</v>
      </c>
      <c r="E121">
        <v>4349</v>
      </c>
      <c r="F121">
        <v>58679</v>
      </c>
      <c r="G121">
        <v>45076</v>
      </c>
      <c r="H121">
        <v>18134</v>
      </c>
      <c r="I121" t="e">
        <v>#N/A</v>
      </c>
      <c r="J121" t="e">
        <v>#N/A</v>
      </c>
      <c r="K121" t="e">
        <v>#N/A</v>
      </c>
      <c r="L121" t="e">
        <v>#N/A</v>
      </c>
      <c r="M121">
        <v>1073</v>
      </c>
      <c r="N121">
        <v>0</v>
      </c>
      <c r="O121">
        <v>242559</v>
      </c>
      <c r="P121">
        <v>41098</v>
      </c>
      <c r="Q121">
        <v>34796</v>
      </c>
      <c r="R121">
        <v>-498</v>
      </c>
      <c r="S121">
        <v>281603</v>
      </c>
      <c r="T121" s="6">
        <f t="shared" si="3"/>
        <v>1073</v>
      </c>
      <c r="U121" s="6"/>
      <c r="AR121" s="5">
        <f t="shared" si="2"/>
        <v>7.1490804439100355</v>
      </c>
      <c r="AW121">
        <f>'PIB valeur_LT'!D121+'PIB valeur_LT'!E121</f>
        <v>54273</v>
      </c>
      <c r="AX121">
        <f t="shared" si="4"/>
        <v>0.38976344024244863</v>
      </c>
      <c r="AY121">
        <f>'PIB valeur_LT'!D121/D121</f>
        <v>0.39555364463257153</v>
      </c>
    </row>
    <row r="122" spans="1:51" x14ac:dyDescent="0.35">
      <c r="B122" t="s">
        <v>131</v>
      </c>
      <c r="C122">
        <v>255533</v>
      </c>
      <c r="D122">
        <v>134949</v>
      </c>
      <c r="E122">
        <v>4296</v>
      </c>
      <c r="F122">
        <v>59104</v>
      </c>
      <c r="G122">
        <v>47172</v>
      </c>
      <c r="H122">
        <v>19435</v>
      </c>
      <c r="I122" t="e">
        <v>#N/A</v>
      </c>
      <c r="J122" t="e">
        <v>#N/A</v>
      </c>
      <c r="K122" t="e">
        <v>#N/A</v>
      </c>
      <c r="L122" t="e">
        <v>#N/A</v>
      </c>
      <c r="M122">
        <v>1200</v>
      </c>
      <c r="N122">
        <v>0</v>
      </c>
      <c r="O122">
        <v>244308</v>
      </c>
      <c r="P122">
        <v>41726</v>
      </c>
      <c r="Q122">
        <v>36023</v>
      </c>
      <c r="R122">
        <v>645</v>
      </c>
      <c r="S122">
        <v>284066</v>
      </c>
      <c r="T122" s="6">
        <f t="shared" si="3"/>
        <v>1200</v>
      </c>
      <c r="U122" s="6"/>
      <c r="AR122" s="5">
        <f t="shared" si="2"/>
        <v>7.6056712831610787</v>
      </c>
      <c r="AW122">
        <f>'PIB valeur_LT'!D122+'PIB valeur_LT'!E122</f>
        <v>55088</v>
      </c>
      <c r="AX122">
        <f t="shared" si="4"/>
        <v>0.3956192322884125</v>
      </c>
      <c r="AY122">
        <f>'PIB valeur_LT'!D122/D122</f>
        <v>0.40167026061697381</v>
      </c>
    </row>
    <row r="123" spans="1:51" x14ac:dyDescent="0.35">
      <c r="A123">
        <f>A119+1</f>
        <v>84</v>
      </c>
      <c r="B123" t="s">
        <v>132</v>
      </c>
      <c r="C123">
        <v>257683</v>
      </c>
      <c r="D123">
        <v>135773</v>
      </c>
      <c r="E123">
        <v>4535</v>
      </c>
      <c r="F123">
        <v>59530</v>
      </c>
      <c r="G123">
        <v>48186</v>
      </c>
      <c r="H123">
        <v>19430</v>
      </c>
      <c r="I123" t="e">
        <v>#N/A</v>
      </c>
      <c r="J123" t="e">
        <v>#N/A</v>
      </c>
      <c r="K123" t="e">
        <v>#N/A</v>
      </c>
      <c r="L123" t="e">
        <v>#N/A</v>
      </c>
      <c r="M123">
        <v>-484</v>
      </c>
      <c r="N123">
        <v>0</v>
      </c>
      <c r="O123">
        <v>246570</v>
      </c>
      <c r="P123">
        <v>42687</v>
      </c>
      <c r="Q123">
        <v>36356</v>
      </c>
      <c r="R123">
        <v>-405</v>
      </c>
      <c r="S123">
        <v>287463</v>
      </c>
      <c r="T123" s="6">
        <f t="shared" si="3"/>
        <v>-484</v>
      </c>
      <c r="U123" s="6"/>
      <c r="AR123" s="5">
        <f t="shared" ref="AR123:AR174" si="5">100*H123/C123</f>
        <v>7.5402723501356315</v>
      </c>
      <c r="AW123">
        <f>'PIB valeur_LT'!D123+'PIB valeur_LT'!E123</f>
        <v>56160</v>
      </c>
      <c r="AX123">
        <f t="shared" si="4"/>
        <v>0.40026228012657866</v>
      </c>
      <c r="AY123">
        <f>'PIB valeur_LT'!D123/D123</f>
        <v>0.40681136897615872</v>
      </c>
    </row>
    <row r="124" spans="1:51" x14ac:dyDescent="0.35">
      <c r="B124" t="s">
        <v>133</v>
      </c>
      <c r="C124">
        <v>255100</v>
      </c>
      <c r="D124">
        <v>136860</v>
      </c>
      <c r="E124">
        <v>4202</v>
      </c>
      <c r="F124">
        <v>58960</v>
      </c>
      <c r="G124">
        <v>48369</v>
      </c>
      <c r="H124">
        <v>20362</v>
      </c>
      <c r="I124" t="e">
        <v>#N/A</v>
      </c>
      <c r="J124" t="e">
        <v>#N/A</v>
      </c>
      <c r="K124" t="e">
        <v>#N/A</v>
      </c>
      <c r="L124" t="e">
        <v>#N/A</v>
      </c>
      <c r="M124">
        <v>-487</v>
      </c>
      <c r="N124">
        <v>0</v>
      </c>
      <c r="O124">
        <v>245994</v>
      </c>
      <c r="P124">
        <v>42588</v>
      </c>
      <c r="Q124">
        <v>37935</v>
      </c>
      <c r="R124">
        <v>347</v>
      </c>
      <c r="S124">
        <v>286794</v>
      </c>
      <c r="T124" s="6">
        <f t="shared" si="3"/>
        <v>-487</v>
      </c>
      <c r="U124" s="6"/>
      <c r="AR124" s="5">
        <f t="shared" si="5"/>
        <v>7.9819678557428455</v>
      </c>
      <c r="AW124">
        <f>'PIB valeur_LT'!D124+'PIB valeur_LT'!E124</f>
        <v>57490</v>
      </c>
      <c r="AX124">
        <f t="shared" si="4"/>
        <v>0.40755128950390607</v>
      </c>
      <c r="AY124">
        <f>'PIB valeur_LT'!D124/D124</f>
        <v>0.41299868478737395</v>
      </c>
    </row>
    <row r="125" spans="1:51" x14ac:dyDescent="0.35">
      <c r="B125" t="s">
        <v>134</v>
      </c>
      <c r="C125">
        <v>256975</v>
      </c>
      <c r="D125">
        <v>136138</v>
      </c>
      <c r="E125">
        <v>4290</v>
      </c>
      <c r="F125">
        <v>59399</v>
      </c>
      <c r="G125">
        <v>48441</v>
      </c>
      <c r="H125">
        <v>20806</v>
      </c>
      <c r="I125" t="e">
        <v>#N/A</v>
      </c>
      <c r="J125" t="e">
        <v>#N/A</v>
      </c>
      <c r="K125" t="e">
        <v>#N/A</v>
      </c>
      <c r="L125" t="e">
        <v>#N/A</v>
      </c>
      <c r="M125">
        <v>98</v>
      </c>
      <c r="N125">
        <v>0</v>
      </c>
      <c r="O125">
        <v>246987</v>
      </c>
      <c r="P125">
        <v>43887</v>
      </c>
      <c r="Q125">
        <v>38209</v>
      </c>
      <c r="R125">
        <v>-255</v>
      </c>
      <c r="S125">
        <v>289449</v>
      </c>
      <c r="T125" s="6">
        <f t="shared" si="3"/>
        <v>98</v>
      </c>
      <c r="U125" s="6"/>
      <c r="AR125" s="5">
        <f t="shared" si="5"/>
        <v>8.096507442358206</v>
      </c>
      <c r="AW125">
        <f>'PIB valeur_LT'!D125+'PIB valeur_LT'!E125</f>
        <v>57874</v>
      </c>
      <c r="AX125">
        <f t="shared" si="4"/>
        <v>0.41212578688010937</v>
      </c>
      <c r="AY125">
        <f>'PIB valeur_LT'!D125/D125</f>
        <v>0.41773053813042649</v>
      </c>
    </row>
    <row r="126" spans="1:51" x14ac:dyDescent="0.35">
      <c r="B126" t="s">
        <v>135</v>
      </c>
      <c r="C126">
        <v>261627</v>
      </c>
      <c r="D126">
        <v>138708</v>
      </c>
      <c r="E126">
        <v>4409</v>
      </c>
      <c r="F126">
        <v>59609</v>
      </c>
      <c r="G126">
        <v>48802</v>
      </c>
      <c r="H126">
        <v>21563</v>
      </c>
      <c r="I126" t="e">
        <v>#N/A</v>
      </c>
      <c r="J126" t="e">
        <v>#N/A</v>
      </c>
      <c r="K126" t="e">
        <v>#N/A</v>
      </c>
      <c r="L126" t="e">
        <v>#N/A</v>
      </c>
      <c r="M126">
        <v>3220</v>
      </c>
      <c r="N126">
        <v>0</v>
      </c>
      <c r="O126">
        <v>252021</v>
      </c>
      <c r="P126">
        <v>44853</v>
      </c>
      <c r="Q126">
        <v>39769</v>
      </c>
      <c r="R126">
        <v>342</v>
      </c>
      <c r="S126">
        <v>295446</v>
      </c>
      <c r="T126" s="6">
        <f t="shared" si="3"/>
        <v>3220</v>
      </c>
      <c r="U126" s="6"/>
      <c r="AR126" s="5">
        <f t="shared" si="5"/>
        <v>8.2418863496504571</v>
      </c>
      <c r="AW126">
        <f>'PIB valeur_LT'!D126+'PIB valeur_LT'!E126</f>
        <v>59732</v>
      </c>
      <c r="AX126">
        <f t="shared" si="4"/>
        <v>0.41736481340441739</v>
      </c>
      <c r="AY126">
        <f>'PIB valeur_LT'!D126/D126</f>
        <v>0.42311907027712892</v>
      </c>
    </row>
    <row r="127" spans="1:51" x14ac:dyDescent="0.35">
      <c r="A127">
        <f>A123+1</f>
        <v>85</v>
      </c>
      <c r="B127" t="s">
        <v>136</v>
      </c>
      <c r="C127">
        <v>264127</v>
      </c>
      <c r="D127">
        <v>141904</v>
      </c>
      <c r="E127">
        <v>4602</v>
      </c>
      <c r="F127">
        <v>60270</v>
      </c>
      <c r="G127">
        <v>52467</v>
      </c>
      <c r="H127">
        <v>23924</v>
      </c>
      <c r="I127" t="e">
        <v>#N/A</v>
      </c>
      <c r="J127" t="e">
        <v>#N/A</v>
      </c>
      <c r="K127" t="e">
        <v>#N/A</v>
      </c>
      <c r="L127" t="e">
        <v>#N/A</v>
      </c>
      <c r="M127">
        <v>-3504</v>
      </c>
      <c r="N127">
        <v>0</v>
      </c>
      <c r="O127">
        <v>255872</v>
      </c>
      <c r="P127">
        <v>45257</v>
      </c>
      <c r="Q127">
        <v>39808</v>
      </c>
      <c r="R127">
        <v>-1677</v>
      </c>
      <c r="S127">
        <v>299588</v>
      </c>
      <c r="T127" s="6">
        <f t="shared" si="3"/>
        <v>-3504</v>
      </c>
      <c r="U127" s="6"/>
      <c r="AR127" s="5">
        <f t="shared" si="5"/>
        <v>9.0577638787401522</v>
      </c>
      <c r="AW127">
        <f>'PIB valeur_LT'!D127+'PIB valeur_LT'!E127</f>
        <v>61071</v>
      </c>
      <c r="AX127">
        <f t="shared" si="4"/>
        <v>0.41684982185029967</v>
      </c>
      <c r="AY127">
        <f>'PIB valeur_LT'!D127/D127</f>
        <v>0.42206703123238243</v>
      </c>
    </row>
    <row r="128" spans="1:51" x14ac:dyDescent="0.35">
      <c r="B128" t="s">
        <v>137</v>
      </c>
      <c r="C128">
        <v>269787</v>
      </c>
      <c r="D128">
        <v>142653</v>
      </c>
      <c r="E128">
        <v>4517</v>
      </c>
      <c r="F128">
        <v>58284</v>
      </c>
      <c r="G128">
        <v>48189</v>
      </c>
      <c r="H128">
        <v>21207</v>
      </c>
      <c r="I128" t="e">
        <v>#N/A</v>
      </c>
      <c r="J128" t="e">
        <v>#N/A</v>
      </c>
      <c r="K128" t="e">
        <v>#N/A</v>
      </c>
      <c r="L128" t="e">
        <v>#N/A</v>
      </c>
      <c r="M128">
        <v>3228</v>
      </c>
      <c r="N128">
        <v>0</v>
      </c>
      <c r="O128">
        <v>255055</v>
      </c>
      <c r="P128">
        <v>46990</v>
      </c>
      <c r="Q128">
        <v>38768</v>
      </c>
      <c r="R128">
        <v>468</v>
      </c>
      <c r="S128">
        <v>301171</v>
      </c>
      <c r="T128" s="6">
        <f t="shared" si="3"/>
        <v>3228</v>
      </c>
      <c r="U128" s="6"/>
      <c r="AR128" s="5">
        <f t="shared" si="5"/>
        <v>7.8606456204338979</v>
      </c>
      <c r="AW128">
        <f>'PIB valeur_LT'!D128+'PIB valeur_LT'!E128</f>
        <v>62303</v>
      </c>
      <c r="AX128">
        <f t="shared" si="4"/>
        <v>0.42334035469185294</v>
      </c>
      <c r="AY128">
        <f>'PIB valeur_LT'!D128/D128</f>
        <v>0.42924439023364386</v>
      </c>
    </row>
    <row r="129" spans="1:51" x14ac:dyDescent="0.35">
      <c r="B129" t="s">
        <v>138</v>
      </c>
      <c r="C129">
        <v>269737</v>
      </c>
      <c r="D129">
        <v>144683</v>
      </c>
      <c r="E129">
        <v>4622</v>
      </c>
      <c r="F129">
        <v>59059</v>
      </c>
      <c r="G129">
        <v>48605</v>
      </c>
      <c r="H129">
        <v>21745</v>
      </c>
      <c r="I129" t="e">
        <v>#N/A</v>
      </c>
      <c r="J129" t="e">
        <v>#N/A</v>
      </c>
      <c r="K129" t="e">
        <v>#N/A</v>
      </c>
      <c r="L129" t="e">
        <v>#N/A</v>
      </c>
      <c r="M129">
        <v>918</v>
      </c>
      <c r="N129">
        <v>0</v>
      </c>
      <c r="O129">
        <v>256721</v>
      </c>
      <c r="P129">
        <v>45662</v>
      </c>
      <c r="Q129">
        <v>38014</v>
      </c>
      <c r="R129">
        <v>-592</v>
      </c>
      <c r="S129">
        <v>300933</v>
      </c>
      <c r="T129" s="6">
        <f t="shared" si="3"/>
        <v>918</v>
      </c>
      <c r="U129" s="6"/>
      <c r="AR129" s="5">
        <f t="shared" si="5"/>
        <v>8.0615562566499968</v>
      </c>
      <c r="AW129">
        <f>'PIB valeur_LT'!D129+'PIB valeur_LT'!E129</f>
        <v>64116</v>
      </c>
      <c r="AX129">
        <f t="shared" si="4"/>
        <v>0.42942969090117544</v>
      </c>
      <c r="AY129">
        <f>'PIB valeur_LT'!D129/D129</f>
        <v>0.4357111754663644</v>
      </c>
    </row>
    <row r="130" spans="1:51" x14ac:dyDescent="0.35">
      <c r="B130" t="s">
        <v>139</v>
      </c>
      <c r="C130">
        <v>269896</v>
      </c>
      <c r="D130">
        <v>145821</v>
      </c>
      <c r="E130">
        <v>4718</v>
      </c>
      <c r="F130">
        <v>59175</v>
      </c>
      <c r="G130">
        <v>48412</v>
      </c>
      <c r="H130">
        <v>21883</v>
      </c>
      <c r="I130" t="e">
        <v>#N/A</v>
      </c>
      <c r="J130" t="e">
        <v>#N/A</v>
      </c>
      <c r="K130" t="e">
        <v>#N/A</v>
      </c>
      <c r="L130" t="e">
        <v>#N/A</v>
      </c>
      <c r="M130">
        <v>744</v>
      </c>
      <c r="N130">
        <v>0</v>
      </c>
      <c r="O130">
        <v>257191</v>
      </c>
      <c r="P130">
        <v>45944</v>
      </c>
      <c r="Q130">
        <v>39245</v>
      </c>
      <c r="R130">
        <v>748</v>
      </c>
      <c r="S130">
        <v>301754</v>
      </c>
      <c r="T130" s="6">
        <f t="shared" si="3"/>
        <v>744</v>
      </c>
      <c r="U130" s="6"/>
      <c r="AR130" s="5">
        <f t="shared" si="5"/>
        <v>8.1079378723656514</v>
      </c>
      <c r="AW130">
        <f>'PIB valeur_LT'!D130+'PIB valeur_LT'!E130</f>
        <v>65588</v>
      </c>
      <c r="AX130">
        <f t="shared" si="4"/>
        <v>0.43568776197530207</v>
      </c>
      <c r="AY130">
        <f>'PIB valeur_LT'!D130/D130</f>
        <v>0.44230940673839847</v>
      </c>
    </row>
    <row r="131" spans="1:51" x14ac:dyDescent="0.35">
      <c r="A131">
        <f>A127+1</f>
        <v>86</v>
      </c>
      <c r="B131" t="s">
        <v>140</v>
      </c>
      <c r="C131">
        <v>272720</v>
      </c>
      <c r="D131">
        <v>149830</v>
      </c>
      <c r="E131">
        <v>4447</v>
      </c>
      <c r="F131">
        <v>60639</v>
      </c>
      <c r="G131">
        <v>47891</v>
      </c>
      <c r="H131">
        <v>21914</v>
      </c>
      <c r="I131" t="e">
        <v>#N/A</v>
      </c>
      <c r="J131" t="e">
        <v>#N/A</v>
      </c>
      <c r="K131" t="e">
        <v>#N/A</v>
      </c>
      <c r="L131" t="e">
        <v>#N/A</v>
      </c>
      <c r="M131">
        <v>-473</v>
      </c>
      <c r="N131">
        <v>59</v>
      </c>
      <c r="O131">
        <v>260760</v>
      </c>
      <c r="P131">
        <v>46937</v>
      </c>
      <c r="Q131">
        <v>40205</v>
      </c>
      <c r="R131">
        <v>-5</v>
      </c>
      <c r="S131">
        <v>306422</v>
      </c>
      <c r="T131" s="6">
        <f t="shared" si="3"/>
        <v>-414</v>
      </c>
      <c r="U131" s="6"/>
      <c r="AR131" s="5">
        <f t="shared" si="5"/>
        <v>8.0353476092695804</v>
      </c>
      <c r="AW131">
        <f>'PIB valeur_LT'!D131+'PIB valeur_LT'!E131</f>
        <v>67589</v>
      </c>
      <c r="AX131">
        <f t="shared" si="4"/>
        <v>0.43810159647906038</v>
      </c>
      <c r="AY131">
        <f>'PIB valeur_LT'!D131/D131</f>
        <v>0.44291530401121271</v>
      </c>
    </row>
    <row r="132" spans="1:51" x14ac:dyDescent="0.35">
      <c r="B132" t="s">
        <v>141</v>
      </c>
      <c r="C132">
        <v>275136</v>
      </c>
      <c r="D132">
        <v>152193</v>
      </c>
      <c r="E132">
        <v>4581</v>
      </c>
      <c r="F132">
        <v>60280</v>
      </c>
      <c r="G132">
        <v>46567</v>
      </c>
      <c r="H132">
        <v>20837</v>
      </c>
      <c r="I132" t="e">
        <v>#N/A</v>
      </c>
      <c r="J132" t="e">
        <v>#N/A</v>
      </c>
      <c r="K132" t="e">
        <v>#N/A</v>
      </c>
      <c r="L132" t="e">
        <v>#N/A</v>
      </c>
      <c r="M132">
        <v>2504</v>
      </c>
      <c r="N132">
        <v>-117</v>
      </c>
      <c r="O132">
        <v>264396</v>
      </c>
      <c r="P132">
        <v>47610</v>
      </c>
      <c r="Q132">
        <v>41612</v>
      </c>
      <c r="R132">
        <v>0</v>
      </c>
      <c r="S132">
        <v>310720</v>
      </c>
      <c r="T132" s="6">
        <f t="shared" si="3"/>
        <v>2387</v>
      </c>
      <c r="U132" s="6"/>
      <c r="AR132" s="5">
        <f t="shared" si="5"/>
        <v>7.5733455454756919</v>
      </c>
      <c r="AW132">
        <f>'PIB valeur_LT'!D132+'PIB valeur_LT'!E132</f>
        <v>69322</v>
      </c>
      <c r="AX132">
        <f t="shared" si="4"/>
        <v>0.44217791215380103</v>
      </c>
      <c r="AY132">
        <f>'PIB valeur_LT'!D132/D132</f>
        <v>0.44722819052124607</v>
      </c>
    </row>
    <row r="133" spans="1:51" x14ac:dyDescent="0.35">
      <c r="B133" t="s">
        <v>142</v>
      </c>
      <c r="C133">
        <v>276863</v>
      </c>
      <c r="D133">
        <v>153185</v>
      </c>
      <c r="E133">
        <v>4641</v>
      </c>
      <c r="F133">
        <v>59758</v>
      </c>
      <c r="G133">
        <v>49172</v>
      </c>
      <c r="H133">
        <v>22080</v>
      </c>
      <c r="I133" t="e">
        <v>#N/A</v>
      </c>
      <c r="J133" t="e">
        <v>#N/A</v>
      </c>
      <c r="K133" t="e">
        <v>#N/A</v>
      </c>
      <c r="L133" t="e">
        <v>#N/A</v>
      </c>
      <c r="M133">
        <v>102</v>
      </c>
      <c r="N133">
        <v>234</v>
      </c>
      <c r="O133">
        <v>266477</v>
      </c>
      <c r="P133">
        <v>47659</v>
      </c>
      <c r="Q133">
        <v>41908</v>
      </c>
      <c r="R133">
        <v>3</v>
      </c>
      <c r="S133">
        <v>312720</v>
      </c>
      <c r="T133" s="6">
        <f t="shared" si="3"/>
        <v>336</v>
      </c>
      <c r="U133" s="6"/>
      <c r="AR133" s="5">
        <f t="shared" si="5"/>
        <v>7.9750634790492052</v>
      </c>
      <c r="AW133">
        <f>'PIB valeur_LT'!D133+'PIB valeur_LT'!E133</f>
        <v>70545</v>
      </c>
      <c r="AX133">
        <f t="shared" si="4"/>
        <v>0.44697958511271907</v>
      </c>
      <c r="AY133">
        <f>'PIB valeur_LT'!D133/D133</f>
        <v>0.45208734536671347</v>
      </c>
    </row>
    <row r="134" spans="1:51" x14ac:dyDescent="0.35">
      <c r="B134" t="s">
        <v>143</v>
      </c>
      <c r="C134">
        <v>282193</v>
      </c>
      <c r="D134">
        <v>153935</v>
      </c>
      <c r="E134">
        <v>4737</v>
      </c>
      <c r="F134">
        <v>59777</v>
      </c>
      <c r="G134">
        <v>51554</v>
      </c>
      <c r="H134">
        <v>22763</v>
      </c>
      <c r="I134" t="e">
        <v>#N/A</v>
      </c>
      <c r="J134" t="e">
        <v>#N/A</v>
      </c>
      <c r="K134" t="e">
        <v>#N/A</v>
      </c>
      <c r="L134" t="e">
        <v>#N/A</v>
      </c>
      <c r="M134">
        <v>-112</v>
      </c>
      <c r="N134">
        <v>-117</v>
      </c>
      <c r="O134">
        <v>270710</v>
      </c>
      <c r="P134">
        <v>48954</v>
      </c>
      <c r="Q134">
        <v>42495</v>
      </c>
      <c r="R134">
        <v>3</v>
      </c>
      <c r="S134">
        <v>318407</v>
      </c>
      <c r="T134" s="6">
        <f t="shared" si="3"/>
        <v>-229</v>
      </c>
      <c r="U134" s="6"/>
      <c r="AR134" s="5">
        <f t="shared" si="5"/>
        <v>8.0664651497379456</v>
      </c>
      <c r="AW134">
        <f>'PIB valeur_LT'!D134+'PIB valeur_LT'!E134</f>
        <v>71801</v>
      </c>
      <c r="AX134">
        <f t="shared" si="4"/>
        <v>0.45251210043359885</v>
      </c>
      <c r="AY134">
        <f>'PIB valeur_LT'!D134/D134</f>
        <v>0.45802449085653035</v>
      </c>
    </row>
    <row r="135" spans="1:51" x14ac:dyDescent="0.35">
      <c r="A135">
        <f>A131+1</f>
        <v>87</v>
      </c>
      <c r="B135" t="s">
        <v>144</v>
      </c>
      <c r="C135">
        <v>284172</v>
      </c>
      <c r="D135">
        <v>155770</v>
      </c>
      <c r="E135">
        <v>4765</v>
      </c>
      <c r="F135">
        <v>59542</v>
      </c>
      <c r="G135">
        <v>50260</v>
      </c>
      <c r="H135">
        <v>21234</v>
      </c>
      <c r="I135" t="e">
        <v>#N/A</v>
      </c>
      <c r="J135" t="e">
        <v>#N/A</v>
      </c>
      <c r="K135" t="e">
        <v>#N/A</v>
      </c>
      <c r="L135" t="e">
        <v>#N/A</v>
      </c>
      <c r="M135">
        <v>-173</v>
      </c>
      <c r="N135">
        <v>382</v>
      </c>
      <c r="O135">
        <v>270153</v>
      </c>
      <c r="P135">
        <v>50280</v>
      </c>
      <c r="Q135">
        <v>41973</v>
      </c>
      <c r="R135">
        <v>1</v>
      </c>
      <c r="S135">
        <v>319472</v>
      </c>
      <c r="T135" s="6">
        <f t="shared" ref="T135:T198" si="6">M135+N135</f>
        <v>209</v>
      </c>
      <c r="U135" s="6"/>
      <c r="AR135" s="5">
        <f t="shared" si="5"/>
        <v>7.4722351252058612</v>
      </c>
      <c r="AW135">
        <f>'PIB valeur_LT'!D135+'PIB valeur_LT'!E135</f>
        <v>73469</v>
      </c>
      <c r="AX135">
        <f t="shared" ref="AX135:AX198" si="7">AW135/(D135+E135)</f>
        <v>0.4576509795371726</v>
      </c>
      <c r="AY135">
        <f>'PIB valeur_LT'!D135/D135</f>
        <v>0.46232265519676446</v>
      </c>
    </row>
    <row r="136" spans="1:51" x14ac:dyDescent="0.35">
      <c r="B136" t="s">
        <v>145</v>
      </c>
      <c r="C136">
        <v>288385</v>
      </c>
      <c r="D136">
        <v>158407</v>
      </c>
      <c r="E136">
        <v>4773</v>
      </c>
      <c r="F136">
        <v>60473</v>
      </c>
      <c r="G136">
        <v>52682</v>
      </c>
      <c r="H136">
        <v>21944</v>
      </c>
      <c r="I136" t="e">
        <v>#N/A</v>
      </c>
      <c r="J136" t="e">
        <v>#N/A</v>
      </c>
      <c r="K136" t="e">
        <v>#N/A</v>
      </c>
      <c r="L136" t="e">
        <v>#N/A</v>
      </c>
      <c r="M136">
        <v>2386</v>
      </c>
      <c r="N136">
        <v>-320</v>
      </c>
      <c r="O136">
        <v>277831</v>
      </c>
      <c r="P136">
        <v>49855</v>
      </c>
      <c r="Q136">
        <v>44067</v>
      </c>
      <c r="R136">
        <v>3</v>
      </c>
      <c r="S136">
        <v>326287</v>
      </c>
      <c r="T136" s="6">
        <f t="shared" si="6"/>
        <v>2066</v>
      </c>
      <c r="U136" s="6"/>
      <c r="AR136" s="5">
        <f t="shared" si="5"/>
        <v>7.609272326924077</v>
      </c>
      <c r="AW136">
        <f>'PIB valeur_LT'!D136+'PIB valeur_LT'!E136</f>
        <v>75402</v>
      </c>
      <c r="AX136">
        <f t="shared" si="7"/>
        <v>0.46207868611349429</v>
      </c>
      <c r="AY136">
        <f>'PIB valeur_LT'!D136/D136</f>
        <v>0.46712582145991022</v>
      </c>
    </row>
    <row r="137" spans="1:51" x14ac:dyDescent="0.35">
      <c r="B137" t="s">
        <v>146</v>
      </c>
      <c r="C137">
        <v>295493</v>
      </c>
      <c r="D137">
        <v>161697</v>
      </c>
      <c r="E137">
        <v>4904</v>
      </c>
      <c r="F137">
        <v>60248</v>
      </c>
      <c r="G137">
        <v>57537</v>
      </c>
      <c r="H137">
        <v>23778</v>
      </c>
      <c r="I137" t="e">
        <v>#N/A</v>
      </c>
      <c r="J137" t="e">
        <v>#N/A</v>
      </c>
      <c r="K137" t="e">
        <v>#N/A</v>
      </c>
      <c r="L137" t="e">
        <v>#N/A</v>
      </c>
      <c r="M137">
        <v>691</v>
      </c>
      <c r="N137">
        <v>348</v>
      </c>
      <c r="O137">
        <v>285321</v>
      </c>
      <c r="P137">
        <v>51694</v>
      </c>
      <c r="Q137">
        <v>46106</v>
      </c>
      <c r="R137">
        <v>0</v>
      </c>
      <c r="S137">
        <v>335681</v>
      </c>
      <c r="T137" s="6">
        <f t="shared" si="6"/>
        <v>1039</v>
      </c>
      <c r="U137" s="6"/>
      <c r="AR137" s="5">
        <f t="shared" si="5"/>
        <v>8.0468911277086086</v>
      </c>
      <c r="AW137">
        <f>'PIB valeur_LT'!D137+'PIB valeur_LT'!E137</f>
        <v>77666</v>
      </c>
      <c r="AX137">
        <f t="shared" si="7"/>
        <v>0.466179674791868</v>
      </c>
      <c r="AY137">
        <f>'PIB valeur_LT'!D137/D137</f>
        <v>0.471517715232812</v>
      </c>
    </row>
    <row r="138" spans="1:51" x14ac:dyDescent="0.35">
      <c r="B138" t="s">
        <v>147</v>
      </c>
      <c r="C138">
        <v>298855</v>
      </c>
      <c r="D138">
        <v>165212</v>
      </c>
      <c r="E138">
        <v>4982</v>
      </c>
      <c r="F138">
        <v>60075</v>
      </c>
      <c r="G138">
        <v>58922</v>
      </c>
      <c r="H138">
        <v>25308</v>
      </c>
      <c r="I138" t="e">
        <v>#N/A</v>
      </c>
      <c r="J138" t="e">
        <v>#N/A</v>
      </c>
      <c r="K138" t="e">
        <v>#N/A</v>
      </c>
      <c r="L138" t="e">
        <v>#N/A</v>
      </c>
      <c r="M138">
        <v>489</v>
      </c>
      <c r="N138">
        <v>10</v>
      </c>
      <c r="O138">
        <v>290127</v>
      </c>
      <c r="P138">
        <v>51486</v>
      </c>
      <c r="Q138">
        <v>46998</v>
      </c>
      <c r="R138">
        <v>-2</v>
      </c>
      <c r="S138">
        <v>340024</v>
      </c>
      <c r="T138" s="6">
        <f t="shared" si="6"/>
        <v>499</v>
      </c>
      <c r="U138" s="6"/>
      <c r="AR138" s="5">
        <f t="shared" si="5"/>
        <v>8.4683207575580131</v>
      </c>
      <c r="AW138">
        <f>'PIB valeur_LT'!D138+'PIB valeur_LT'!E138</f>
        <v>80313</v>
      </c>
      <c r="AX138">
        <f t="shared" si="7"/>
        <v>0.47189090097183212</v>
      </c>
      <c r="AY138">
        <f>'PIB valeur_LT'!D138/D138</f>
        <v>0.47738057768200859</v>
      </c>
    </row>
    <row r="139" spans="1:51" x14ac:dyDescent="0.35">
      <c r="A139">
        <f>A135+1</f>
        <v>88</v>
      </c>
      <c r="B139" t="s">
        <v>148</v>
      </c>
      <c r="C139">
        <v>303698</v>
      </c>
      <c r="D139">
        <v>167485</v>
      </c>
      <c r="E139">
        <v>5203</v>
      </c>
      <c r="F139">
        <v>60296</v>
      </c>
      <c r="G139">
        <v>61847</v>
      </c>
      <c r="H139">
        <v>26403</v>
      </c>
      <c r="I139" t="e">
        <v>#N/A</v>
      </c>
      <c r="J139" t="e">
        <v>#N/A</v>
      </c>
      <c r="K139" t="e">
        <v>#N/A</v>
      </c>
      <c r="L139" t="e">
        <v>#N/A</v>
      </c>
      <c r="M139">
        <v>929</v>
      </c>
      <c r="N139">
        <v>6</v>
      </c>
      <c r="O139">
        <v>296519</v>
      </c>
      <c r="P139">
        <v>50622</v>
      </c>
      <c r="Q139">
        <v>47470</v>
      </c>
      <c r="R139">
        <v>1</v>
      </c>
      <c r="S139">
        <v>345130</v>
      </c>
      <c r="T139" s="6">
        <f t="shared" si="6"/>
        <v>935</v>
      </c>
      <c r="U139" s="6"/>
      <c r="AR139" s="5">
        <f t="shared" si="5"/>
        <v>8.6938340061508477</v>
      </c>
      <c r="AW139">
        <f>'PIB valeur_LT'!D139+'PIB valeur_LT'!E139</f>
        <v>82736</v>
      </c>
      <c r="AX139">
        <f t="shared" si="7"/>
        <v>0.47910682849995367</v>
      </c>
      <c r="AY139">
        <f>'PIB valeur_LT'!D139/D139</f>
        <v>0.4840433471654178</v>
      </c>
    </row>
    <row r="140" spans="1:51" x14ac:dyDescent="0.35">
      <c r="B140" t="s">
        <v>149</v>
      </c>
      <c r="C140">
        <v>305281</v>
      </c>
      <c r="D140">
        <v>169883</v>
      </c>
      <c r="E140">
        <v>5097</v>
      </c>
      <c r="F140">
        <v>60208</v>
      </c>
      <c r="G140">
        <v>63501</v>
      </c>
      <c r="H140">
        <v>27737</v>
      </c>
      <c r="I140" t="e">
        <v>#N/A</v>
      </c>
      <c r="J140" t="e">
        <v>#N/A</v>
      </c>
      <c r="K140" t="e">
        <v>#N/A</v>
      </c>
      <c r="L140" t="e">
        <v>#N/A</v>
      </c>
      <c r="M140">
        <v>-419</v>
      </c>
      <c r="N140">
        <v>-69</v>
      </c>
      <c r="O140">
        <v>299565</v>
      </c>
      <c r="P140">
        <v>51653</v>
      </c>
      <c r="Q140">
        <v>49433</v>
      </c>
      <c r="R140">
        <v>1</v>
      </c>
      <c r="S140">
        <v>349295</v>
      </c>
      <c r="T140" s="6">
        <f t="shared" si="6"/>
        <v>-488</v>
      </c>
      <c r="U140" s="6"/>
      <c r="AR140" s="5">
        <f t="shared" si="5"/>
        <v>9.085727575577911</v>
      </c>
      <c r="AW140">
        <f>'PIB valeur_LT'!D140+'PIB valeur_LT'!E140</f>
        <v>85010</v>
      </c>
      <c r="AX140">
        <f t="shared" si="7"/>
        <v>0.48582695165161732</v>
      </c>
      <c r="AY140">
        <f>'PIB valeur_LT'!D140/D140</f>
        <v>0.49115567773114438</v>
      </c>
    </row>
    <row r="141" spans="1:51" x14ac:dyDescent="0.35">
      <c r="B141" t="s">
        <v>150</v>
      </c>
      <c r="C141">
        <v>309097</v>
      </c>
      <c r="D141">
        <v>173832</v>
      </c>
      <c r="E141">
        <v>5246</v>
      </c>
      <c r="F141">
        <v>59687</v>
      </c>
      <c r="G141">
        <v>64054</v>
      </c>
      <c r="H141">
        <v>29236</v>
      </c>
      <c r="I141" t="e">
        <v>#N/A</v>
      </c>
      <c r="J141" t="e">
        <v>#N/A</v>
      </c>
      <c r="K141" t="e">
        <v>#N/A</v>
      </c>
      <c r="L141" t="e">
        <v>#N/A</v>
      </c>
      <c r="M141">
        <v>2116</v>
      </c>
      <c r="N141">
        <v>26</v>
      </c>
      <c r="O141">
        <v>304690</v>
      </c>
      <c r="P141">
        <v>51954</v>
      </c>
      <c r="Q141">
        <v>50733</v>
      </c>
      <c r="R141">
        <v>1</v>
      </c>
      <c r="S141">
        <v>354583</v>
      </c>
      <c r="T141" s="6">
        <f t="shared" si="6"/>
        <v>2142</v>
      </c>
      <c r="U141" s="6"/>
      <c r="AR141" s="5">
        <f t="shared" si="5"/>
        <v>9.4585194938805621</v>
      </c>
      <c r="AW141">
        <f>'PIB valeur_LT'!D141+'PIB valeur_LT'!E141</f>
        <v>87797</v>
      </c>
      <c r="AX141">
        <f t="shared" si="7"/>
        <v>0.4902723952691006</v>
      </c>
      <c r="AY141">
        <f>'PIB valeur_LT'!D141/D141</f>
        <v>0.4958005430530627</v>
      </c>
    </row>
    <row r="142" spans="1:51" x14ac:dyDescent="0.35">
      <c r="B142" t="s">
        <v>151</v>
      </c>
      <c r="C142">
        <v>311574</v>
      </c>
      <c r="D142">
        <v>175394</v>
      </c>
      <c r="E142">
        <v>5321</v>
      </c>
      <c r="F142">
        <v>60530</v>
      </c>
      <c r="G142">
        <v>63988</v>
      </c>
      <c r="H142">
        <v>30063</v>
      </c>
      <c r="I142" t="e">
        <v>#N/A</v>
      </c>
      <c r="J142" t="e">
        <v>#N/A</v>
      </c>
      <c r="K142" t="e">
        <v>#N/A</v>
      </c>
      <c r="L142" t="e">
        <v>#N/A</v>
      </c>
      <c r="M142">
        <v>11186</v>
      </c>
      <c r="N142">
        <v>-122</v>
      </c>
      <c r="O142">
        <v>312510</v>
      </c>
      <c r="P142">
        <v>50899</v>
      </c>
      <c r="Q142">
        <v>53644</v>
      </c>
      <c r="R142">
        <v>1</v>
      </c>
      <c r="S142">
        <v>360846</v>
      </c>
      <c r="T142" s="6">
        <f t="shared" si="6"/>
        <v>11064</v>
      </c>
      <c r="U142" s="6"/>
      <c r="AR142" s="5">
        <f t="shared" si="5"/>
        <v>9.6487511794950791</v>
      </c>
      <c r="AW142">
        <f>'PIB valeur_LT'!D142+'PIB valeur_LT'!E142</f>
        <v>89612</v>
      </c>
      <c r="AX142">
        <f t="shared" si="7"/>
        <v>0.49587471986276732</v>
      </c>
      <c r="AY142">
        <f>'PIB valeur_LT'!D142/D142</f>
        <v>0.50160210725566434</v>
      </c>
    </row>
    <row r="143" spans="1:51" x14ac:dyDescent="0.35">
      <c r="A143">
        <f>A139+1</f>
        <v>89</v>
      </c>
      <c r="B143" t="s">
        <v>152</v>
      </c>
      <c r="C143">
        <v>313083</v>
      </c>
      <c r="D143">
        <v>176901</v>
      </c>
      <c r="E143">
        <v>5308</v>
      </c>
      <c r="F143">
        <v>60084</v>
      </c>
      <c r="G143">
        <v>67398</v>
      </c>
      <c r="H143">
        <v>31272</v>
      </c>
      <c r="I143" t="e">
        <v>#N/A</v>
      </c>
      <c r="J143" t="e">
        <v>#N/A</v>
      </c>
      <c r="K143" t="e">
        <v>#N/A</v>
      </c>
      <c r="L143" t="e">
        <v>#N/A</v>
      </c>
      <c r="M143">
        <v>1739</v>
      </c>
      <c r="N143">
        <v>-35</v>
      </c>
      <c r="O143">
        <v>311969</v>
      </c>
      <c r="P143">
        <v>53240</v>
      </c>
      <c r="Q143">
        <v>54330</v>
      </c>
      <c r="R143">
        <v>0</v>
      </c>
      <c r="S143">
        <v>363064</v>
      </c>
      <c r="T143" s="6">
        <f t="shared" si="6"/>
        <v>1704</v>
      </c>
      <c r="U143" s="6"/>
      <c r="AR143" s="5">
        <f t="shared" si="5"/>
        <v>9.9884056304558211</v>
      </c>
      <c r="AW143">
        <f>'PIB valeur_LT'!D143+'PIB valeur_LT'!E143</f>
        <v>91564</v>
      </c>
      <c r="AX143">
        <f t="shared" si="7"/>
        <v>0.50252182932785971</v>
      </c>
      <c r="AY143">
        <f>'PIB valeur_LT'!D143/D143</f>
        <v>0.50730069360828933</v>
      </c>
    </row>
    <row r="144" spans="1:51" x14ac:dyDescent="0.35">
      <c r="B144" t="s">
        <v>153</v>
      </c>
      <c r="C144">
        <v>315039</v>
      </c>
      <c r="D144">
        <v>178428</v>
      </c>
      <c r="E144">
        <v>5261</v>
      </c>
      <c r="F144">
        <v>60355</v>
      </c>
      <c r="G144">
        <v>66073</v>
      </c>
      <c r="H144">
        <v>31719</v>
      </c>
      <c r="I144" t="e">
        <v>#N/A</v>
      </c>
      <c r="J144" t="e">
        <v>#N/A</v>
      </c>
      <c r="K144" t="e">
        <v>#N/A</v>
      </c>
      <c r="L144" t="e">
        <v>#N/A</v>
      </c>
      <c r="M144">
        <v>3438</v>
      </c>
      <c r="N144">
        <v>-190</v>
      </c>
      <c r="O144">
        <v>313281</v>
      </c>
      <c r="P144">
        <v>52396</v>
      </c>
      <c r="Q144">
        <v>53221</v>
      </c>
      <c r="R144">
        <v>1</v>
      </c>
      <c r="S144">
        <v>363380</v>
      </c>
      <c r="T144" s="6">
        <f t="shared" si="6"/>
        <v>3248</v>
      </c>
      <c r="U144" s="6"/>
      <c r="AR144" s="5">
        <f t="shared" si="5"/>
        <v>10.068277260910554</v>
      </c>
      <c r="AW144">
        <f>'PIB valeur_LT'!D144+'PIB valeur_LT'!E144</f>
        <v>93841</v>
      </c>
      <c r="AX144">
        <f t="shared" si="7"/>
        <v>0.51086891430624592</v>
      </c>
      <c r="AY144">
        <f>'PIB valeur_LT'!D144/D144</f>
        <v>0.51546842423834827</v>
      </c>
    </row>
    <row r="145" spans="1:51" x14ac:dyDescent="0.35">
      <c r="B145" t="s">
        <v>154</v>
      </c>
      <c r="C145">
        <v>315554</v>
      </c>
      <c r="D145">
        <v>178277</v>
      </c>
      <c r="E145">
        <v>5374</v>
      </c>
      <c r="F145">
        <v>61294</v>
      </c>
      <c r="G145">
        <v>66800</v>
      </c>
      <c r="H145">
        <v>32535</v>
      </c>
      <c r="I145" t="e">
        <v>#N/A</v>
      </c>
      <c r="J145" t="e">
        <v>#N/A</v>
      </c>
      <c r="K145" t="e">
        <v>#N/A</v>
      </c>
      <c r="L145" t="e">
        <v>#N/A</v>
      </c>
      <c r="M145">
        <v>2003</v>
      </c>
      <c r="N145">
        <v>62</v>
      </c>
      <c r="O145">
        <v>313867</v>
      </c>
      <c r="P145">
        <v>53714</v>
      </c>
      <c r="Q145">
        <v>54463</v>
      </c>
      <c r="R145">
        <v>0</v>
      </c>
      <c r="S145">
        <v>365476</v>
      </c>
      <c r="T145" s="6">
        <f t="shared" si="6"/>
        <v>2065</v>
      </c>
      <c r="U145" s="6"/>
      <c r="AR145" s="5">
        <f t="shared" si="5"/>
        <v>10.310438150047219</v>
      </c>
      <c r="AW145">
        <f>'PIB valeur_LT'!D145+'PIB valeur_LT'!E145</f>
        <v>95292</v>
      </c>
      <c r="AX145">
        <f t="shared" si="7"/>
        <v>0.51887547576653548</v>
      </c>
      <c r="AY145">
        <f>'PIB valeur_LT'!D145/D145</f>
        <v>0.52410013630473928</v>
      </c>
    </row>
    <row r="146" spans="1:51" x14ac:dyDescent="0.35">
      <c r="B146" t="s">
        <v>155</v>
      </c>
      <c r="C146">
        <v>315515</v>
      </c>
      <c r="D146">
        <v>179012</v>
      </c>
      <c r="E146">
        <v>5506</v>
      </c>
      <c r="F146">
        <v>61014</v>
      </c>
      <c r="G146">
        <v>65488</v>
      </c>
      <c r="H146">
        <v>31709</v>
      </c>
      <c r="I146" t="e">
        <v>#N/A</v>
      </c>
      <c r="J146" t="e">
        <v>#N/A</v>
      </c>
      <c r="K146" t="e">
        <v>#N/A</v>
      </c>
      <c r="L146" t="e">
        <v>#N/A</v>
      </c>
      <c r="M146">
        <v>-601</v>
      </c>
      <c r="N146">
        <v>165</v>
      </c>
      <c r="O146">
        <v>310888</v>
      </c>
      <c r="P146">
        <v>55182</v>
      </c>
      <c r="Q146">
        <v>53591</v>
      </c>
      <c r="R146">
        <v>1</v>
      </c>
      <c r="S146">
        <v>364289</v>
      </c>
      <c r="T146" s="6">
        <f t="shared" si="6"/>
        <v>-436</v>
      </c>
      <c r="U146" s="6"/>
      <c r="AR146" s="5">
        <f t="shared" si="5"/>
        <v>10.04991838739838</v>
      </c>
      <c r="AW146">
        <f>'PIB valeur_LT'!D146+'PIB valeur_LT'!E146</f>
        <v>97474</v>
      </c>
      <c r="AX146">
        <f t="shared" si="7"/>
        <v>0.52826282530701607</v>
      </c>
      <c r="AY146">
        <f>'PIB valeur_LT'!D146/D146</f>
        <v>0.53389716890487793</v>
      </c>
    </row>
    <row r="147" spans="1:51" x14ac:dyDescent="0.35">
      <c r="A147">
        <f>A143+1</f>
        <v>90</v>
      </c>
      <c r="B147" t="s">
        <v>156</v>
      </c>
      <c r="C147">
        <v>317117</v>
      </c>
      <c r="D147">
        <v>180832</v>
      </c>
      <c r="E147">
        <v>5784</v>
      </c>
      <c r="F147">
        <v>61555</v>
      </c>
      <c r="G147">
        <v>65910</v>
      </c>
      <c r="H147">
        <v>31795</v>
      </c>
      <c r="I147" t="e">
        <v>#N/A</v>
      </c>
      <c r="J147" t="e">
        <v>#N/A</v>
      </c>
      <c r="K147" t="e">
        <v>#N/A</v>
      </c>
      <c r="L147" t="e">
        <v>#N/A</v>
      </c>
      <c r="M147">
        <v>314</v>
      </c>
      <c r="N147">
        <v>-405</v>
      </c>
      <c r="O147">
        <v>312765</v>
      </c>
      <c r="P147">
        <v>56416</v>
      </c>
      <c r="Q147">
        <v>54926</v>
      </c>
      <c r="R147">
        <v>1</v>
      </c>
      <c r="S147">
        <v>367538</v>
      </c>
      <c r="T147" s="6">
        <f t="shared" si="6"/>
        <v>-91</v>
      </c>
      <c r="U147" s="6"/>
      <c r="AQ147" s="5"/>
      <c r="AR147" s="5">
        <f t="shared" si="5"/>
        <v>10.026267907428489</v>
      </c>
      <c r="AW147">
        <f>'PIB valeur_LT'!D147+'PIB valeur_LT'!E147</f>
        <v>100260</v>
      </c>
      <c r="AX147">
        <f t="shared" si="7"/>
        <v>0.53725296866292283</v>
      </c>
      <c r="AY147">
        <f>'PIB valeur_LT'!D147/D147</f>
        <v>0.542735798973633</v>
      </c>
    </row>
    <row r="148" spans="1:51" x14ac:dyDescent="0.35">
      <c r="B148" t="s">
        <v>157</v>
      </c>
      <c r="C148">
        <v>319239</v>
      </c>
      <c r="D148">
        <v>181430</v>
      </c>
      <c r="E148">
        <v>5529</v>
      </c>
      <c r="F148">
        <v>61782</v>
      </c>
      <c r="G148">
        <v>64970</v>
      </c>
      <c r="H148">
        <v>32339</v>
      </c>
      <c r="I148" t="e">
        <v>#N/A</v>
      </c>
      <c r="J148" t="e">
        <v>#N/A</v>
      </c>
      <c r="K148" t="e">
        <v>#N/A</v>
      </c>
      <c r="L148" t="e">
        <v>#N/A</v>
      </c>
      <c r="M148">
        <v>1583</v>
      </c>
      <c r="N148">
        <v>977</v>
      </c>
      <c r="O148">
        <v>314779</v>
      </c>
      <c r="P148">
        <v>56289</v>
      </c>
      <c r="Q148">
        <v>54779</v>
      </c>
      <c r="R148">
        <v>0</v>
      </c>
      <c r="S148">
        <v>369337</v>
      </c>
      <c r="T148" s="6">
        <f t="shared" si="6"/>
        <v>2560</v>
      </c>
      <c r="U148" s="6"/>
      <c r="AQ148" s="5"/>
      <c r="AR148" s="5">
        <f t="shared" si="5"/>
        <v>10.13002797277275</v>
      </c>
      <c r="AW148">
        <f>'PIB valeur_LT'!D148+'PIB valeur_LT'!E148</f>
        <v>102623</v>
      </c>
      <c r="AX148">
        <f t="shared" si="7"/>
        <v>0.54890644472852335</v>
      </c>
      <c r="AY148">
        <f>'PIB valeur_LT'!D148/D148</f>
        <v>0.55451689356776723</v>
      </c>
    </row>
    <row r="149" spans="1:51" x14ac:dyDescent="0.35">
      <c r="B149" t="s">
        <v>158</v>
      </c>
      <c r="C149">
        <v>315744</v>
      </c>
      <c r="D149">
        <v>180289</v>
      </c>
      <c r="E149">
        <v>5663</v>
      </c>
      <c r="F149">
        <v>62278</v>
      </c>
      <c r="G149">
        <v>64376</v>
      </c>
      <c r="H149">
        <v>31709</v>
      </c>
      <c r="I149" t="e">
        <v>#N/A</v>
      </c>
      <c r="J149" t="e">
        <v>#N/A</v>
      </c>
      <c r="K149" t="e">
        <v>#N/A</v>
      </c>
      <c r="L149" t="e">
        <v>#N/A</v>
      </c>
      <c r="M149">
        <v>-2243</v>
      </c>
      <c r="N149">
        <v>-3735</v>
      </c>
      <c r="O149">
        <v>310242</v>
      </c>
      <c r="P149">
        <v>56222</v>
      </c>
      <c r="Q149">
        <v>53850</v>
      </c>
      <c r="R149">
        <v>0</v>
      </c>
      <c r="S149">
        <v>364872</v>
      </c>
      <c r="T149" s="6">
        <f t="shared" si="6"/>
        <v>-5978</v>
      </c>
      <c r="U149" s="6"/>
      <c r="AQ149" s="5"/>
      <c r="AR149" s="5">
        <f t="shared" si="5"/>
        <v>10.042629471977298</v>
      </c>
      <c r="AW149">
        <f>'PIB valeur_LT'!D149+'PIB valeur_LT'!E149</f>
        <v>104209</v>
      </c>
      <c r="AX149">
        <f t="shared" si="7"/>
        <v>0.56040806229564621</v>
      </c>
      <c r="AY149">
        <f>'PIB valeur_LT'!D149/D149</f>
        <v>0.56655148123290944</v>
      </c>
    </row>
    <row r="150" spans="1:51" x14ac:dyDescent="0.35">
      <c r="B150" t="s">
        <v>159</v>
      </c>
      <c r="C150">
        <v>314148</v>
      </c>
      <c r="D150">
        <v>180119</v>
      </c>
      <c r="E150">
        <v>5742</v>
      </c>
      <c r="F150">
        <v>62827</v>
      </c>
      <c r="G150">
        <v>63661</v>
      </c>
      <c r="H150">
        <v>31303</v>
      </c>
      <c r="I150" t="e">
        <v>#N/A</v>
      </c>
      <c r="J150" t="e">
        <v>#N/A</v>
      </c>
      <c r="K150" t="e">
        <v>#N/A</v>
      </c>
      <c r="L150" t="e">
        <v>#N/A</v>
      </c>
      <c r="M150">
        <v>-6704</v>
      </c>
      <c r="N150">
        <v>900</v>
      </c>
      <c r="O150">
        <v>306912</v>
      </c>
      <c r="P150">
        <v>56686</v>
      </c>
      <c r="Q150">
        <v>52925</v>
      </c>
      <c r="R150">
        <v>1</v>
      </c>
      <c r="S150">
        <v>362188</v>
      </c>
      <c r="T150" s="6">
        <f t="shared" si="6"/>
        <v>-5804</v>
      </c>
      <c r="U150" s="6"/>
      <c r="AQ150" s="5"/>
      <c r="AR150" s="5">
        <f t="shared" si="5"/>
        <v>9.9644116785718833</v>
      </c>
      <c r="AW150">
        <f>'PIB valeur_LT'!D150+'PIB valeur_LT'!E150</f>
        <v>105774</v>
      </c>
      <c r="AX150">
        <f t="shared" si="7"/>
        <v>0.56910271654623612</v>
      </c>
      <c r="AY150">
        <f>'PIB valeur_LT'!D150/D150</f>
        <v>0.57561945158478567</v>
      </c>
    </row>
    <row r="151" spans="1:51" x14ac:dyDescent="0.35">
      <c r="A151">
        <f>A147+1</f>
        <v>91</v>
      </c>
      <c r="B151" t="s">
        <v>160</v>
      </c>
      <c r="C151">
        <v>312596</v>
      </c>
      <c r="D151">
        <v>179890</v>
      </c>
      <c r="E151">
        <v>5477</v>
      </c>
      <c r="F151">
        <v>62996</v>
      </c>
      <c r="G151">
        <v>60760</v>
      </c>
      <c r="H151">
        <v>30699</v>
      </c>
      <c r="I151" t="e">
        <v>#N/A</v>
      </c>
      <c r="J151" t="e">
        <v>#N/A</v>
      </c>
      <c r="K151" t="e">
        <v>#N/A</v>
      </c>
      <c r="L151" t="e">
        <v>#N/A</v>
      </c>
      <c r="M151">
        <v>-2518</v>
      </c>
      <c r="N151">
        <v>-2186</v>
      </c>
      <c r="O151">
        <v>305670</v>
      </c>
      <c r="P151">
        <v>54536</v>
      </c>
      <c r="Q151">
        <v>51167</v>
      </c>
      <c r="R151">
        <v>1</v>
      </c>
      <c r="S151">
        <v>358540</v>
      </c>
      <c r="T151" s="6">
        <f t="shared" si="6"/>
        <v>-4704</v>
      </c>
      <c r="U151" s="6"/>
      <c r="AQ151" s="5"/>
      <c r="AR151" s="5">
        <f t="shared" si="5"/>
        <v>9.8206630922980462</v>
      </c>
      <c r="AW151">
        <f>'PIB valeur_LT'!D151+'PIB valeur_LT'!E151</f>
        <v>107471</v>
      </c>
      <c r="AX151">
        <f t="shared" si="7"/>
        <v>0.57977417771232209</v>
      </c>
      <c r="AY151">
        <f>'PIB valeur_LT'!D151/D151</f>
        <v>0.58720329089999446</v>
      </c>
    </row>
    <row r="152" spans="1:51" x14ac:dyDescent="0.35">
      <c r="B152" t="s">
        <v>161</v>
      </c>
      <c r="C152">
        <v>312235</v>
      </c>
      <c r="D152">
        <v>178700</v>
      </c>
      <c r="E152">
        <v>5436</v>
      </c>
      <c r="F152">
        <v>64605</v>
      </c>
      <c r="G152">
        <v>59854</v>
      </c>
      <c r="H152">
        <v>29414</v>
      </c>
      <c r="I152" t="e">
        <v>#N/A</v>
      </c>
      <c r="J152" t="e">
        <v>#N/A</v>
      </c>
      <c r="K152" t="e">
        <v>#N/A</v>
      </c>
      <c r="L152" t="e">
        <v>#N/A</v>
      </c>
      <c r="M152">
        <v>-5530</v>
      </c>
      <c r="N152">
        <v>3915</v>
      </c>
      <c r="O152">
        <v>303529</v>
      </c>
      <c r="P152">
        <v>56343</v>
      </c>
      <c r="Q152">
        <v>51394</v>
      </c>
      <c r="R152">
        <v>0</v>
      </c>
      <c r="S152">
        <v>358492</v>
      </c>
      <c r="T152" s="6">
        <f t="shared" si="6"/>
        <v>-1615</v>
      </c>
      <c r="U152" s="6"/>
      <c r="AQ152" s="5"/>
      <c r="AR152" s="5">
        <f t="shared" si="5"/>
        <v>9.4204685573366209</v>
      </c>
      <c r="AW152">
        <f>'PIB valeur_LT'!D152+'PIB valeur_LT'!E152</f>
        <v>109264</v>
      </c>
      <c r="AX152">
        <f t="shared" si="7"/>
        <v>0.59338749619846198</v>
      </c>
      <c r="AY152">
        <f>'PIB valeur_LT'!D152/D152</f>
        <v>0.60072188024622275</v>
      </c>
    </row>
    <row r="153" spans="1:51" x14ac:dyDescent="0.35">
      <c r="B153" t="s">
        <v>162</v>
      </c>
      <c r="C153">
        <v>311624</v>
      </c>
      <c r="D153">
        <v>178893</v>
      </c>
      <c r="E153">
        <v>5488</v>
      </c>
      <c r="F153">
        <v>64119</v>
      </c>
      <c r="G153">
        <v>58765</v>
      </c>
      <c r="H153">
        <v>28064</v>
      </c>
      <c r="I153" t="e">
        <v>#N/A</v>
      </c>
      <c r="J153" t="e">
        <v>#N/A</v>
      </c>
      <c r="K153" t="e">
        <v>#N/A</v>
      </c>
      <c r="L153" t="e">
        <v>#N/A</v>
      </c>
      <c r="M153">
        <v>-4614</v>
      </c>
      <c r="N153">
        <v>-2161</v>
      </c>
      <c r="O153">
        <v>302330</v>
      </c>
      <c r="P153">
        <v>57213</v>
      </c>
      <c r="Q153">
        <v>51704</v>
      </c>
      <c r="R153">
        <v>0</v>
      </c>
      <c r="S153">
        <v>358304</v>
      </c>
      <c r="T153" s="6">
        <f t="shared" si="6"/>
        <v>-6775</v>
      </c>
      <c r="U153" s="6"/>
      <c r="AQ153" s="5"/>
      <c r="AR153" s="5">
        <f t="shared" si="5"/>
        <v>9.0057248478936156</v>
      </c>
      <c r="AW153">
        <f>'PIB valeur_LT'!D153+'PIB valeur_LT'!E153</f>
        <v>110723</v>
      </c>
      <c r="AX153">
        <f t="shared" si="7"/>
        <v>0.60051198333884725</v>
      </c>
      <c r="AY153">
        <f>'PIB valeur_LT'!D153/D153</f>
        <v>0.60836924865701847</v>
      </c>
    </row>
    <row r="154" spans="1:51" x14ac:dyDescent="0.35">
      <c r="B154" t="s">
        <v>163</v>
      </c>
      <c r="C154">
        <v>312006</v>
      </c>
      <c r="D154">
        <v>178921</v>
      </c>
      <c r="E154">
        <v>5582</v>
      </c>
      <c r="F154">
        <v>64009</v>
      </c>
      <c r="G154">
        <v>58977</v>
      </c>
      <c r="H154">
        <v>28786</v>
      </c>
      <c r="I154" t="e">
        <v>#N/A</v>
      </c>
      <c r="J154" t="e">
        <v>#N/A</v>
      </c>
      <c r="K154" t="e">
        <v>#N/A</v>
      </c>
      <c r="L154" t="e">
        <v>#N/A</v>
      </c>
      <c r="M154">
        <v>-2973</v>
      </c>
      <c r="N154">
        <v>-1104</v>
      </c>
      <c r="O154">
        <v>303864</v>
      </c>
      <c r="P154">
        <v>57043</v>
      </c>
      <c r="Q154">
        <v>52455</v>
      </c>
      <c r="R154">
        <v>1</v>
      </c>
      <c r="S154">
        <v>359596</v>
      </c>
      <c r="T154" s="6">
        <f t="shared" si="6"/>
        <v>-4077</v>
      </c>
      <c r="U154" s="6"/>
      <c r="AQ154" s="5"/>
      <c r="AR154" s="5">
        <f t="shared" si="5"/>
        <v>9.2261046261930861</v>
      </c>
      <c r="AW154">
        <f>'PIB valeur_LT'!D154+'PIB valeur_LT'!E154</f>
        <v>112098</v>
      </c>
      <c r="AX154">
        <f t="shared" si="7"/>
        <v>0.60756735662834749</v>
      </c>
      <c r="AY154">
        <f>'PIB valeur_LT'!D154/D154</f>
        <v>0.6153162568955014</v>
      </c>
    </row>
    <row r="155" spans="1:51" x14ac:dyDescent="0.35">
      <c r="A155">
        <f>A151+1</f>
        <v>92</v>
      </c>
      <c r="B155" t="s">
        <v>164</v>
      </c>
      <c r="C155">
        <v>311904</v>
      </c>
      <c r="D155">
        <v>178429</v>
      </c>
      <c r="E155">
        <v>5486</v>
      </c>
      <c r="F155">
        <v>64266</v>
      </c>
      <c r="G155">
        <v>59135</v>
      </c>
      <c r="H155">
        <v>28938</v>
      </c>
      <c r="I155" t="e">
        <v>#N/A</v>
      </c>
      <c r="J155" t="e">
        <v>#N/A</v>
      </c>
      <c r="K155" t="e">
        <v>#N/A</v>
      </c>
      <c r="L155" t="e">
        <v>#N/A</v>
      </c>
      <c r="M155">
        <v>-1643</v>
      </c>
      <c r="N155">
        <v>-869</v>
      </c>
      <c r="O155">
        <v>304175</v>
      </c>
      <c r="P155">
        <v>57660</v>
      </c>
      <c r="Q155">
        <v>53367</v>
      </c>
      <c r="R155">
        <v>1</v>
      </c>
      <c r="S155">
        <v>360567</v>
      </c>
      <c r="T155" s="6">
        <f t="shared" si="6"/>
        <v>-2512</v>
      </c>
      <c r="U155" s="6"/>
      <c r="AQ155" s="5"/>
      <c r="AR155" s="5">
        <f t="shared" si="5"/>
        <v>9.2778547245306253</v>
      </c>
      <c r="AW155">
        <f>'PIB valeur_LT'!D155+'PIB valeur_LT'!E155</f>
        <v>112945</v>
      </c>
      <c r="AX155">
        <f t="shared" si="7"/>
        <v>0.61411521626838483</v>
      </c>
      <c r="AY155">
        <f>'PIB valeur_LT'!D155/D155</f>
        <v>0.62240442977318711</v>
      </c>
    </row>
    <row r="156" spans="1:51" x14ac:dyDescent="0.35">
      <c r="B156" t="s">
        <v>165</v>
      </c>
      <c r="C156">
        <v>311418</v>
      </c>
      <c r="D156">
        <v>180788</v>
      </c>
      <c r="E156">
        <v>5263</v>
      </c>
      <c r="F156">
        <v>64522</v>
      </c>
      <c r="G156">
        <v>58782</v>
      </c>
      <c r="H156">
        <v>28316</v>
      </c>
      <c r="I156" t="e">
        <v>#N/A</v>
      </c>
      <c r="J156" t="e">
        <v>#N/A</v>
      </c>
      <c r="K156" t="e">
        <v>#N/A</v>
      </c>
      <c r="L156" t="e">
        <v>#N/A</v>
      </c>
      <c r="M156">
        <v>-3751</v>
      </c>
      <c r="N156">
        <v>215</v>
      </c>
      <c r="O156">
        <v>305099</v>
      </c>
      <c r="P156">
        <v>59079</v>
      </c>
      <c r="Q156">
        <v>55807</v>
      </c>
      <c r="R156">
        <v>1</v>
      </c>
      <c r="S156">
        <v>363015</v>
      </c>
      <c r="T156" s="6">
        <f t="shared" si="6"/>
        <v>-3536</v>
      </c>
      <c r="U156" s="6"/>
      <c r="AQ156" s="5"/>
      <c r="AR156" s="5">
        <f t="shared" si="5"/>
        <v>9.09260222594712</v>
      </c>
      <c r="AW156">
        <f>'PIB valeur_LT'!D156+'PIB valeur_LT'!E156</f>
        <v>114877</v>
      </c>
      <c r="AX156">
        <f t="shared" si="7"/>
        <v>0.61744897904338059</v>
      </c>
      <c r="AY156">
        <f>'PIB valeur_LT'!D156/D156</f>
        <v>0.62541761621346548</v>
      </c>
    </row>
    <row r="157" spans="1:51" x14ac:dyDescent="0.35">
      <c r="B157" t="s">
        <v>166</v>
      </c>
      <c r="C157">
        <v>312896</v>
      </c>
      <c r="D157">
        <v>181852</v>
      </c>
      <c r="E157">
        <v>5276</v>
      </c>
      <c r="F157">
        <v>64510</v>
      </c>
      <c r="G157">
        <v>59011</v>
      </c>
      <c r="H157">
        <v>28270</v>
      </c>
      <c r="I157" t="e">
        <v>#N/A</v>
      </c>
      <c r="J157" t="e">
        <v>#N/A</v>
      </c>
      <c r="K157" t="e">
        <v>#N/A</v>
      </c>
      <c r="L157" t="e">
        <v>#N/A</v>
      </c>
      <c r="M157">
        <v>-1527</v>
      </c>
      <c r="N157">
        <v>-331</v>
      </c>
      <c r="O157">
        <v>307124</v>
      </c>
      <c r="P157">
        <v>57901</v>
      </c>
      <c r="Q157">
        <v>55215</v>
      </c>
      <c r="R157">
        <v>1</v>
      </c>
      <c r="S157">
        <v>363703</v>
      </c>
      <c r="T157" s="6">
        <f t="shared" si="6"/>
        <v>-1858</v>
      </c>
      <c r="U157" s="6"/>
      <c r="AQ157" s="5"/>
      <c r="AR157" s="5">
        <f t="shared" si="5"/>
        <v>9.0349509102065859</v>
      </c>
      <c r="AW157">
        <f>'PIB valeur_LT'!D157+'PIB valeur_LT'!E157</f>
        <v>116109</v>
      </c>
      <c r="AX157">
        <f t="shared" si="7"/>
        <v>0.62047903039630625</v>
      </c>
      <c r="AY157">
        <f>'PIB valeur_LT'!D157/D157</f>
        <v>0.62890152431647717</v>
      </c>
    </row>
    <row r="158" spans="1:51" x14ac:dyDescent="0.35">
      <c r="B158" t="s">
        <v>167</v>
      </c>
      <c r="C158">
        <v>315307</v>
      </c>
      <c r="D158">
        <v>182192</v>
      </c>
      <c r="E158">
        <v>5358</v>
      </c>
      <c r="F158">
        <v>64806</v>
      </c>
      <c r="G158">
        <v>57591</v>
      </c>
      <c r="H158">
        <v>27021</v>
      </c>
      <c r="I158" t="e">
        <v>#N/A</v>
      </c>
      <c r="J158" t="e">
        <v>#N/A</v>
      </c>
      <c r="K158" t="e">
        <v>#N/A</v>
      </c>
      <c r="L158" t="e">
        <v>#N/A</v>
      </c>
      <c r="M158">
        <v>173</v>
      </c>
      <c r="N158">
        <v>1200</v>
      </c>
      <c r="O158">
        <v>307687</v>
      </c>
      <c r="P158">
        <v>60214</v>
      </c>
      <c r="Q158">
        <v>55865</v>
      </c>
      <c r="R158">
        <v>1</v>
      </c>
      <c r="S158">
        <v>366772</v>
      </c>
      <c r="T158" s="6">
        <f t="shared" si="6"/>
        <v>1373</v>
      </c>
      <c r="U158" s="6"/>
      <c r="AQ158" s="5"/>
      <c r="AR158" s="5">
        <f t="shared" si="5"/>
        <v>8.5697431392262153</v>
      </c>
      <c r="AW158">
        <f>'PIB valeur_LT'!D158+'PIB valeur_LT'!E158</f>
        <v>117360</v>
      </c>
      <c r="AX158">
        <f t="shared" si="7"/>
        <v>0.62575313249800057</v>
      </c>
      <c r="AY158">
        <f>'PIB valeur_LT'!D158/D158</f>
        <v>0.63400698164573632</v>
      </c>
    </row>
    <row r="159" spans="1:51" x14ac:dyDescent="0.35">
      <c r="A159">
        <f>A155+1</f>
        <v>93</v>
      </c>
      <c r="B159" t="s">
        <v>168</v>
      </c>
      <c r="C159">
        <v>316882</v>
      </c>
      <c r="D159">
        <v>183675</v>
      </c>
      <c r="E159">
        <v>5644</v>
      </c>
      <c r="F159">
        <v>64235</v>
      </c>
      <c r="G159">
        <v>58981</v>
      </c>
      <c r="H159">
        <v>27688</v>
      </c>
      <c r="I159" t="e">
        <v>#N/A</v>
      </c>
      <c r="J159" t="e">
        <v>#N/A</v>
      </c>
      <c r="K159" t="e">
        <v>#N/A</v>
      </c>
      <c r="L159" t="e">
        <v>#N/A</v>
      </c>
      <c r="M159">
        <v>-697</v>
      </c>
      <c r="N159">
        <v>442</v>
      </c>
      <c r="O159">
        <v>309004</v>
      </c>
      <c r="P159">
        <v>60915</v>
      </c>
      <c r="Q159">
        <v>56320</v>
      </c>
      <c r="R159">
        <v>0</v>
      </c>
      <c r="S159">
        <v>368805</v>
      </c>
      <c r="T159" s="6">
        <f t="shared" si="6"/>
        <v>-255</v>
      </c>
      <c r="U159" s="6"/>
      <c r="AQ159" s="5"/>
      <c r="AR159" s="5">
        <f t="shared" si="5"/>
        <v>8.7376373539677221</v>
      </c>
      <c r="AW159">
        <f>'PIB valeur_LT'!D159+'PIB valeur_LT'!E159</f>
        <v>120130</v>
      </c>
      <c r="AX159">
        <f t="shared" si="7"/>
        <v>0.63453747378762826</v>
      </c>
      <c r="AY159">
        <f>'PIB valeur_LT'!D159/D159</f>
        <v>0.64123587858990061</v>
      </c>
    </row>
    <row r="160" spans="1:51" x14ac:dyDescent="0.35">
      <c r="B160" t="s">
        <v>169</v>
      </c>
      <c r="C160">
        <v>318302</v>
      </c>
      <c r="D160">
        <v>184042</v>
      </c>
      <c r="E160">
        <v>6139</v>
      </c>
      <c r="F160">
        <v>63699</v>
      </c>
      <c r="G160">
        <v>58653</v>
      </c>
      <c r="H160">
        <v>26728</v>
      </c>
      <c r="I160" t="e">
        <v>#N/A</v>
      </c>
      <c r="J160" t="e">
        <v>#N/A</v>
      </c>
      <c r="K160" t="e">
        <v>#N/A</v>
      </c>
      <c r="L160" t="e">
        <v>#N/A</v>
      </c>
      <c r="M160">
        <v>1757</v>
      </c>
      <c r="N160">
        <v>3248</v>
      </c>
      <c r="O160">
        <v>310779</v>
      </c>
      <c r="P160">
        <v>60080</v>
      </c>
      <c r="Q160">
        <v>55878</v>
      </c>
      <c r="R160">
        <v>1</v>
      </c>
      <c r="S160">
        <v>369647</v>
      </c>
      <c r="T160" s="6">
        <f t="shared" si="6"/>
        <v>5005</v>
      </c>
      <c r="U160" s="6"/>
      <c r="AQ160" s="5"/>
      <c r="AR160" s="5">
        <f t="shared" si="5"/>
        <v>8.3970568830858738</v>
      </c>
      <c r="AW160">
        <f>'PIB valeur_LT'!D160+'PIB valeur_LT'!E160</f>
        <v>121324</v>
      </c>
      <c r="AX160">
        <f t="shared" si="7"/>
        <v>0.63793964696788852</v>
      </c>
      <c r="AY160">
        <f>'PIB valeur_LT'!D160/D160</f>
        <v>0.64574390628226164</v>
      </c>
    </row>
    <row r="161" spans="1:54" x14ac:dyDescent="0.35">
      <c r="B161" t="s">
        <v>170</v>
      </c>
      <c r="C161">
        <v>321218</v>
      </c>
      <c r="D161">
        <v>187247</v>
      </c>
      <c r="E161">
        <v>6109</v>
      </c>
      <c r="F161">
        <v>64437</v>
      </c>
      <c r="G161">
        <v>58726</v>
      </c>
      <c r="H161">
        <v>26752</v>
      </c>
      <c r="I161" t="e">
        <v>#N/A</v>
      </c>
      <c r="J161" t="e">
        <v>#N/A</v>
      </c>
      <c r="K161" t="e">
        <v>#N/A</v>
      </c>
      <c r="L161" t="e">
        <v>#N/A</v>
      </c>
      <c r="M161">
        <v>254</v>
      </c>
      <c r="N161">
        <v>-2732</v>
      </c>
      <c r="O161">
        <v>313921</v>
      </c>
      <c r="P161">
        <v>61130</v>
      </c>
      <c r="Q161">
        <v>57097</v>
      </c>
      <c r="R161">
        <v>0</v>
      </c>
      <c r="S161">
        <v>373863</v>
      </c>
      <c r="T161" s="6">
        <f t="shared" si="6"/>
        <v>-2478</v>
      </c>
      <c r="U161" s="6"/>
      <c r="AQ161" s="5"/>
      <c r="AR161" s="5">
        <f t="shared" si="5"/>
        <v>8.3283004065774637</v>
      </c>
      <c r="AW161">
        <f>'PIB valeur_LT'!D161+'PIB valeur_LT'!E161</f>
        <v>123848</v>
      </c>
      <c r="AX161">
        <f t="shared" si="7"/>
        <v>0.64051800823351746</v>
      </c>
      <c r="AY161">
        <f>'PIB valeur_LT'!D161/D161</f>
        <v>0.64921200339658314</v>
      </c>
    </row>
    <row r="162" spans="1:54" x14ac:dyDescent="0.35">
      <c r="B162" t="s">
        <v>171</v>
      </c>
      <c r="C162">
        <v>323400</v>
      </c>
      <c r="D162">
        <v>188701</v>
      </c>
      <c r="E162">
        <v>6260</v>
      </c>
      <c r="F162">
        <v>64382</v>
      </c>
      <c r="G162">
        <v>59953</v>
      </c>
      <c r="H162">
        <v>27289</v>
      </c>
      <c r="I162" t="e">
        <v>#N/A</v>
      </c>
      <c r="J162" t="e">
        <v>#N/A</v>
      </c>
      <c r="K162" t="e">
        <v>#N/A</v>
      </c>
      <c r="L162" t="e">
        <v>#N/A</v>
      </c>
      <c r="M162">
        <v>-1974</v>
      </c>
      <c r="N162">
        <v>-1278</v>
      </c>
      <c r="O162">
        <v>315047</v>
      </c>
      <c r="P162">
        <v>62819</v>
      </c>
      <c r="Q162">
        <v>57819</v>
      </c>
      <c r="R162">
        <v>1</v>
      </c>
      <c r="S162">
        <v>376796</v>
      </c>
      <c r="T162" s="6">
        <f t="shared" si="6"/>
        <v>-3252</v>
      </c>
      <c r="U162" s="6"/>
      <c r="AQ162" s="5"/>
      <c r="AR162" s="5">
        <f t="shared" si="5"/>
        <v>8.4381570810142232</v>
      </c>
      <c r="AW162">
        <f>'PIB valeur_LT'!D162+'PIB valeur_LT'!E162</f>
        <v>125788</v>
      </c>
      <c r="AX162">
        <f t="shared" si="7"/>
        <v>0.64519570580782826</v>
      </c>
      <c r="AY162">
        <f>'PIB valeur_LT'!D162/D162</f>
        <v>0.65376972035124348</v>
      </c>
    </row>
    <row r="163" spans="1:54" x14ac:dyDescent="0.35">
      <c r="A163">
        <f>A159+1</f>
        <v>94</v>
      </c>
      <c r="B163" t="s">
        <v>172</v>
      </c>
      <c r="C163">
        <v>326585</v>
      </c>
      <c r="D163">
        <v>190541</v>
      </c>
      <c r="E163">
        <v>6175</v>
      </c>
      <c r="F163">
        <v>64297</v>
      </c>
      <c r="G163">
        <v>60675</v>
      </c>
      <c r="H163">
        <v>27829</v>
      </c>
      <c r="I163" t="e">
        <v>#N/A</v>
      </c>
      <c r="J163" t="e">
        <v>#N/A</v>
      </c>
      <c r="K163" t="e">
        <v>#N/A</v>
      </c>
      <c r="L163" t="e">
        <v>#N/A</v>
      </c>
      <c r="M163">
        <v>-1751</v>
      </c>
      <c r="N163">
        <v>-440</v>
      </c>
      <c r="O163">
        <v>317121</v>
      </c>
      <c r="P163">
        <v>65157</v>
      </c>
      <c r="Q163">
        <v>59179</v>
      </c>
      <c r="R163">
        <v>0</v>
      </c>
      <c r="S163">
        <v>381485</v>
      </c>
      <c r="T163" s="6">
        <f t="shared" si="6"/>
        <v>-2191</v>
      </c>
      <c r="U163" s="6"/>
      <c r="AQ163" s="5"/>
      <c r="AR163" s="5">
        <f t="shared" si="5"/>
        <v>8.5212119356369698</v>
      </c>
      <c r="AW163">
        <f>'PIB valeur_LT'!D163+'PIB valeur_LT'!E163</f>
        <v>127035</v>
      </c>
      <c r="AX163">
        <f t="shared" si="7"/>
        <v>0.64577868602452271</v>
      </c>
      <c r="AY163">
        <f>'PIB valeur_LT'!D163/D163</f>
        <v>0.65392225295343265</v>
      </c>
    </row>
    <row r="164" spans="1:54" x14ac:dyDescent="0.35">
      <c r="B164" t="s">
        <v>173</v>
      </c>
      <c r="C164">
        <v>329584</v>
      </c>
      <c r="D164">
        <v>190875</v>
      </c>
      <c r="E164">
        <v>6296</v>
      </c>
      <c r="F164">
        <v>65276</v>
      </c>
      <c r="G164">
        <v>59457</v>
      </c>
      <c r="H164">
        <v>27698</v>
      </c>
      <c r="I164" t="e">
        <v>#N/A</v>
      </c>
      <c r="J164" t="e">
        <v>#N/A</v>
      </c>
      <c r="K164" t="e">
        <v>#N/A</v>
      </c>
      <c r="L164" t="e">
        <v>#N/A</v>
      </c>
      <c r="M164">
        <v>4928</v>
      </c>
      <c r="N164">
        <v>443</v>
      </c>
      <c r="O164">
        <v>320461</v>
      </c>
      <c r="P164">
        <v>65365</v>
      </c>
      <c r="Q164">
        <v>59709</v>
      </c>
      <c r="R164">
        <v>0</v>
      </c>
      <c r="S164">
        <v>384978</v>
      </c>
      <c r="T164" s="6">
        <f t="shared" si="6"/>
        <v>5371</v>
      </c>
      <c r="U164" s="6"/>
      <c r="AQ164" s="5"/>
      <c r="AR164" s="5">
        <f t="shared" si="5"/>
        <v>8.4039273751152965</v>
      </c>
      <c r="AW164">
        <f>'PIB valeur_LT'!D164+'PIB valeur_LT'!E164</f>
        <v>128047</v>
      </c>
      <c r="AX164">
        <f t="shared" si="7"/>
        <v>0.64942106090652274</v>
      </c>
      <c r="AY164">
        <f>'PIB valeur_LT'!D164/D164</f>
        <v>0.65696922069417163</v>
      </c>
    </row>
    <row r="165" spans="1:54" x14ac:dyDescent="0.35">
      <c r="B165" t="s">
        <v>174</v>
      </c>
      <c r="C165">
        <v>332911</v>
      </c>
      <c r="D165">
        <v>192532</v>
      </c>
      <c r="E165">
        <v>6316</v>
      </c>
      <c r="F165">
        <v>65234</v>
      </c>
      <c r="G165">
        <v>59857</v>
      </c>
      <c r="H165">
        <v>28658</v>
      </c>
      <c r="I165" t="e">
        <v>#N/A</v>
      </c>
      <c r="J165" t="e">
        <v>#N/A</v>
      </c>
      <c r="K165" t="e">
        <v>#N/A</v>
      </c>
      <c r="L165" t="e">
        <v>#N/A</v>
      </c>
      <c r="M165">
        <v>3211</v>
      </c>
      <c r="N165">
        <v>-566</v>
      </c>
      <c r="O165">
        <v>321088</v>
      </c>
      <c r="P165">
        <v>67296</v>
      </c>
      <c r="Q165">
        <v>59412</v>
      </c>
      <c r="R165">
        <v>1</v>
      </c>
      <c r="S165">
        <v>387770</v>
      </c>
      <c r="T165" s="6">
        <f t="shared" si="6"/>
        <v>2645</v>
      </c>
      <c r="U165" s="6"/>
      <c r="AQ165" s="5"/>
      <c r="AR165" s="5">
        <f t="shared" si="5"/>
        <v>8.6083067246200944</v>
      </c>
      <c r="AW165">
        <f>'PIB valeur_LT'!D165+'PIB valeur_LT'!E165</f>
        <v>129409</v>
      </c>
      <c r="AX165">
        <f t="shared" si="7"/>
        <v>0.65079357096878021</v>
      </c>
      <c r="AY165">
        <f>'PIB valeur_LT'!D165/D165</f>
        <v>0.65941765524691998</v>
      </c>
    </row>
    <row r="166" spans="1:54" x14ac:dyDescent="0.35">
      <c r="B166" t="s">
        <v>175</v>
      </c>
      <c r="C166">
        <v>334363</v>
      </c>
      <c r="D166">
        <v>193881</v>
      </c>
      <c r="E166">
        <v>6461</v>
      </c>
      <c r="F166">
        <v>65005</v>
      </c>
      <c r="G166">
        <v>60187</v>
      </c>
      <c r="H166">
        <v>29576</v>
      </c>
      <c r="I166" t="e">
        <v>#N/A</v>
      </c>
      <c r="J166" t="e">
        <v>#N/A</v>
      </c>
      <c r="K166" t="e">
        <v>#N/A</v>
      </c>
      <c r="L166" t="e">
        <v>#N/A</v>
      </c>
      <c r="M166">
        <v>4678</v>
      </c>
      <c r="N166">
        <v>2143</v>
      </c>
      <c r="O166">
        <v>323562</v>
      </c>
      <c r="P166">
        <v>69024</v>
      </c>
      <c r="Q166">
        <v>61845</v>
      </c>
      <c r="R166">
        <v>1</v>
      </c>
      <c r="S166">
        <v>392120</v>
      </c>
      <c r="T166" s="6">
        <f t="shared" si="6"/>
        <v>6821</v>
      </c>
      <c r="U166" s="6"/>
      <c r="AQ166" s="5"/>
      <c r="AR166" s="5">
        <f t="shared" si="5"/>
        <v>8.8454763236362872</v>
      </c>
      <c r="AW166">
        <f>'PIB valeur_LT'!D166+'PIB valeur_LT'!E166</f>
        <v>131285</v>
      </c>
      <c r="AX166">
        <f t="shared" si="7"/>
        <v>0.65530442942568212</v>
      </c>
      <c r="AY166">
        <f>'PIB valeur_LT'!D166/D166</f>
        <v>0.66376798139064686</v>
      </c>
    </row>
    <row r="167" spans="1:54" x14ac:dyDescent="0.35">
      <c r="A167">
        <f>A163+1</f>
        <v>95</v>
      </c>
      <c r="B167" t="s">
        <v>176</v>
      </c>
      <c r="C167">
        <v>336090</v>
      </c>
      <c r="D167">
        <v>193944</v>
      </c>
      <c r="E167">
        <v>6758</v>
      </c>
      <c r="F167">
        <v>65683</v>
      </c>
      <c r="G167">
        <v>59389</v>
      </c>
      <c r="H167">
        <v>29011</v>
      </c>
      <c r="I167" t="e">
        <v>#N/A</v>
      </c>
      <c r="J167" t="e">
        <v>#N/A</v>
      </c>
      <c r="K167" t="e">
        <v>#N/A</v>
      </c>
      <c r="L167" t="e">
        <v>#N/A</v>
      </c>
      <c r="M167">
        <v>-1744</v>
      </c>
      <c r="N167">
        <v>320</v>
      </c>
      <c r="O167">
        <v>320462</v>
      </c>
      <c r="P167">
        <v>71986</v>
      </c>
      <c r="Q167">
        <v>60771</v>
      </c>
      <c r="R167">
        <v>0</v>
      </c>
      <c r="S167">
        <v>392428</v>
      </c>
      <c r="T167" s="6">
        <f t="shared" si="6"/>
        <v>-1424</v>
      </c>
      <c r="U167" s="6"/>
      <c r="AQ167" s="5"/>
      <c r="AR167" s="5">
        <f t="shared" si="5"/>
        <v>8.6319140706358422</v>
      </c>
      <c r="AW167">
        <f>'PIB valeur_LT'!D167+'PIB valeur_LT'!E167</f>
        <v>132420</v>
      </c>
      <c r="AX167">
        <f t="shared" si="7"/>
        <v>0.65978415760680009</v>
      </c>
      <c r="AY167">
        <f>'PIB valeur_LT'!D167/D167</f>
        <v>0.66745039805304629</v>
      </c>
    </row>
    <row r="168" spans="1:54" x14ac:dyDescent="0.35">
      <c r="B168" t="s">
        <v>177</v>
      </c>
      <c r="C168">
        <v>336789</v>
      </c>
      <c r="D168">
        <v>195340</v>
      </c>
      <c r="E168">
        <v>6742</v>
      </c>
      <c r="F168">
        <v>65932</v>
      </c>
      <c r="G168">
        <v>59495</v>
      </c>
      <c r="H168">
        <v>30036</v>
      </c>
      <c r="I168" t="e">
        <v>#N/A</v>
      </c>
      <c r="J168" t="e">
        <v>#N/A</v>
      </c>
      <c r="K168" t="e">
        <v>#N/A</v>
      </c>
      <c r="L168" t="e">
        <v>#N/A</v>
      </c>
      <c r="M168">
        <v>3736</v>
      </c>
      <c r="N168">
        <v>1640</v>
      </c>
      <c r="O168">
        <v>325028</v>
      </c>
      <c r="P168">
        <v>71050</v>
      </c>
      <c r="Q168">
        <v>62975</v>
      </c>
      <c r="R168">
        <v>0</v>
      </c>
      <c r="S168">
        <v>395812</v>
      </c>
      <c r="T168" s="6">
        <f t="shared" si="6"/>
        <v>5376</v>
      </c>
      <c r="U168" s="6"/>
      <c r="AQ168" s="5"/>
      <c r="AR168" s="5">
        <f t="shared" si="5"/>
        <v>8.9183435325975609</v>
      </c>
      <c r="AW168">
        <f>'PIB valeur_LT'!D168+'PIB valeur_LT'!E168</f>
        <v>134536</v>
      </c>
      <c r="AX168">
        <f t="shared" si="7"/>
        <v>0.66574954721350743</v>
      </c>
      <c r="AY168">
        <f>'PIB valeur_LT'!D168/D168</f>
        <v>0.67408620866182045</v>
      </c>
    </row>
    <row r="169" spans="1:54" x14ac:dyDescent="0.35">
      <c r="B169" t="s">
        <v>178</v>
      </c>
      <c r="C169">
        <v>340542</v>
      </c>
      <c r="D169">
        <v>196170</v>
      </c>
      <c r="E169">
        <v>6669</v>
      </c>
      <c r="F169">
        <v>65770</v>
      </c>
      <c r="G169">
        <v>59910</v>
      </c>
      <c r="H169">
        <v>31520</v>
      </c>
      <c r="I169" t="e">
        <v>#N/A</v>
      </c>
      <c r="J169" t="e">
        <v>#N/A</v>
      </c>
      <c r="K169" t="e">
        <v>#N/A</v>
      </c>
      <c r="L169" t="e">
        <v>#N/A</v>
      </c>
      <c r="M169">
        <v>5670</v>
      </c>
      <c r="N169">
        <v>-2117</v>
      </c>
      <c r="O169">
        <v>327695</v>
      </c>
      <c r="P169">
        <v>73412</v>
      </c>
      <c r="Q169">
        <v>64347</v>
      </c>
      <c r="R169">
        <v>0</v>
      </c>
      <c r="S169">
        <v>401055</v>
      </c>
      <c r="T169" s="6">
        <f t="shared" si="6"/>
        <v>3553</v>
      </c>
      <c r="U169" s="6"/>
      <c r="AQ169" s="5"/>
      <c r="AR169" s="5">
        <f t="shared" si="5"/>
        <v>9.2558333480158108</v>
      </c>
      <c r="AW169">
        <f>'PIB valeur_LT'!D169+'PIB valeur_LT'!E169</f>
        <v>136785</v>
      </c>
      <c r="AX169">
        <f t="shared" si="7"/>
        <v>0.67435256533506871</v>
      </c>
      <c r="AY169">
        <f>'PIB valeur_LT'!D169/D169</f>
        <v>0.68489065606361832</v>
      </c>
    </row>
    <row r="170" spans="1:54" x14ac:dyDescent="0.35">
      <c r="B170" t="s">
        <v>179</v>
      </c>
      <c r="C170">
        <v>341602</v>
      </c>
      <c r="D170">
        <v>198500</v>
      </c>
      <c r="E170">
        <v>6864</v>
      </c>
      <c r="F170">
        <v>66052</v>
      </c>
      <c r="G170">
        <v>60200</v>
      </c>
      <c r="H170">
        <v>32015</v>
      </c>
      <c r="I170" t="e">
        <v>#N/A</v>
      </c>
      <c r="J170" t="e">
        <v>#N/A</v>
      </c>
      <c r="K170" t="e">
        <v>#N/A</v>
      </c>
      <c r="L170" t="e">
        <v>#N/A</v>
      </c>
      <c r="M170">
        <v>2516</v>
      </c>
      <c r="N170">
        <v>-1239</v>
      </c>
      <c r="O170">
        <v>328187</v>
      </c>
      <c r="P170">
        <v>74435</v>
      </c>
      <c r="Q170">
        <v>64848</v>
      </c>
      <c r="R170">
        <v>0</v>
      </c>
      <c r="S170">
        <v>402685</v>
      </c>
      <c r="T170" s="6">
        <f t="shared" si="6"/>
        <v>1277</v>
      </c>
      <c r="U170" s="6"/>
      <c r="AQ170" s="5"/>
      <c r="AR170" s="5">
        <f t="shared" si="5"/>
        <v>9.3720177282334411</v>
      </c>
      <c r="AW170">
        <f>'PIB valeur_LT'!D170+'PIB valeur_LT'!E170</f>
        <v>138940</v>
      </c>
      <c r="AX170">
        <f t="shared" si="7"/>
        <v>0.67655480025710446</v>
      </c>
      <c r="AY170">
        <f>'PIB valeur_LT'!D170/D170</f>
        <v>0.68511838790931989</v>
      </c>
    </row>
    <row r="171" spans="1:54" x14ac:dyDescent="0.35">
      <c r="A171">
        <f>A167+1</f>
        <v>96</v>
      </c>
      <c r="B171" t="s">
        <v>180</v>
      </c>
      <c r="C171">
        <v>343859</v>
      </c>
      <c r="D171">
        <v>200470</v>
      </c>
      <c r="E171">
        <v>7508</v>
      </c>
      <c r="F171">
        <v>66423</v>
      </c>
      <c r="G171">
        <v>61748</v>
      </c>
      <c r="H171">
        <v>32977</v>
      </c>
      <c r="I171" t="e">
        <v>#N/A</v>
      </c>
      <c r="J171" t="e">
        <v>#N/A</v>
      </c>
      <c r="K171" t="e">
        <v>#N/A</v>
      </c>
      <c r="L171" t="e">
        <v>#N/A</v>
      </c>
      <c r="M171">
        <v>2579</v>
      </c>
      <c r="N171">
        <v>-868</v>
      </c>
      <c r="O171">
        <v>331821</v>
      </c>
      <c r="P171">
        <v>76029</v>
      </c>
      <c r="Q171">
        <v>67369</v>
      </c>
      <c r="R171">
        <v>0</v>
      </c>
      <c r="S171">
        <v>408016</v>
      </c>
      <c r="T171" s="6">
        <f t="shared" si="6"/>
        <v>1711</v>
      </c>
      <c r="U171" s="6"/>
      <c r="AQ171" s="5"/>
      <c r="AR171" s="5">
        <f t="shared" si="5"/>
        <v>9.590268104077543</v>
      </c>
      <c r="AW171">
        <f>'PIB valeur_LT'!D171+'PIB valeur_LT'!E171</f>
        <v>141825</v>
      </c>
      <c r="AX171">
        <f t="shared" si="7"/>
        <v>0.68192308801892509</v>
      </c>
      <c r="AY171">
        <f>'PIB valeur_LT'!D171/D171</f>
        <v>0.6916546116625929</v>
      </c>
    </row>
    <row r="172" spans="1:54" x14ac:dyDescent="0.35">
      <c r="B172" t="s">
        <v>181</v>
      </c>
      <c r="C172">
        <v>344979</v>
      </c>
      <c r="D172">
        <v>202153</v>
      </c>
      <c r="E172">
        <v>6752</v>
      </c>
      <c r="F172">
        <v>65943</v>
      </c>
      <c r="G172">
        <v>63839</v>
      </c>
      <c r="H172">
        <v>33942</v>
      </c>
      <c r="I172" t="e">
        <v>#N/A</v>
      </c>
      <c r="J172" t="e">
        <v>#N/A</v>
      </c>
      <c r="K172" t="e">
        <v>#N/A</v>
      </c>
      <c r="L172" t="e">
        <v>#N/A</v>
      </c>
      <c r="M172">
        <v>-996</v>
      </c>
      <c r="N172">
        <v>47</v>
      </c>
      <c r="O172">
        <v>332607</v>
      </c>
      <c r="P172">
        <v>77203</v>
      </c>
      <c r="Q172">
        <v>68179</v>
      </c>
      <c r="R172">
        <v>0</v>
      </c>
      <c r="S172">
        <v>410103</v>
      </c>
      <c r="T172" s="6">
        <f t="shared" si="6"/>
        <v>-949</v>
      </c>
      <c r="U172" s="6"/>
      <c r="AQ172" s="5"/>
      <c r="AR172" s="5">
        <f t="shared" si="5"/>
        <v>9.8388597566808418</v>
      </c>
      <c r="AW172">
        <f>'PIB valeur_LT'!D172+'PIB valeur_LT'!E172</f>
        <v>144580</v>
      </c>
      <c r="AX172">
        <f t="shared" si="7"/>
        <v>0.6920849189823125</v>
      </c>
      <c r="AY172">
        <f>'PIB valeur_LT'!D172/D172</f>
        <v>0.69953451098920127</v>
      </c>
    </row>
    <row r="173" spans="1:54" x14ac:dyDescent="0.35">
      <c r="B173" t="s">
        <v>182</v>
      </c>
      <c r="C173">
        <v>348214</v>
      </c>
      <c r="D173">
        <v>203928</v>
      </c>
      <c r="E173">
        <v>6779</v>
      </c>
      <c r="F173">
        <v>66355</v>
      </c>
      <c r="G173">
        <v>63348</v>
      </c>
      <c r="H173">
        <v>34296</v>
      </c>
      <c r="I173" t="e">
        <v>#N/A</v>
      </c>
      <c r="J173" t="e">
        <v>#N/A</v>
      </c>
      <c r="K173" t="e">
        <v>#N/A</v>
      </c>
      <c r="L173" t="e">
        <v>#N/A</v>
      </c>
      <c r="M173">
        <v>-275</v>
      </c>
      <c r="N173">
        <v>-1078</v>
      </c>
      <c r="O173">
        <v>336418</v>
      </c>
      <c r="P173">
        <v>78137</v>
      </c>
      <c r="Q173">
        <v>69534</v>
      </c>
      <c r="R173">
        <v>1</v>
      </c>
      <c r="S173">
        <v>414857</v>
      </c>
      <c r="T173" s="6">
        <f t="shared" si="6"/>
        <v>-1353</v>
      </c>
      <c r="U173" s="6"/>
      <c r="AQ173" s="5"/>
      <c r="AR173" s="5">
        <f t="shared" si="5"/>
        <v>9.8491157736334554</v>
      </c>
      <c r="AW173">
        <f>'PIB valeur_LT'!D173+'PIB valeur_LT'!E173</f>
        <v>146962</v>
      </c>
      <c r="AX173">
        <f t="shared" si="7"/>
        <v>0.69747089560384801</v>
      </c>
      <c r="AY173">
        <f>'PIB valeur_LT'!D173/D173</f>
        <v>0.70510670432701739</v>
      </c>
    </row>
    <row r="174" spans="1:54" x14ac:dyDescent="0.35">
      <c r="B174" t="s">
        <v>183</v>
      </c>
      <c r="C174">
        <v>352958</v>
      </c>
      <c r="D174">
        <v>206622</v>
      </c>
      <c r="E174">
        <v>7076</v>
      </c>
      <c r="F174">
        <v>66554</v>
      </c>
      <c r="G174">
        <v>61211</v>
      </c>
      <c r="H174">
        <v>34170</v>
      </c>
      <c r="I174" t="e">
        <v>#N/A</v>
      </c>
      <c r="J174" t="e">
        <v>#N/A</v>
      </c>
      <c r="K174" t="e">
        <v>#N/A</v>
      </c>
      <c r="L174" t="e">
        <v>#N/A</v>
      </c>
      <c r="M174">
        <v>1890</v>
      </c>
      <c r="N174">
        <v>-388</v>
      </c>
      <c r="O174">
        <v>340710</v>
      </c>
      <c r="P174">
        <v>80171</v>
      </c>
      <c r="Q174">
        <v>71124</v>
      </c>
      <c r="R174">
        <v>1</v>
      </c>
      <c r="S174">
        <v>421316</v>
      </c>
      <c r="T174" s="6">
        <f t="shared" si="6"/>
        <v>1502</v>
      </c>
      <c r="U174" s="6"/>
      <c r="AQ174" s="5"/>
      <c r="AR174" s="5">
        <f t="shared" si="5"/>
        <v>9.6810385371630616</v>
      </c>
      <c r="AW174">
        <f>'PIB valeur_LT'!D174+'PIB valeur_LT'!E174</f>
        <v>149422</v>
      </c>
      <c r="AX174">
        <f t="shared" si="7"/>
        <v>0.69922039513706258</v>
      </c>
      <c r="AY174">
        <f>'PIB valeur_LT'!D174/D174</f>
        <v>0.70724801812004534</v>
      </c>
    </row>
    <row r="175" spans="1:54" x14ac:dyDescent="0.35">
      <c r="A175">
        <v>97</v>
      </c>
      <c r="B175" t="s">
        <v>184</v>
      </c>
      <c r="C175">
        <v>358611</v>
      </c>
      <c r="D175">
        <v>209529</v>
      </c>
      <c r="E175">
        <v>8918</v>
      </c>
      <c r="F175">
        <v>65866</v>
      </c>
      <c r="G175">
        <v>59050</v>
      </c>
      <c r="H175">
        <v>32718</v>
      </c>
      <c r="I175">
        <v>17253</v>
      </c>
      <c r="J175">
        <v>7310</v>
      </c>
      <c r="K175">
        <v>167</v>
      </c>
      <c r="L175">
        <v>2749</v>
      </c>
      <c r="M175">
        <v>-4950</v>
      </c>
      <c r="N175">
        <v>374</v>
      </c>
      <c r="O175">
        <v>341545</v>
      </c>
      <c r="P175">
        <v>86171</v>
      </c>
      <c r="Q175">
        <v>72876</v>
      </c>
      <c r="R175">
        <v>0</v>
      </c>
      <c r="S175">
        <v>428800</v>
      </c>
      <c r="T175" s="6">
        <f t="shared" si="6"/>
        <v>-4576</v>
      </c>
      <c r="U175" s="6"/>
      <c r="AP175" s="5">
        <f t="shared" ref="AP175:AP238" si="8">100*P175/C175</f>
        <v>24.029101170906635</v>
      </c>
      <c r="AQ175" s="5">
        <f>100*Q175/SUM(D175:G175)</f>
        <v>21.224185483001953</v>
      </c>
      <c r="AR175" s="5">
        <f t="shared" ref="AR175:AR238" si="9">100*H175/C175</f>
        <v>9.1235349724353121</v>
      </c>
      <c r="AW175">
        <f>'PIB valeur_LT'!D175+'PIB valeur_LT'!E175</f>
        <v>152301</v>
      </c>
      <c r="AX175">
        <f t="shared" si="7"/>
        <v>0.69719886288207211</v>
      </c>
      <c r="AY175">
        <f>'PIB valeur_LT'!D175/D175</f>
        <v>0.70883266755437191</v>
      </c>
      <c r="BA175">
        <f t="shared" ref="BA175:BA239" si="10">100*(C175/AVERAGE(C$263:C$266))</f>
        <v>64.21193945533436</v>
      </c>
      <c r="BB175">
        <f>'VA marchande'!B46</f>
        <v>61.2</v>
      </c>
    </row>
    <row r="176" spans="1:54" x14ac:dyDescent="0.35">
      <c r="A176" t="s">
        <v>378</v>
      </c>
      <c r="B176" t="s">
        <v>185</v>
      </c>
      <c r="C176">
        <v>362573</v>
      </c>
      <c r="D176">
        <v>212013</v>
      </c>
      <c r="E176">
        <v>8743</v>
      </c>
      <c r="F176">
        <v>64880</v>
      </c>
      <c r="G176">
        <v>59674</v>
      </c>
      <c r="H176">
        <v>34170</v>
      </c>
      <c r="I176">
        <v>16626</v>
      </c>
      <c r="J176">
        <v>6378</v>
      </c>
      <c r="K176">
        <v>165</v>
      </c>
      <c r="L176">
        <v>2637</v>
      </c>
      <c r="M176">
        <v>-603</v>
      </c>
      <c r="N176">
        <v>446</v>
      </c>
      <c r="O176">
        <v>348878</v>
      </c>
      <c r="P176">
        <v>87379</v>
      </c>
      <c r="Q176">
        <v>76738</v>
      </c>
      <c r="R176">
        <v>0</v>
      </c>
      <c r="S176">
        <v>437288</v>
      </c>
      <c r="T176" s="6">
        <f t="shared" si="6"/>
        <v>-157</v>
      </c>
      <c r="U176" s="6"/>
      <c r="AP176" s="5">
        <f t="shared" si="8"/>
        <v>24.099698543465731</v>
      </c>
      <c r="AQ176" s="5">
        <f t="shared" ref="AQ176:AQ239" si="11">100*Q176/SUM(D176:G176)</f>
        <v>22.222930120761056</v>
      </c>
      <c r="AR176" s="5">
        <f t="shared" si="9"/>
        <v>9.4243090356976396</v>
      </c>
      <c r="AW176">
        <f>'PIB valeur_LT'!D176+'PIB valeur_LT'!E176</f>
        <v>155771</v>
      </c>
      <c r="AX176">
        <f t="shared" si="7"/>
        <v>0.70562521516968957</v>
      </c>
      <c r="AY176">
        <f>'PIB valeur_LT'!D176/D176</f>
        <v>0.7165739836708126</v>
      </c>
      <c r="BA176">
        <f t="shared" si="10"/>
        <v>64.92136472149194</v>
      </c>
      <c r="BB176">
        <f>'VA marchande'!B47</f>
        <v>61.8</v>
      </c>
    </row>
    <row r="177" spans="1:54" x14ac:dyDescent="0.35">
      <c r="A177" t="s">
        <v>379</v>
      </c>
      <c r="B177" t="s">
        <v>186</v>
      </c>
      <c r="C177">
        <v>365942</v>
      </c>
      <c r="D177">
        <v>214715</v>
      </c>
      <c r="E177">
        <v>8875</v>
      </c>
      <c r="F177">
        <v>65802</v>
      </c>
      <c r="G177">
        <v>63121</v>
      </c>
      <c r="H177">
        <v>36256</v>
      </c>
      <c r="I177">
        <v>16930</v>
      </c>
      <c r="J177">
        <v>7395</v>
      </c>
      <c r="K177">
        <v>138</v>
      </c>
      <c r="L177">
        <v>2593</v>
      </c>
      <c r="M177">
        <v>2788</v>
      </c>
      <c r="N177">
        <v>399</v>
      </c>
      <c r="O177">
        <v>352000</v>
      </c>
      <c r="P177">
        <v>86676</v>
      </c>
      <c r="Q177">
        <v>75985</v>
      </c>
      <c r="R177">
        <v>0</v>
      </c>
      <c r="S177">
        <v>439542</v>
      </c>
      <c r="T177" s="6">
        <f t="shared" si="6"/>
        <v>3187</v>
      </c>
      <c r="U177" s="6"/>
      <c r="AP177" s="5">
        <f t="shared" si="8"/>
        <v>23.685720687977877</v>
      </c>
      <c r="AQ177" s="5">
        <f t="shared" si="11"/>
        <v>21.555233424015569</v>
      </c>
      <c r="AR177" s="5">
        <f t="shared" si="9"/>
        <v>9.9075809827786916</v>
      </c>
      <c r="AW177">
        <f>'PIB valeur_LT'!D177+'PIB valeur_LT'!E177</f>
        <v>158582</v>
      </c>
      <c r="AX177">
        <f t="shared" si="7"/>
        <v>0.70925354443400868</v>
      </c>
      <c r="AY177">
        <f>'PIB valeur_LT'!D177/D177</f>
        <v>0.72024777030016529</v>
      </c>
      <c r="BA177">
        <f t="shared" si="10"/>
        <v>65.524608972295795</v>
      </c>
      <c r="BB177">
        <f>'VA marchande'!B48</f>
        <v>62.3</v>
      </c>
    </row>
    <row r="178" spans="1:54" x14ac:dyDescent="0.35">
      <c r="A178" t="s">
        <v>380</v>
      </c>
      <c r="B178" t="s">
        <v>187</v>
      </c>
      <c r="C178">
        <v>371341</v>
      </c>
      <c r="D178">
        <v>217084</v>
      </c>
      <c r="E178">
        <v>8973</v>
      </c>
      <c r="F178">
        <v>67132</v>
      </c>
      <c r="G178">
        <v>64613</v>
      </c>
      <c r="H178">
        <v>37199</v>
      </c>
      <c r="I178">
        <v>18172</v>
      </c>
      <c r="J178">
        <v>6862</v>
      </c>
      <c r="K178">
        <v>121</v>
      </c>
      <c r="L178">
        <v>2658</v>
      </c>
      <c r="M178">
        <v>1714</v>
      </c>
      <c r="N178">
        <v>383</v>
      </c>
      <c r="O178">
        <v>356090</v>
      </c>
      <c r="P178">
        <v>89670</v>
      </c>
      <c r="Q178">
        <v>77775</v>
      </c>
      <c r="R178">
        <v>0</v>
      </c>
      <c r="S178">
        <v>446841</v>
      </c>
      <c r="T178" s="6">
        <f t="shared" si="6"/>
        <v>2097</v>
      </c>
      <c r="U178" s="6"/>
      <c r="AP178" s="5">
        <f t="shared" si="8"/>
        <v>24.147616341852906</v>
      </c>
      <c r="AQ178" s="5">
        <f t="shared" si="11"/>
        <v>21.736882409824428</v>
      </c>
      <c r="AR178" s="5">
        <f t="shared" si="9"/>
        <v>10.017477197508489</v>
      </c>
      <c r="AW178">
        <f>'PIB valeur_LT'!D178+'PIB valeur_LT'!E178</f>
        <v>159315</v>
      </c>
      <c r="AX178">
        <f t="shared" si="7"/>
        <v>0.70475588015412038</v>
      </c>
      <c r="AY178">
        <f>'PIB valeur_LT'!D178/D178</f>
        <v>0.71549262036815242</v>
      </c>
      <c r="BA178">
        <f t="shared" si="10"/>
        <v>66.491339666890639</v>
      </c>
      <c r="BB178">
        <f>'VA marchande'!B49</f>
        <v>63.3</v>
      </c>
    </row>
    <row r="179" spans="1:54" x14ac:dyDescent="0.35">
      <c r="A179">
        <v>98</v>
      </c>
      <c r="B179" t="s">
        <v>188</v>
      </c>
      <c r="C179">
        <v>374037</v>
      </c>
      <c r="D179">
        <v>218798</v>
      </c>
      <c r="E179">
        <v>9095</v>
      </c>
      <c r="F179">
        <v>67729</v>
      </c>
      <c r="G179">
        <v>65130</v>
      </c>
      <c r="H179">
        <v>37792</v>
      </c>
      <c r="I179">
        <v>16742</v>
      </c>
      <c r="J179">
        <v>7683</v>
      </c>
      <c r="K179">
        <v>145</v>
      </c>
      <c r="L179">
        <v>2609</v>
      </c>
      <c r="M179">
        <v>1461</v>
      </c>
      <c r="N179">
        <v>608</v>
      </c>
      <c r="O179">
        <v>360502</v>
      </c>
      <c r="P179">
        <v>90218</v>
      </c>
      <c r="Q179">
        <v>79801</v>
      </c>
      <c r="R179">
        <v>0</v>
      </c>
      <c r="S179">
        <v>451768</v>
      </c>
      <c r="T179" s="6">
        <f t="shared" si="6"/>
        <v>2069</v>
      </c>
      <c r="U179" s="6"/>
      <c r="AP179" s="5">
        <f t="shared" si="8"/>
        <v>24.120073682550121</v>
      </c>
      <c r="AQ179" s="5">
        <f t="shared" si="11"/>
        <v>22.12073668337251</v>
      </c>
      <c r="AR179" s="5">
        <f t="shared" si="9"/>
        <v>10.103813259116077</v>
      </c>
      <c r="AW179">
        <f>'PIB valeur_LT'!D179+'PIB valeur_LT'!E179</f>
        <v>161389</v>
      </c>
      <c r="AX179">
        <f t="shared" si="7"/>
        <v>0.70817883831447215</v>
      </c>
      <c r="AY179">
        <f>'PIB valeur_LT'!D179/D179</f>
        <v>0.71921589776871819</v>
      </c>
      <c r="BA179">
        <f t="shared" si="10"/>
        <v>66.974078313422908</v>
      </c>
      <c r="BB179">
        <f>'VA marchande'!B50</f>
        <v>63.8</v>
      </c>
    </row>
    <row r="180" spans="1:54" x14ac:dyDescent="0.35">
      <c r="A180" t="s">
        <v>381</v>
      </c>
      <c r="B180" t="s">
        <v>189</v>
      </c>
      <c r="C180">
        <v>376421</v>
      </c>
      <c r="D180">
        <v>220955</v>
      </c>
      <c r="E180">
        <v>9018</v>
      </c>
      <c r="F180">
        <v>67892</v>
      </c>
      <c r="G180">
        <v>65092</v>
      </c>
      <c r="H180">
        <v>37625</v>
      </c>
      <c r="I180">
        <v>17150</v>
      </c>
      <c r="J180">
        <v>7407</v>
      </c>
      <c r="K180">
        <v>154</v>
      </c>
      <c r="L180">
        <v>2771</v>
      </c>
      <c r="M180">
        <v>2206</v>
      </c>
      <c r="N180">
        <v>513</v>
      </c>
      <c r="O180">
        <v>364881</v>
      </c>
      <c r="P180">
        <v>90333</v>
      </c>
      <c r="Q180">
        <v>81683</v>
      </c>
      <c r="R180">
        <v>0</v>
      </c>
      <c r="S180">
        <v>456237</v>
      </c>
      <c r="T180" s="6">
        <f t="shared" si="6"/>
        <v>2719</v>
      </c>
      <c r="U180" s="6"/>
      <c r="AP180" s="5">
        <f t="shared" si="8"/>
        <v>23.997864093661086</v>
      </c>
      <c r="AQ180" s="5">
        <f t="shared" si="11"/>
        <v>22.504869722859734</v>
      </c>
      <c r="AR180" s="5">
        <f t="shared" si="9"/>
        <v>9.9954572141299245</v>
      </c>
      <c r="AW180">
        <f>'PIB valeur_LT'!D180+'PIB valeur_LT'!E180</f>
        <v>163832</v>
      </c>
      <c r="AX180">
        <f t="shared" si="7"/>
        <v>0.71239667265287665</v>
      </c>
      <c r="AY180">
        <f>'PIB valeur_LT'!D180/D180</f>
        <v>0.72326039238759021</v>
      </c>
      <c r="BA180">
        <f t="shared" si="10"/>
        <v>67.400951063175469</v>
      </c>
      <c r="BB180">
        <f>'VA marchande'!B51</f>
        <v>64.400000000000006</v>
      </c>
    </row>
    <row r="181" spans="1:54" x14ac:dyDescent="0.35">
      <c r="A181" t="s">
        <v>382</v>
      </c>
      <c r="B181" t="s">
        <v>190</v>
      </c>
      <c r="C181">
        <v>377650</v>
      </c>
      <c r="D181">
        <v>224753</v>
      </c>
      <c r="E181">
        <v>8909</v>
      </c>
      <c r="F181">
        <v>68542</v>
      </c>
      <c r="G181">
        <v>64537</v>
      </c>
      <c r="H181">
        <v>37276</v>
      </c>
      <c r="I181">
        <v>16700</v>
      </c>
      <c r="J181">
        <v>7472</v>
      </c>
      <c r="K181">
        <v>144</v>
      </c>
      <c r="L181">
        <v>2781</v>
      </c>
      <c r="M181">
        <v>1473</v>
      </c>
      <c r="N181">
        <v>753</v>
      </c>
      <c r="O181">
        <v>366999</v>
      </c>
      <c r="P181">
        <v>90072</v>
      </c>
      <c r="Q181">
        <v>82256</v>
      </c>
      <c r="R181">
        <v>0</v>
      </c>
      <c r="S181">
        <v>458079</v>
      </c>
      <c r="T181" s="6">
        <f t="shared" si="6"/>
        <v>2226</v>
      </c>
      <c r="U181" s="6"/>
      <c r="AP181" s="5">
        <f t="shared" si="8"/>
        <v>23.850655368727658</v>
      </c>
      <c r="AQ181" s="5">
        <f t="shared" si="11"/>
        <v>22.428907594187724</v>
      </c>
      <c r="AR181" s="5">
        <f t="shared" si="9"/>
        <v>9.8705150271415327</v>
      </c>
      <c r="AW181">
        <f>'PIB valeur_LT'!D181+'PIB valeur_LT'!E181</f>
        <v>167595</v>
      </c>
      <c r="AX181">
        <f t="shared" si="7"/>
        <v>0.7172539822478623</v>
      </c>
      <c r="AY181">
        <f>'PIB valeur_LT'!D181/D181</f>
        <v>0.72765658300445379</v>
      </c>
      <c r="BA181">
        <f t="shared" si="10"/>
        <v>67.621012560426266</v>
      </c>
      <c r="BB181">
        <f>'VA marchande'!B52</f>
        <v>64.7</v>
      </c>
    </row>
    <row r="182" spans="1:54" x14ac:dyDescent="0.35">
      <c r="A182" t="s">
        <v>383</v>
      </c>
      <c r="B182" t="s">
        <v>191</v>
      </c>
      <c r="C182">
        <v>380155</v>
      </c>
      <c r="D182">
        <v>224748</v>
      </c>
      <c r="E182">
        <v>8768</v>
      </c>
      <c r="F182">
        <v>68605</v>
      </c>
      <c r="G182">
        <v>65884</v>
      </c>
      <c r="H182">
        <v>38212</v>
      </c>
      <c r="I182">
        <v>16834</v>
      </c>
      <c r="J182">
        <v>7360</v>
      </c>
      <c r="K182">
        <v>131</v>
      </c>
      <c r="L182">
        <v>3008</v>
      </c>
      <c r="M182">
        <v>-4518</v>
      </c>
      <c r="N182">
        <v>620</v>
      </c>
      <c r="O182">
        <v>369664</v>
      </c>
      <c r="P182">
        <v>89829</v>
      </c>
      <c r="Q182">
        <v>82266</v>
      </c>
      <c r="R182">
        <v>0</v>
      </c>
      <c r="S182">
        <v>460495</v>
      </c>
      <c r="T182" s="6">
        <f t="shared" si="6"/>
        <v>-3898</v>
      </c>
      <c r="U182" s="6"/>
      <c r="AP182" s="5">
        <f t="shared" si="8"/>
        <v>23.629572148202708</v>
      </c>
      <c r="AQ182" s="5">
        <f t="shared" si="11"/>
        <v>22.354587573538403</v>
      </c>
      <c r="AR182" s="5">
        <f t="shared" si="9"/>
        <v>10.051689442464259</v>
      </c>
      <c r="AW182">
        <f>'PIB valeur_LT'!D182+'PIB valeur_LT'!E182</f>
        <v>167984</v>
      </c>
      <c r="AX182">
        <f t="shared" si="7"/>
        <v>0.71936826598605663</v>
      </c>
      <c r="AY182">
        <f>'PIB valeur_LT'!D182/D182</f>
        <v>0.72923452044067127</v>
      </c>
      <c r="BA182">
        <f t="shared" si="10"/>
        <v>68.069551250917101</v>
      </c>
      <c r="BB182">
        <f>'VA marchande'!B53</f>
        <v>65.3</v>
      </c>
    </row>
    <row r="183" spans="1:54" x14ac:dyDescent="0.35">
      <c r="A183">
        <v>99</v>
      </c>
      <c r="B183" t="s">
        <v>192</v>
      </c>
      <c r="C183">
        <v>382789</v>
      </c>
      <c r="D183">
        <v>227015</v>
      </c>
      <c r="E183">
        <v>8843</v>
      </c>
      <c r="F183">
        <v>68446</v>
      </c>
      <c r="G183">
        <v>65850</v>
      </c>
      <c r="H183">
        <v>37931</v>
      </c>
      <c r="I183">
        <v>16551</v>
      </c>
      <c r="J183">
        <v>8021</v>
      </c>
      <c r="K183">
        <v>161</v>
      </c>
      <c r="L183">
        <v>2860</v>
      </c>
      <c r="M183">
        <v>-1075</v>
      </c>
      <c r="N183">
        <v>586</v>
      </c>
      <c r="O183">
        <v>374859</v>
      </c>
      <c r="P183">
        <v>89971</v>
      </c>
      <c r="Q183">
        <v>84805</v>
      </c>
      <c r="R183">
        <v>0</v>
      </c>
      <c r="S183">
        <v>465889</v>
      </c>
      <c r="T183" s="6">
        <f t="shared" si="6"/>
        <v>-489</v>
      </c>
      <c r="U183" s="6"/>
      <c r="AP183" s="5">
        <f t="shared" si="8"/>
        <v>23.504071433609639</v>
      </c>
      <c r="AQ183" s="5">
        <f t="shared" si="11"/>
        <v>22.910734451066315</v>
      </c>
      <c r="AR183" s="5">
        <f t="shared" si="9"/>
        <v>9.9091144207383177</v>
      </c>
      <c r="AW183">
        <f>'PIB valeur_LT'!D183+'PIB valeur_LT'!E183</f>
        <v>170316</v>
      </c>
      <c r="AX183">
        <f t="shared" si="7"/>
        <v>0.72211245749561181</v>
      </c>
      <c r="AY183">
        <f>'PIB valeur_LT'!D183/D183</f>
        <v>0.73199127810937603</v>
      </c>
      <c r="BA183">
        <f t="shared" si="10"/>
        <v>68.541188341038023</v>
      </c>
      <c r="BB183">
        <f>'VA marchande'!B54</f>
        <v>65.7</v>
      </c>
    </row>
    <row r="184" spans="1:54" x14ac:dyDescent="0.35">
      <c r="A184" t="s">
        <v>384</v>
      </c>
      <c r="B184" t="s">
        <v>193</v>
      </c>
      <c r="C184">
        <v>384605</v>
      </c>
      <c r="D184">
        <v>231313</v>
      </c>
      <c r="E184">
        <v>9067</v>
      </c>
      <c r="F184">
        <v>70748</v>
      </c>
      <c r="G184">
        <v>65923</v>
      </c>
      <c r="H184">
        <v>37959</v>
      </c>
      <c r="I184">
        <v>17768</v>
      </c>
      <c r="J184">
        <v>7447</v>
      </c>
      <c r="K184">
        <v>154</v>
      </c>
      <c r="L184">
        <v>2800</v>
      </c>
      <c r="M184">
        <v>-882</v>
      </c>
      <c r="N184">
        <v>342</v>
      </c>
      <c r="O184">
        <v>377538</v>
      </c>
      <c r="P184">
        <v>90148</v>
      </c>
      <c r="Q184">
        <v>85808</v>
      </c>
      <c r="R184">
        <v>0</v>
      </c>
      <c r="S184">
        <v>468769</v>
      </c>
      <c r="T184" s="6">
        <f t="shared" si="6"/>
        <v>-540</v>
      </c>
      <c r="U184" s="6"/>
      <c r="AP184" s="5">
        <f t="shared" si="8"/>
        <v>23.439112856047114</v>
      </c>
      <c r="AQ184" s="5">
        <f t="shared" si="11"/>
        <v>22.757664082577687</v>
      </c>
      <c r="AR184" s="5">
        <f t="shared" si="9"/>
        <v>9.8696064793749425</v>
      </c>
      <c r="AW184">
        <f>'PIB valeur_LT'!D184+'PIB valeur_LT'!E184</f>
        <v>173256</v>
      </c>
      <c r="AX184">
        <f t="shared" si="7"/>
        <v>0.72075879856893255</v>
      </c>
      <c r="AY184">
        <f>'PIB valeur_LT'!D184/D184</f>
        <v>0.73069823140074275</v>
      </c>
      <c r="BA184">
        <f t="shared" si="10"/>
        <v>68.866356509473704</v>
      </c>
      <c r="BB184">
        <f>'VA marchande'!B55</f>
        <v>66.099999999999994</v>
      </c>
    </row>
    <row r="185" spans="1:54" x14ac:dyDescent="0.35">
      <c r="A185" t="s">
        <v>385</v>
      </c>
      <c r="B185" t="s">
        <v>194</v>
      </c>
      <c r="C185">
        <v>390758</v>
      </c>
      <c r="D185">
        <v>233739</v>
      </c>
      <c r="E185">
        <v>9183</v>
      </c>
      <c r="F185">
        <v>71647</v>
      </c>
      <c r="G185">
        <v>66985</v>
      </c>
      <c r="H185">
        <v>39053</v>
      </c>
      <c r="I185">
        <v>17695</v>
      </c>
      <c r="J185">
        <v>6983</v>
      </c>
      <c r="K185">
        <v>168</v>
      </c>
      <c r="L185">
        <v>2996</v>
      </c>
      <c r="M185">
        <v>-748</v>
      </c>
      <c r="N185">
        <v>455</v>
      </c>
      <c r="O185">
        <v>381487</v>
      </c>
      <c r="P185">
        <v>95644</v>
      </c>
      <c r="Q185">
        <v>88901</v>
      </c>
      <c r="R185">
        <v>0</v>
      </c>
      <c r="S185">
        <v>478186</v>
      </c>
      <c r="T185" s="6">
        <f t="shared" si="6"/>
        <v>-293</v>
      </c>
      <c r="U185" s="6"/>
      <c r="AP185" s="5">
        <f t="shared" si="8"/>
        <v>24.476530230986953</v>
      </c>
      <c r="AQ185" s="5">
        <f t="shared" si="11"/>
        <v>23.299716422839232</v>
      </c>
      <c r="AR185" s="5">
        <f t="shared" si="9"/>
        <v>9.9941651866372538</v>
      </c>
      <c r="AW185">
        <f>'PIB valeur_LT'!D185+'PIB valeur_LT'!E185</f>
        <v>174124</v>
      </c>
      <c r="AX185">
        <f t="shared" si="7"/>
        <v>0.71678975144284995</v>
      </c>
      <c r="AY185">
        <f>'PIB valeur_LT'!D185/D185</f>
        <v>0.7265026375572754</v>
      </c>
      <c r="BA185">
        <f t="shared" si="10"/>
        <v>69.968096454619484</v>
      </c>
      <c r="BB185">
        <f>'VA marchande'!B56</f>
        <v>67.400000000000006</v>
      </c>
    </row>
    <row r="186" spans="1:54" x14ac:dyDescent="0.35">
      <c r="A186" t="s">
        <v>386</v>
      </c>
      <c r="B186" t="s">
        <v>195</v>
      </c>
      <c r="C186">
        <v>396357</v>
      </c>
      <c r="D186">
        <v>235387</v>
      </c>
      <c r="E186">
        <v>9318</v>
      </c>
      <c r="F186">
        <v>71724</v>
      </c>
      <c r="G186">
        <v>66375</v>
      </c>
      <c r="H186">
        <v>38646</v>
      </c>
      <c r="I186">
        <v>17795</v>
      </c>
      <c r="J186">
        <v>6613</v>
      </c>
      <c r="K186">
        <v>167</v>
      </c>
      <c r="L186">
        <v>3110</v>
      </c>
      <c r="M186">
        <v>4427</v>
      </c>
      <c r="N186">
        <v>800</v>
      </c>
      <c r="O186">
        <v>387155</v>
      </c>
      <c r="P186">
        <v>97292</v>
      </c>
      <c r="Q186">
        <v>90606</v>
      </c>
      <c r="R186">
        <v>0</v>
      </c>
      <c r="S186">
        <v>485514</v>
      </c>
      <c r="T186" s="6">
        <f t="shared" si="6"/>
        <v>5227</v>
      </c>
      <c r="U186" s="6"/>
      <c r="AP186" s="5">
        <f t="shared" si="8"/>
        <v>24.546557774935224</v>
      </c>
      <c r="AQ186" s="5">
        <f t="shared" si="11"/>
        <v>23.669031671560379</v>
      </c>
      <c r="AR186" s="5">
        <f t="shared" si="9"/>
        <v>9.7503008651291641</v>
      </c>
      <c r="AW186">
        <f>'PIB valeur_LT'!D186+'PIB valeur_LT'!E186</f>
        <v>176040</v>
      </c>
      <c r="AX186">
        <f t="shared" si="7"/>
        <v>0.71939682474816613</v>
      </c>
      <c r="AY186">
        <f>'PIB valeur_LT'!D186/D186</f>
        <v>0.72899947745627414</v>
      </c>
      <c r="BA186">
        <f t="shared" si="10"/>
        <v>70.970638621508996</v>
      </c>
      <c r="BB186">
        <f>'VA marchande'!B57</f>
        <v>68.599999999999994</v>
      </c>
    </row>
    <row r="187" spans="1:54" x14ac:dyDescent="0.35">
      <c r="A187" s="20" t="s">
        <v>387</v>
      </c>
      <c r="B187" t="s">
        <v>196</v>
      </c>
      <c r="C187">
        <v>401242</v>
      </c>
      <c r="D187">
        <v>238774</v>
      </c>
      <c r="E187">
        <v>9350</v>
      </c>
      <c r="F187">
        <v>71135</v>
      </c>
      <c r="G187">
        <v>69114</v>
      </c>
      <c r="H187">
        <v>40191</v>
      </c>
      <c r="I187">
        <v>18455</v>
      </c>
      <c r="J187">
        <v>6986</v>
      </c>
      <c r="K187">
        <v>132</v>
      </c>
      <c r="L187">
        <v>3287</v>
      </c>
      <c r="M187">
        <v>2591</v>
      </c>
      <c r="N187">
        <v>303</v>
      </c>
      <c r="O187">
        <v>391608</v>
      </c>
      <c r="P187">
        <v>98919</v>
      </c>
      <c r="Q187">
        <v>91822</v>
      </c>
      <c r="R187">
        <v>0</v>
      </c>
      <c r="S187">
        <v>491593</v>
      </c>
      <c r="T187" s="6">
        <f t="shared" si="6"/>
        <v>2894</v>
      </c>
      <c r="U187" s="6"/>
      <c r="AP187" s="5">
        <f t="shared" si="8"/>
        <v>24.653201808384964</v>
      </c>
      <c r="AQ187" s="5">
        <f t="shared" si="11"/>
        <v>23.642735205588441</v>
      </c>
      <c r="AR187" s="5">
        <f t="shared" si="9"/>
        <v>10.016648307006744</v>
      </c>
      <c r="AW187">
        <f>'PIB valeur_LT'!D187+'PIB valeur_LT'!E187</f>
        <v>179169</v>
      </c>
      <c r="AX187">
        <f t="shared" si="7"/>
        <v>0.72209459786235919</v>
      </c>
      <c r="AY187">
        <f>'PIB valeur_LT'!D187/D187</f>
        <v>0.73154949868913699</v>
      </c>
      <c r="BA187">
        <f t="shared" si="10"/>
        <v>71.845333832306508</v>
      </c>
      <c r="BB187">
        <f>'VA marchande'!B58</f>
        <v>69.400000000000006</v>
      </c>
    </row>
    <row r="188" spans="1:54" x14ac:dyDescent="0.35">
      <c r="A188" t="s">
        <v>388</v>
      </c>
      <c r="B188" t="s">
        <v>197</v>
      </c>
      <c r="C188">
        <v>404196</v>
      </c>
      <c r="D188">
        <v>241351</v>
      </c>
      <c r="E188">
        <v>9364</v>
      </c>
      <c r="F188">
        <v>73461</v>
      </c>
      <c r="G188">
        <v>73074</v>
      </c>
      <c r="H188">
        <v>42527</v>
      </c>
      <c r="I188">
        <v>18426</v>
      </c>
      <c r="J188">
        <v>7982</v>
      </c>
      <c r="K188">
        <v>194</v>
      </c>
      <c r="L188">
        <v>3494</v>
      </c>
      <c r="M188">
        <v>-3641</v>
      </c>
      <c r="N188">
        <v>201</v>
      </c>
      <c r="O188">
        <v>394341</v>
      </c>
      <c r="P188">
        <v>102268</v>
      </c>
      <c r="Q188">
        <v>94726</v>
      </c>
      <c r="R188">
        <v>0</v>
      </c>
      <c r="S188">
        <v>497642</v>
      </c>
      <c r="T188" s="6">
        <f t="shared" si="6"/>
        <v>-3440</v>
      </c>
      <c r="U188" s="6"/>
      <c r="AP188" s="5">
        <f t="shared" si="8"/>
        <v>25.301586359093115</v>
      </c>
      <c r="AQ188" s="5">
        <f t="shared" si="11"/>
        <v>23.845437382001258</v>
      </c>
      <c r="AR188" s="5">
        <f t="shared" si="9"/>
        <v>10.521380716286158</v>
      </c>
      <c r="AW188">
        <f>'PIB valeur_LT'!D188+'PIB valeur_LT'!E188</f>
        <v>180795</v>
      </c>
      <c r="AX188">
        <f t="shared" si="7"/>
        <v>0.72111760365355082</v>
      </c>
      <c r="AY188">
        <f>'PIB valeur_LT'!D188/D188</f>
        <v>0.73001147706038094</v>
      </c>
      <c r="BA188">
        <f t="shared" si="10"/>
        <v>72.374269278098907</v>
      </c>
      <c r="BB188">
        <f>'VA marchande'!B59</f>
        <v>70.099999999999994</v>
      </c>
    </row>
    <row r="189" spans="1:54" x14ac:dyDescent="0.35">
      <c r="A189" t="s">
        <v>389</v>
      </c>
      <c r="B189" t="s">
        <v>198</v>
      </c>
      <c r="C189">
        <v>406795</v>
      </c>
      <c r="D189">
        <v>244248</v>
      </c>
      <c r="E189">
        <v>9524</v>
      </c>
      <c r="F189">
        <v>74048</v>
      </c>
      <c r="G189">
        <v>68011</v>
      </c>
      <c r="H189">
        <v>39666</v>
      </c>
      <c r="I189">
        <v>18458</v>
      </c>
      <c r="J189">
        <v>6932</v>
      </c>
      <c r="K189">
        <v>122</v>
      </c>
      <c r="L189">
        <v>2730</v>
      </c>
      <c r="M189">
        <v>4559</v>
      </c>
      <c r="N189">
        <v>338</v>
      </c>
      <c r="O189">
        <v>398338</v>
      </c>
      <c r="P189">
        <v>102853</v>
      </c>
      <c r="Q189">
        <v>96610</v>
      </c>
      <c r="R189">
        <v>0</v>
      </c>
      <c r="S189">
        <v>502237</v>
      </c>
      <c r="T189" s="6">
        <f t="shared" si="6"/>
        <v>4897</v>
      </c>
      <c r="U189" s="6"/>
      <c r="AP189" s="5">
        <f t="shared" si="8"/>
        <v>25.283742425546038</v>
      </c>
      <c r="AQ189" s="5">
        <f t="shared" si="11"/>
        <v>24.40688071424421</v>
      </c>
      <c r="AR189" s="5">
        <f t="shared" si="9"/>
        <v>9.7508573114222159</v>
      </c>
      <c r="AW189">
        <f>'PIB valeur_LT'!D189+'PIB valeur_LT'!E189</f>
        <v>183252</v>
      </c>
      <c r="AX189">
        <f t="shared" si="7"/>
        <v>0.72211276263732804</v>
      </c>
      <c r="AY189">
        <f>'PIB valeur_LT'!D189/D189</f>
        <v>0.73088418328911597</v>
      </c>
      <c r="BA189">
        <f t="shared" si="10"/>
        <v>72.839639360568256</v>
      </c>
      <c r="BB189">
        <f>'VA marchande'!B60</f>
        <v>70.599999999999994</v>
      </c>
    </row>
    <row r="190" spans="1:54" x14ac:dyDescent="0.35">
      <c r="A190" t="s">
        <v>390</v>
      </c>
      <c r="B190" t="s">
        <v>199</v>
      </c>
      <c r="C190">
        <v>409411</v>
      </c>
      <c r="D190">
        <v>246677</v>
      </c>
      <c r="E190">
        <v>9550</v>
      </c>
      <c r="F190">
        <v>73902</v>
      </c>
      <c r="G190">
        <v>70115</v>
      </c>
      <c r="H190">
        <v>41085</v>
      </c>
      <c r="I190">
        <v>18302</v>
      </c>
      <c r="J190">
        <v>7078</v>
      </c>
      <c r="K190">
        <v>139</v>
      </c>
      <c r="L190">
        <v>3304</v>
      </c>
      <c r="M190">
        <v>-2850</v>
      </c>
      <c r="N190">
        <v>99</v>
      </c>
      <c r="O190">
        <v>402041</v>
      </c>
      <c r="P190">
        <v>105418</v>
      </c>
      <c r="Q190">
        <v>99991</v>
      </c>
      <c r="R190">
        <v>0</v>
      </c>
      <c r="S190">
        <v>508492</v>
      </c>
      <c r="T190" s="6">
        <f t="shared" si="6"/>
        <v>-2751</v>
      </c>
      <c r="U190" s="6"/>
      <c r="AP190" s="5">
        <f t="shared" si="8"/>
        <v>25.748697519118931</v>
      </c>
      <c r="AQ190" s="5">
        <f t="shared" si="11"/>
        <v>24.982510668492221</v>
      </c>
      <c r="AR190" s="5">
        <f t="shared" si="9"/>
        <v>10.035148054155849</v>
      </c>
      <c r="AW190">
        <f>'PIB valeur_LT'!D190+'PIB valeur_LT'!E190</f>
        <v>184849</v>
      </c>
      <c r="AX190">
        <f t="shared" si="7"/>
        <v>0.72142670366510941</v>
      </c>
      <c r="AY190">
        <f>'PIB valeur_LT'!D190/D190</f>
        <v>0.72975186174633222</v>
      </c>
      <c r="BA190">
        <f t="shared" si="10"/>
        <v>73.308053418182652</v>
      </c>
      <c r="BB190">
        <f>'VA marchande'!B61</f>
        <v>71.099999999999994</v>
      </c>
    </row>
    <row r="191" spans="1:54" x14ac:dyDescent="0.35">
      <c r="A191" s="20" t="s">
        <v>391</v>
      </c>
      <c r="B191" t="s">
        <v>200</v>
      </c>
      <c r="C191">
        <v>413054</v>
      </c>
      <c r="D191">
        <v>247061</v>
      </c>
      <c r="E191">
        <v>9652</v>
      </c>
      <c r="F191">
        <v>76237</v>
      </c>
      <c r="G191">
        <v>70186</v>
      </c>
      <c r="H191">
        <v>40854</v>
      </c>
      <c r="I191">
        <v>18370</v>
      </c>
      <c r="J191">
        <v>7034</v>
      </c>
      <c r="K191">
        <v>214</v>
      </c>
      <c r="L191">
        <v>3467</v>
      </c>
      <c r="M191">
        <v>-3396</v>
      </c>
      <c r="N191">
        <v>164</v>
      </c>
      <c r="O191">
        <v>403814</v>
      </c>
      <c r="P191">
        <v>109673</v>
      </c>
      <c r="Q191">
        <v>102190</v>
      </c>
      <c r="R191">
        <v>0</v>
      </c>
      <c r="S191">
        <v>514481</v>
      </c>
      <c r="T191" s="6">
        <f t="shared" si="6"/>
        <v>-3232</v>
      </c>
      <c r="U191" s="6"/>
      <c r="AP191" s="5">
        <f t="shared" si="8"/>
        <v>26.551734155824661</v>
      </c>
      <c r="AQ191" s="5">
        <f t="shared" si="11"/>
        <v>25.348765677091603</v>
      </c>
      <c r="AR191" s="5">
        <f t="shared" si="9"/>
        <v>9.8907164680647082</v>
      </c>
      <c r="AW191">
        <f>'PIB valeur_LT'!D191+'PIB valeur_LT'!E191</f>
        <v>187253</v>
      </c>
      <c r="AX191">
        <f t="shared" si="7"/>
        <v>0.72942546735069902</v>
      </c>
      <c r="AY191">
        <f>'PIB valeur_LT'!D191/D191</f>
        <v>0.73792707064247287</v>
      </c>
      <c r="BA191">
        <f t="shared" si="10"/>
        <v>73.96035938603022</v>
      </c>
      <c r="BB191">
        <f>'VA marchande'!B62</f>
        <v>71.7</v>
      </c>
    </row>
    <row r="192" spans="1:54" x14ac:dyDescent="0.35">
      <c r="A192" t="s">
        <v>392</v>
      </c>
      <c r="B192" t="s">
        <v>201</v>
      </c>
      <c r="C192">
        <v>414878</v>
      </c>
      <c r="D192">
        <v>248659</v>
      </c>
      <c r="E192">
        <v>9540</v>
      </c>
      <c r="F192">
        <v>75005</v>
      </c>
      <c r="G192">
        <v>72760</v>
      </c>
      <c r="H192">
        <v>41234</v>
      </c>
      <c r="I192">
        <v>18204</v>
      </c>
      <c r="J192">
        <v>9337</v>
      </c>
      <c r="K192">
        <v>231</v>
      </c>
      <c r="L192">
        <v>3477</v>
      </c>
      <c r="M192">
        <v>2612</v>
      </c>
      <c r="N192">
        <v>785</v>
      </c>
      <c r="O192">
        <v>410681</v>
      </c>
      <c r="P192">
        <v>105073</v>
      </c>
      <c r="Q192">
        <v>102718</v>
      </c>
      <c r="R192">
        <v>0</v>
      </c>
      <c r="S192">
        <v>516850</v>
      </c>
      <c r="T192" s="6">
        <f t="shared" si="6"/>
        <v>3397</v>
      </c>
      <c r="U192" s="6"/>
      <c r="AP192" s="5">
        <f t="shared" si="8"/>
        <v>25.326240485154671</v>
      </c>
      <c r="AQ192" s="5">
        <f t="shared" si="11"/>
        <v>25.302243548689045</v>
      </c>
      <c r="AR192" s="5">
        <f t="shared" si="9"/>
        <v>9.9388253896326155</v>
      </c>
      <c r="AW192">
        <f>'PIB valeur_LT'!D192+'PIB valeur_LT'!E192</f>
        <v>188569</v>
      </c>
      <c r="AX192">
        <f t="shared" si="7"/>
        <v>0.73032428475710598</v>
      </c>
      <c r="AY192">
        <f>'PIB valeur_LT'!D192/D192</f>
        <v>0.73798655990734296</v>
      </c>
      <c r="BA192">
        <f t="shared" si="10"/>
        <v>74.286960013357685</v>
      </c>
      <c r="BB192">
        <f>'VA marchande'!B63</f>
        <v>71.900000000000006</v>
      </c>
    </row>
    <row r="193" spans="1:54" x14ac:dyDescent="0.35">
      <c r="A193" t="s">
        <v>393</v>
      </c>
      <c r="B193" t="s">
        <v>202</v>
      </c>
      <c r="C193">
        <v>417085</v>
      </c>
      <c r="D193">
        <v>252380</v>
      </c>
      <c r="E193">
        <v>9725</v>
      </c>
      <c r="F193">
        <v>76950</v>
      </c>
      <c r="G193">
        <v>72699</v>
      </c>
      <c r="H193">
        <v>41229</v>
      </c>
      <c r="I193">
        <v>19318</v>
      </c>
      <c r="J193">
        <v>8717</v>
      </c>
      <c r="K193">
        <v>216</v>
      </c>
      <c r="L193">
        <v>3388</v>
      </c>
      <c r="M193">
        <v>2099</v>
      </c>
      <c r="N193">
        <v>881</v>
      </c>
      <c r="O193">
        <v>413498</v>
      </c>
      <c r="P193">
        <v>102715</v>
      </c>
      <c r="Q193">
        <v>101221</v>
      </c>
      <c r="R193">
        <v>0</v>
      </c>
      <c r="S193">
        <v>517352</v>
      </c>
      <c r="T193" s="6">
        <f t="shared" si="6"/>
        <v>2980</v>
      </c>
      <c r="U193" s="6"/>
      <c r="AP193" s="5">
        <f t="shared" si="8"/>
        <v>24.626874617883644</v>
      </c>
      <c r="AQ193" s="5">
        <f t="shared" si="11"/>
        <v>24.582882012075171</v>
      </c>
      <c r="AR193" s="5">
        <f t="shared" si="9"/>
        <v>9.8850354244338678</v>
      </c>
      <c r="AW193">
        <f>'PIB valeur_LT'!D193+'PIB valeur_LT'!E193</f>
        <v>191636</v>
      </c>
      <c r="AX193">
        <f t="shared" si="7"/>
        <v>0.73114209954026055</v>
      </c>
      <c r="AY193">
        <f>'PIB valeur_LT'!D193/D193</f>
        <v>0.73873524051034156</v>
      </c>
      <c r="BA193">
        <f t="shared" si="10"/>
        <v>74.682139610129454</v>
      </c>
      <c r="BB193">
        <f>'VA marchande'!B64</f>
        <v>72.2</v>
      </c>
    </row>
    <row r="194" spans="1:54" x14ac:dyDescent="0.35">
      <c r="A194" t="s">
        <v>394</v>
      </c>
      <c r="B194" t="s">
        <v>203</v>
      </c>
      <c r="C194">
        <v>418445</v>
      </c>
      <c r="D194">
        <v>254436</v>
      </c>
      <c r="E194">
        <v>9792</v>
      </c>
      <c r="F194">
        <v>78478</v>
      </c>
      <c r="G194">
        <v>70239</v>
      </c>
      <c r="H194">
        <v>39486</v>
      </c>
      <c r="I194">
        <v>18907</v>
      </c>
      <c r="J194">
        <v>8774</v>
      </c>
      <c r="K194">
        <v>218</v>
      </c>
      <c r="L194">
        <v>3115</v>
      </c>
      <c r="M194">
        <v>-1158</v>
      </c>
      <c r="N194">
        <v>399</v>
      </c>
      <c r="O194">
        <v>413162</v>
      </c>
      <c r="P194">
        <v>103824</v>
      </c>
      <c r="Q194">
        <v>100700</v>
      </c>
      <c r="R194">
        <v>0</v>
      </c>
      <c r="S194">
        <v>518109</v>
      </c>
      <c r="T194" s="6">
        <f t="shared" si="6"/>
        <v>-759</v>
      </c>
      <c r="U194" s="6"/>
      <c r="AP194" s="5">
        <f t="shared" si="8"/>
        <v>24.811862968848953</v>
      </c>
      <c r="AQ194" s="5">
        <f t="shared" si="11"/>
        <v>24.385814091464965</v>
      </c>
      <c r="AR194" s="5">
        <f t="shared" si="9"/>
        <v>9.4363655916548179</v>
      </c>
      <c r="AW194">
        <f>'PIB valeur_LT'!D194+'PIB valeur_LT'!E194</f>
        <v>190899</v>
      </c>
      <c r="AX194">
        <f t="shared" si="7"/>
        <v>0.72247831418320541</v>
      </c>
      <c r="AY194">
        <f>'PIB valeur_LT'!D194/D194</f>
        <v>0.72942508135641182</v>
      </c>
      <c r="BA194">
        <f t="shared" si="10"/>
        <v>74.925657621733265</v>
      </c>
      <c r="BB194">
        <f>'VA marchande'!B65</f>
        <v>72.3</v>
      </c>
    </row>
    <row r="195" spans="1:54" x14ac:dyDescent="0.35">
      <c r="A195" s="20" t="s">
        <v>395</v>
      </c>
      <c r="B195" t="s">
        <v>204</v>
      </c>
      <c r="C195">
        <v>419534</v>
      </c>
      <c r="D195">
        <v>254651</v>
      </c>
      <c r="E195">
        <v>9837</v>
      </c>
      <c r="F195">
        <v>78182</v>
      </c>
      <c r="G195">
        <v>70130</v>
      </c>
      <c r="H195">
        <v>38765</v>
      </c>
      <c r="I195">
        <v>19813</v>
      </c>
      <c r="J195">
        <v>8541</v>
      </c>
      <c r="K195">
        <v>241</v>
      </c>
      <c r="L195">
        <v>3409</v>
      </c>
      <c r="M195">
        <v>-1511</v>
      </c>
      <c r="N195">
        <v>673</v>
      </c>
      <c r="O195">
        <v>416488</v>
      </c>
      <c r="P195">
        <v>105311</v>
      </c>
      <c r="Q195">
        <v>104134</v>
      </c>
      <c r="R195">
        <v>0</v>
      </c>
      <c r="S195">
        <v>522915</v>
      </c>
      <c r="T195" s="6">
        <f t="shared" si="6"/>
        <v>-838</v>
      </c>
      <c r="U195" s="6"/>
      <c r="AP195" s="5">
        <f t="shared" si="8"/>
        <v>25.101898773400965</v>
      </c>
      <c r="AQ195" s="5">
        <f t="shared" si="11"/>
        <v>25.226259689922479</v>
      </c>
      <c r="AR195" s="5">
        <f t="shared" si="9"/>
        <v>9.2400139202067049</v>
      </c>
      <c r="AW195">
        <f>'PIB valeur_LT'!D195+'PIB valeur_LT'!E195</f>
        <v>193399</v>
      </c>
      <c r="AX195">
        <f t="shared" si="7"/>
        <v>0.73122032001451864</v>
      </c>
      <c r="AY195">
        <f>'PIB valeur_LT'!D195/D195</f>
        <v>0.73815535772488616</v>
      </c>
      <c r="BA195">
        <f t="shared" si="10"/>
        <v>75.120651088377784</v>
      </c>
      <c r="BB195">
        <f>'VA marchande'!B66</f>
        <v>72.599999999999994</v>
      </c>
    </row>
    <row r="196" spans="1:54" x14ac:dyDescent="0.35">
      <c r="A196" t="s">
        <v>396</v>
      </c>
      <c r="B196" t="s">
        <v>205</v>
      </c>
      <c r="C196">
        <v>421587</v>
      </c>
      <c r="D196">
        <v>255669</v>
      </c>
      <c r="E196">
        <v>9863</v>
      </c>
      <c r="F196">
        <v>79508</v>
      </c>
      <c r="G196">
        <v>70128</v>
      </c>
      <c r="H196">
        <v>38387</v>
      </c>
      <c r="I196">
        <v>19513</v>
      </c>
      <c r="J196">
        <v>9541</v>
      </c>
      <c r="K196">
        <v>245</v>
      </c>
      <c r="L196">
        <v>3051</v>
      </c>
      <c r="M196">
        <v>1446</v>
      </c>
      <c r="N196">
        <v>949</v>
      </c>
      <c r="O196">
        <v>419989</v>
      </c>
      <c r="P196">
        <v>108384</v>
      </c>
      <c r="Q196">
        <v>108310</v>
      </c>
      <c r="R196">
        <v>0</v>
      </c>
      <c r="S196">
        <v>529466</v>
      </c>
      <c r="T196" s="6">
        <f t="shared" si="6"/>
        <v>2395</v>
      </c>
      <c r="U196" s="6"/>
      <c r="AP196" s="5">
        <f t="shared" si="8"/>
        <v>25.70857260778914</v>
      </c>
      <c r="AQ196" s="5">
        <f t="shared" si="11"/>
        <v>26.08823416062895</v>
      </c>
      <c r="AR196" s="5">
        <f t="shared" si="9"/>
        <v>9.1053566642235175</v>
      </c>
      <c r="AW196">
        <f>'PIB valeur_LT'!D196+'PIB valeur_LT'!E196</f>
        <v>194643</v>
      </c>
      <c r="AX196">
        <f t="shared" si="7"/>
        <v>0.73303029390054686</v>
      </c>
      <c r="AY196">
        <f>'PIB valeur_LT'!D196/D196</f>
        <v>0.73949520669302893</v>
      </c>
      <c r="BA196">
        <f t="shared" si="10"/>
        <v>75.488255851482663</v>
      </c>
      <c r="BB196">
        <f>'VA marchande'!B67</f>
        <v>72.900000000000006</v>
      </c>
    </row>
    <row r="197" spans="1:54" x14ac:dyDescent="0.35">
      <c r="A197" t="s">
        <v>397</v>
      </c>
      <c r="B197" t="s">
        <v>206</v>
      </c>
      <c r="C197">
        <v>424425</v>
      </c>
      <c r="D197">
        <v>258164</v>
      </c>
      <c r="E197">
        <v>10098</v>
      </c>
      <c r="F197">
        <v>80631</v>
      </c>
      <c r="G197">
        <v>73834</v>
      </c>
      <c r="H197">
        <v>40498</v>
      </c>
      <c r="I197">
        <v>21153</v>
      </c>
      <c r="J197">
        <v>9372</v>
      </c>
      <c r="K197">
        <v>257</v>
      </c>
      <c r="L197">
        <v>3517</v>
      </c>
      <c r="M197">
        <v>-2759</v>
      </c>
      <c r="N197">
        <v>857</v>
      </c>
      <c r="O197">
        <v>421865</v>
      </c>
      <c r="P197">
        <v>107584</v>
      </c>
      <c r="Q197">
        <v>106780</v>
      </c>
      <c r="R197">
        <v>0</v>
      </c>
      <c r="S197">
        <v>530578</v>
      </c>
      <c r="T197" s="6">
        <f t="shared" si="6"/>
        <v>-1902</v>
      </c>
      <c r="U197" s="6"/>
      <c r="AP197" s="5">
        <f t="shared" si="8"/>
        <v>25.348176945278908</v>
      </c>
      <c r="AQ197" s="5">
        <f t="shared" si="11"/>
        <v>25.259801242882521</v>
      </c>
      <c r="AR197" s="5">
        <f t="shared" si="9"/>
        <v>9.5418507392354357</v>
      </c>
      <c r="AW197">
        <f>'PIB valeur_LT'!D197+'PIB valeur_LT'!E197</f>
        <v>196839</v>
      </c>
      <c r="AX197">
        <f t="shared" si="7"/>
        <v>0.73375655143106366</v>
      </c>
      <c r="AY197">
        <f>'PIB valeur_LT'!D197/D197</f>
        <v>0.74030461257185354</v>
      </c>
      <c r="BA197">
        <f t="shared" si="10"/>
        <v>75.996420643344138</v>
      </c>
      <c r="BB197">
        <f>'VA marchande'!B68</f>
        <v>73.599999999999994</v>
      </c>
    </row>
    <row r="198" spans="1:54" x14ac:dyDescent="0.35">
      <c r="A198" t="s">
        <v>398</v>
      </c>
      <c r="B198" t="s">
        <v>207</v>
      </c>
      <c r="C198">
        <v>427725</v>
      </c>
      <c r="D198">
        <v>260499</v>
      </c>
      <c r="E198">
        <v>10164</v>
      </c>
      <c r="F198">
        <v>80726</v>
      </c>
      <c r="G198">
        <v>77492</v>
      </c>
      <c r="H198">
        <v>42138</v>
      </c>
      <c r="I198">
        <v>23000</v>
      </c>
      <c r="J198">
        <v>9654</v>
      </c>
      <c r="K198">
        <v>432</v>
      </c>
      <c r="L198">
        <v>3564</v>
      </c>
      <c r="M198">
        <v>-518</v>
      </c>
      <c r="N198">
        <v>884</v>
      </c>
      <c r="O198">
        <v>428694</v>
      </c>
      <c r="P198">
        <v>103885</v>
      </c>
      <c r="Q198">
        <v>106804</v>
      </c>
      <c r="R198">
        <v>0</v>
      </c>
      <c r="S198">
        <v>533834</v>
      </c>
      <c r="T198" s="6">
        <f t="shared" si="6"/>
        <v>366</v>
      </c>
      <c r="U198" s="6"/>
      <c r="AP198" s="5">
        <f t="shared" si="8"/>
        <v>24.287801741773336</v>
      </c>
      <c r="AQ198" s="5">
        <f t="shared" si="11"/>
        <v>24.902945105985111</v>
      </c>
      <c r="AR198" s="5">
        <f t="shared" si="9"/>
        <v>9.8516570226196745</v>
      </c>
      <c r="AW198">
        <f>'PIB valeur_LT'!D198+'PIB valeur_LT'!E198</f>
        <v>199891</v>
      </c>
      <c r="AX198">
        <f t="shared" si="7"/>
        <v>0.73852355142742077</v>
      </c>
      <c r="AY198">
        <f>'PIB valeur_LT'!D198/D198</f>
        <v>0.74478980725453836</v>
      </c>
      <c r="BA198">
        <f t="shared" si="10"/>
        <v>76.587309936206339</v>
      </c>
      <c r="BB198">
        <f>'VA marchande'!B69</f>
        <v>74.2</v>
      </c>
    </row>
    <row r="199" spans="1:54" x14ac:dyDescent="0.35">
      <c r="A199" s="20" t="s">
        <v>399</v>
      </c>
      <c r="B199" t="s">
        <v>208</v>
      </c>
      <c r="C199">
        <v>430832</v>
      </c>
      <c r="D199">
        <v>262204</v>
      </c>
      <c r="E199">
        <v>10160</v>
      </c>
      <c r="F199">
        <v>81559</v>
      </c>
      <c r="G199">
        <v>77778</v>
      </c>
      <c r="H199">
        <v>42078</v>
      </c>
      <c r="I199">
        <v>21587</v>
      </c>
      <c r="J199">
        <v>10940</v>
      </c>
      <c r="K199">
        <v>396</v>
      </c>
      <c r="L199">
        <v>3548</v>
      </c>
      <c r="M199">
        <v>-6182</v>
      </c>
      <c r="N199">
        <v>678</v>
      </c>
      <c r="O199">
        <v>427624</v>
      </c>
      <c r="P199">
        <v>108814</v>
      </c>
      <c r="Q199">
        <v>107404</v>
      </c>
      <c r="R199">
        <v>0</v>
      </c>
      <c r="S199">
        <v>537537</v>
      </c>
      <c r="T199" s="6">
        <f t="shared" ref="T199:T262" si="12">M199+N199</f>
        <v>-5504</v>
      </c>
      <c r="U199" s="6"/>
      <c r="AP199" s="5">
        <f t="shared" si="8"/>
        <v>25.256712593307832</v>
      </c>
      <c r="AQ199" s="5">
        <f t="shared" si="11"/>
        <v>24.879256707767645</v>
      </c>
      <c r="AR199" s="5">
        <f t="shared" si="9"/>
        <v>9.7666839974746544</v>
      </c>
      <c r="AW199">
        <f>'PIB valeur_LT'!D199+'PIB valeur_LT'!E199</f>
        <v>201705</v>
      </c>
      <c r="AX199">
        <f t="shared" ref="AX199:AX262" si="13">AW199/(D199+E199)</f>
        <v>0.74057144115962459</v>
      </c>
      <c r="AY199">
        <f>'PIB valeur_LT'!D199/D199</f>
        <v>0.74640737746182362</v>
      </c>
      <c r="BA199">
        <f t="shared" si="10"/>
        <v>77.143641158304163</v>
      </c>
      <c r="BB199">
        <f>'VA marchande'!B70</f>
        <v>74.7</v>
      </c>
    </row>
    <row r="200" spans="1:54" x14ac:dyDescent="0.35">
      <c r="A200" t="s">
        <v>400</v>
      </c>
      <c r="B200" t="s">
        <v>209</v>
      </c>
      <c r="C200">
        <v>434837</v>
      </c>
      <c r="D200">
        <v>265387</v>
      </c>
      <c r="E200">
        <v>10249</v>
      </c>
      <c r="F200">
        <v>82704</v>
      </c>
      <c r="G200">
        <v>72951</v>
      </c>
      <c r="H200">
        <v>38092</v>
      </c>
      <c r="I200">
        <v>21355</v>
      </c>
      <c r="J200">
        <v>10740</v>
      </c>
      <c r="K200">
        <v>348</v>
      </c>
      <c r="L200">
        <v>3495</v>
      </c>
      <c r="M200">
        <v>477</v>
      </c>
      <c r="N200">
        <v>937</v>
      </c>
      <c r="O200">
        <v>432814</v>
      </c>
      <c r="P200">
        <v>106872</v>
      </c>
      <c r="Q200">
        <v>106886</v>
      </c>
      <c r="R200">
        <v>0</v>
      </c>
      <c r="S200">
        <v>540948</v>
      </c>
      <c r="T200" s="6">
        <f t="shared" si="12"/>
        <v>1414</v>
      </c>
      <c r="U200" s="6"/>
      <c r="AP200" s="5">
        <f t="shared" si="8"/>
        <v>24.577485356581892</v>
      </c>
      <c r="AQ200" s="5">
        <f t="shared" si="11"/>
        <v>24.782803258125025</v>
      </c>
      <c r="AR200" s="5">
        <f t="shared" si="9"/>
        <v>8.7600641159790911</v>
      </c>
      <c r="AW200">
        <f>'PIB valeur_LT'!D200+'PIB valeur_LT'!E200</f>
        <v>204259</v>
      </c>
      <c r="AX200">
        <f t="shared" si="13"/>
        <v>0.74104616233002951</v>
      </c>
      <c r="AY200">
        <f>'PIB valeur_LT'!D200/D200</f>
        <v>0.74648343739520018</v>
      </c>
      <c r="BA200">
        <f t="shared" si="10"/>
        <v>77.860765891005101</v>
      </c>
      <c r="BB200">
        <f>'VA marchande'!B71</f>
        <v>75.400000000000006</v>
      </c>
    </row>
    <row r="201" spans="1:54" x14ac:dyDescent="0.35">
      <c r="A201" t="s">
        <v>401</v>
      </c>
      <c r="B201" t="s">
        <v>210</v>
      </c>
      <c r="C201">
        <v>438710</v>
      </c>
      <c r="D201">
        <v>267161</v>
      </c>
      <c r="E201">
        <v>10470</v>
      </c>
      <c r="F201">
        <v>83793</v>
      </c>
      <c r="G201">
        <v>74012</v>
      </c>
      <c r="H201">
        <v>39039</v>
      </c>
      <c r="I201">
        <v>22486</v>
      </c>
      <c r="J201">
        <v>10092</v>
      </c>
      <c r="K201">
        <v>297</v>
      </c>
      <c r="L201">
        <v>3485</v>
      </c>
      <c r="M201">
        <v>407</v>
      </c>
      <c r="N201">
        <v>823</v>
      </c>
      <c r="O201">
        <v>437470</v>
      </c>
      <c r="P201">
        <v>106922</v>
      </c>
      <c r="Q201">
        <v>107791</v>
      </c>
      <c r="R201">
        <v>0</v>
      </c>
      <c r="S201">
        <v>545722</v>
      </c>
      <c r="T201" s="6">
        <f t="shared" si="12"/>
        <v>1230</v>
      </c>
      <c r="U201" s="6"/>
      <c r="AP201" s="5">
        <f t="shared" si="8"/>
        <v>24.371908550067243</v>
      </c>
      <c r="AQ201" s="5">
        <f t="shared" si="11"/>
        <v>24.754728593869132</v>
      </c>
      <c r="AR201" s="5">
        <f t="shared" si="9"/>
        <v>8.8985890451551146</v>
      </c>
      <c r="AW201">
        <f>'PIB valeur_LT'!D201+'PIB valeur_LT'!E201</f>
        <v>207126</v>
      </c>
      <c r="AX201">
        <f t="shared" si="13"/>
        <v>0.74604781166368306</v>
      </c>
      <c r="AY201">
        <f>'PIB valeur_LT'!D201/D201</f>
        <v>0.75182754967978116</v>
      </c>
      <c r="BA201">
        <f t="shared" si="10"/>
        <v>78.554255051991532</v>
      </c>
      <c r="BB201">
        <f>'VA marchande'!B72</f>
        <v>76.099999999999994</v>
      </c>
    </row>
    <row r="202" spans="1:54" x14ac:dyDescent="0.35">
      <c r="A202" t="s">
        <v>402</v>
      </c>
      <c r="B202" t="s">
        <v>211</v>
      </c>
      <c r="C202">
        <v>442172</v>
      </c>
      <c r="D202">
        <v>268672</v>
      </c>
      <c r="E202">
        <v>10599</v>
      </c>
      <c r="F202">
        <v>85348</v>
      </c>
      <c r="G202">
        <v>74176</v>
      </c>
      <c r="H202">
        <v>38809</v>
      </c>
      <c r="I202">
        <v>23242</v>
      </c>
      <c r="J202">
        <v>9858</v>
      </c>
      <c r="K202">
        <v>318</v>
      </c>
      <c r="L202">
        <v>3566</v>
      </c>
      <c r="M202">
        <v>-809</v>
      </c>
      <c r="N202">
        <v>1248</v>
      </c>
      <c r="O202">
        <v>441386</v>
      </c>
      <c r="P202">
        <v>109813</v>
      </c>
      <c r="Q202">
        <v>110963</v>
      </c>
      <c r="R202">
        <v>0</v>
      </c>
      <c r="S202">
        <v>552469</v>
      </c>
      <c r="T202" s="6">
        <f t="shared" si="12"/>
        <v>439</v>
      </c>
      <c r="U202" s="6"/>
      <c r="AP202" s="5">
        <f t="shared" si="8"/>
        <v>24.834905873732392</v>
      </c>
      <c r="AQ202" s="5">
        <f t="shared" si="11"/>
        <v>25.288118597522761</v>
      </c>
      <c r="AR202" s="5">
        <f t="shared" si="9"/>
        <v>8.7769012963281252</v>
      </c>
      <c r="AW202">
        <f>'PIB valeur_LT'!D202+'PIB valeur_LT'!E202</f>
        <v>209227</v>
      </c>
      <c r="AX202">
        <f t="shared" si="13"/>
        <v>0.74918985501537938</v>
      </c>
      <c r="AY202">
        <f>'PIB valeur_LT'!D202/D202</f>
        <v>0.7548423356360171</v>
      </c>
      <c r="BA202">
        <f t="shared" si="10"/>
        <v>79.174151637412422</v>
      </c>
      <c r="BB202">
        <f>'VA marchande'!B73</f>
        <v>76.8</v>
      </c>
    </row>
    <row r="203" spans="1:54" x14ac:dyDescent="0.35">
      <c r="A203" s="20" t="s">
        <v>403</v>
      </c>
      <c r="B203" t="s">
        <v>212</v>
      </c>
      <c r="C203">
        <v>443853</v>
      </c>
      <c r="D203">
        <v>270161</v>
      </c>
      <c r="E203">
        <v>10709</v>
      </c>
      <c r="F203">
        <v>85615</v>
      </c>
      <c r="G203">
        <v>76337</v>
      </c>
      <c r="H203">
        <v>39134</v>
      </c>
      <c r="I203">
        <v>23663</v>
      </c>
      <c r="J203">
        <v>11270</v>
      </c>
      <c r="K203">
        <v>308</v>
      </c>
      <c r="L203">
        <v>3795</v>
      </c>
      <c r="M203">
        <v>-3003</v>
      </c>
      <c r="N203">
        <v>814</v>
      </c>
      <c r="O203">
        <v>442776</v>
      </c>
      <c r="P203">
        <v>110683</v>
      </c>
      <c r="Q203">
        <v>111518</v>
      </c>
      <c r="R203">
        <v>0</v>
      </c>
      <c r="S203">
        <v>554708</v>
      </c>
      <c r="T203" s="6">
        <f t="shared" si="12"/>
        <v>-2189</v>
      </c>
      <c r="U203" s="6"/>
      <c r="AP203" s="5">
        <f t="shared" si="8"/>
        <v>24.936859726080481</v>
      </c>
      <c r="AQ203" s="5">
        <f t="shared" si="11"/>
        <v>25.183482302143975</v>
      </c>
      <c r="AR203" s="5">
        <f t="shared" si="9"/>
        <v>8.8168830671415979</v>
      </c>
      <c r="AW203">
        <f>'PIB valeur_LT'!D203+'PIB valeur_LT'!E203</f>
        <v>211160</v>
      </c>
      <c r="AX203">
        <f t="shared" si="13"/>
        <v>0.75180688574785492</v>
      </c>
      <c r="AY203">
        <f>'PIB valeur_LT'!D203/D203</f>
        <v>0.75759269472647794</v>
      </c>
      <c r="BA203">
        <f t="shared" si="10"/>
        <v>79.475147062049203</v>
      </c>
      <c r="BB203">
        <f>'VA marchande'!B74</f>
        <v>76.900000000000006</v>
      </c>
    </row>
    <row r="204" spans="1:54" x14ac:dyDescent="0.35">
      <c r="A204" t="s">
        <v>404</v>
      </c>
      <c r="B204" t="s">
        <v>213</v>
      </c>
      <c r="C204">
        <v>446443</v>
      </c>
      <c r="D204">
        <v>272609</v>
      </c>
      <c r="E204">
        <v>10534</v>
      </c>
      <c r="F204">
        <v>86593</v>
      </c>
      <c r="G204">
        <v>75848</v>
      </c>
      <c r="H204">
        <v>36010</v>
      </c>
      <c r="I204">
        <v>22899</v>
      </c>
      <c r="J204">
        <v>12760</v>
      </c>
      <c r="K204">
        <v>478</v>
      </c>
      <c r="L204">
        <v>5524</v>
      </c>
      <c r="M204">
        <v>-2403</v>
      </c>
      <c r="N204">
        <v>-148</v>
      </c>
      <c r="O204">
        <v>446521</v>
      </c>
      <c r="P204">
        <v>112338</v>
      </c>
      <c r="Q204">
        <v>114226</v>
      </c>
      <c r="R204">
        <v>0</v>
      </c>
      <c r="S204">
        <v>560084</v>
      </c>
      <c r="T204" s="6">
        <f t="shared" si="12"/>
        <v>-2551</v>
      </c>
      <c r="U204" s="6"/>
      <c r="AP204" s="5">
        <f t="shared" si="8"/>
        <v>25.162898735112883</v>
      </c>
      <c r="AQ204" s="5">
        <f t="shared" si="11"/>
        <v>25.635121548350032</v>
      </c>
      <c r="AR204" s="5">
        <f t="shared" si="9"/>
        <v>8.0659793075487798</v>
      </c>
      <c r="AW204">
        <f>'PIB valeur_LT'!D204+'PIB valeur_LT'!E204</f>
        <v>214193</v>
      </c>
      <c r="AX204">
        <f t="shared" si="13"/>
        <v>0.75648347301540209</v>
      </c>
      <c r="AY204">
        <f>'PIB valeur_LT'!D204/D204</f>
        <v>0.76151557725533636</v>
      </c>
      <c r="BA204">
        <f t="shared" si="10"/>
        <v>79.938905628265275</v>
      </c>
      <c r="BB204">
        <f>'VA marchande'!B75</f>
        <v>77.3</v>
      </c>
    </row>
    <row r="205" spans="1:54" x14ac:dyDescent="0.35">
      <c r="A205" t="s">
        <v>405</v>
      </c>
      <c r="B205" t="s">
        <v>214</v>
      </c>
      <c r="C205">
        <v>448171</v>
      </c>
      <c r="D205">
        <v>273932</v>
      </c>
      <c r="E205">
        <v>10738</v>
      </c>
      <c r="F205">
        <v>87065</v>
      </c>
      <c r="G205">
        <v>77191</v>
      </c>
      <c r="H205">
        <v>38148</v>
      </c>
      <c r="I205">
        <v>23872</v>
      </c>
      <c r="J205">
        <v>12006</v>
      </c>
      <c r="K205">
        <v>370</v>
      </c>
      <c r="L205">
        <v>4677</v>
      </c>
      <c r="M205">
        <v>-414</v>
      </c>
      <c r="N205">
        <v>592</v>
      </c>
      <c r="O205">
        <v>450002</v>
      </c>
      <c r="P205">
        <v>113785</v>
      </c>
      <c r="Q205">
        <v>117309</v>
      </c>
      <c r="R205">
        <v>0</v>
      </c>
      <c r="S205">
        <v>564992</v>
      </c>
      <c r="T205" s="6">
        <f t="shared" si="12"/>
        <v>178</v>
      </c>
      <c r="U205" s="6"/>
      <c r="AP205" s="5">
        <f t="shared" si="8"/>
        <v>25.388746706056395</v>
      </c>
      <c r="AQ205" s="5">
        <f t="shared" si="11"/>
        <v>26.1310327314524</v>
      </c>
      <c r="AR205" s="5">
        <f t="shared" si="9"/>
        <v>8.5119295983006484</v>
      </c>
      <c r="AW205">
        <f>'PIB valeur_LT'!D205+'PIB valeur_LT'!E205</f>
        <v>216371</v>
      </c>
      <c r="AX205">
        <f t="shared" si="13"/>
        <v>0.76007657989953281</v>
      </c>
      <c r="AY205">
        <f>'PIB valeur_LT'!D205/D205</f>
        <v>0.76527386358658356</v>
      </c>
      <c r="BA205">
        <f t="shared" si="10"/>
        <v>80.248316748891298</v>
      </c>
      <c r="BB205">
        <f>'VA marchande'!B76</f>
        <v>77.5</v>
      </c>
    </row>
    <row r="206" spans="1:54" x14ac:dyDescent="0.35">
      <c r="A206" t="s">
        <v>406</v>
      </c>
      <c r="B206" t="s">
        <v>215</v>
      </c>
      <c r="C206">
        <v>450464</v>
      </c>
      <c r="D206">
        <v>276132</v>
      </c>
      <c r="E206">
        <v>10827</v>
      </c>
      <c r="F206">
        <v>87908</v>
      </c>
      <c r="G206">
        <v>77494</v>
      </c>
      <c r="H206">
        <v>38978</v>
      </c>
      <c r="I206">
        <v>23763</v>
      </c>
      <c r="J206">
        <v>12057</v>
      </c>
      <c r="K206">
        <v>379</v>
      </c>
      <c r="L206">
        <v>4063</v>
      </c>
      <c r="M206">
        <v>112</v>
      </c>
      <c r="N206">
        <v>280</v>
      </c>
      <c r="O206">
        <v>450620</v>
      </c>
      <c r="P206">
        <v>117399</v>
      </c>
      <c r="Q206">
        <v>119067</v>
      </c>
      <c r="R206">
        <v>0</v>
      </c>
      <c r="S206">
        <v>569075</v>
      </c>
      <c r="T206" s="6">
        <f t="shared" si="12"/>
        <v>392</v>
      </c>
      <c r="U206" s="6"/>
      <c r="AP206" s="5">
        <f t="shared" si="8"/>
        <v>26.061794061234639</v>
      </c>
      <c r="AQ206" s="5">
        <f t="shared" si="11"/>
        <v>26.321234589188723</v>
      </c>
      <c r="AR206" s="5">
        <f t="shared" si="9"/>
        <v>8.6528557220998792</v>
      </c>
      <c r="AW206">
        <f>'PIB valeur_LT'!D206+'PIB valeur_LT'!E206</f>
        <v>219747</v>
      </c>
      <c r="AX206">
        <f t="shared" si="13"/>
        <v>0.76577838645938967</v>
      </c>
      <c r="AY206">
        <f>'PIB valeur_LT'!D206/D206</f>
        <v>0.77095374675879647</v>
      </c>
      <c r="BA206">
        <f t="shared" si="10"/>
        <v>80.658895278749782</v>
      </c>
      <c r="BB206">
        <f>'VA marchande'!B77</f>
        <v>78.099999999999994</v>
      </c>
    </row>
    <row r="207" spans="1:54" x14ac:dyDescent="0.35">
      <c r="A207" s="20" t="s">
        <v>407</v>
      </c>
      <c r="B207" t="s">
        <v>216</v>
      </c>
      <c r="C207">
        <v>453784</v>
      </c>
      <c r="D207">
        <v>279030</v>
      </c>
      <c r="E207">
        <v>10883</v>
      </c>
      <c r="F207">
        <v>87543</v>
      </c>
      <c r="G207">
        <v>78969</v>
      </c>
      <c r="H207">
        <v>38771</v>
      </c>
      <c r="I207">
        <v>23494</v>
      </c>
      <c r="J207">
        <v>14235</v>
      </c>
      <c r="K207">
        <v>218</v>
      </c>
      <c r="L207">
        <v>4171</v>
      </c>
      <c r="M207">
        <v>646</v>
      </c>
      <c r="N207">
        <v>715</v>
      </c>
      <c r="O207">
        <v>455408</v>
      </c>
      <c r="P207">
        <v>115115</v>
      </c>
      <c r="Q207">
        <v>118498</v>
      </c>
      <c r="R207">
        <v>0</v>
      </c>
      <c r="S207">
        <v>571769</v>
      </c>
      <c r="T207" s="6">
        <f t="shared" si="12"/>
        <v>1361</v>
      </c>
      <c r="U207" s="6"/>
      <c r="AP207" s="5">
        <f t="shared" si="8"/>
        <v>25.367796132080461</v>
      </c>
      <c r="AQ207" s="5">
        <f t="shared" si="11"/>
        <v>25.962206277044423</v>
      </c>
      <c r="AR207" s="5">
        <f t="shared" si="9"/>
        <v>8.5439327962202274</v>
      </c>
      <c r="AW207">
        <f>'PIB valeur_LT'!D207+'PIB valeur_LT'!E207</f>
        <v>222773</v>
      </c>
      <c r="AX207">
        <f t="shared" si="13"/>
        <v>0.76841328260547126</v>
      </c>
      <c r="AY207">
        <f>'PIB valeur_LT'!D207/D207</f>
        <v>0.77340787728918037</v>
      </c>
      <c r="BA207">
        <f t="shared" si="10"/>
        <v>81.253365718841437</v>
      </c>
      <c r="BB207">
        <f>'VA marchande'!B78</f>
        <v>78.8</v>
      </c>
    </row>
    <row r="208" spans="1:54" x14ac:dyDescent="0.35">
      <c r="A208" t="s">
        <v>408</v>
      </c>
      <c r="B208" t="s">
        <v>217</v>
      </c>
      <c r="C208">
        <v>457557</v>
      </c>
      <c r="D208">
        <v>278914</v>
      </c>
      <c r="E208">
        <v>10767</v>
      </c>
      <c r="F208">
        <v>88907</v>
      </c>
      <c r="G208">
        <v>80832</v>
      </c>
      <c r="H208">
        <v>60321</v>
      </c>
      <c r="I208">
        <v>23170</v>
      </c>
      <c r="J208">
        <v>-8745</v>
      </c>
      <c r="K208">
        <v>317</v>
      </c>
      <c r="L208">
        <v>4600</v>
      </c>
      <c r="M208">
        <v>4076</v>
      </c>
      <c r="N208">
        <v>323</v>
      </c>
      <c r="O208">
        <v>457673</v>
      </c>
      <c r="P208">
        <v>121928</v>
      </c>
      <c r="Q208">
        <v>123401</v>
      </c>
      <c r="R208">
        <v>0</v>
      </c>
      <c r="S208">
        <v>580481</v>
      </c>
      <c r="T208" s="6">
        <f t="shared" si="12"/>
        <v>4399</v>
      </c>
      <c r="U208" s="6"/>
      <c r="AP208" s="5">
        <f t="shared" si="8"/>
        <v>26.647608931783363</v>
      </c>
      <c r="AQ208" s="5">
        <f t="shared" si="11"/>
        <v>26.860171520612948</v>
      </c>
      <c r="AR208" s="5">
        <f t="shared" si="9"/>
        <v>13.183275526327867</v>
      </c>
      <c r="AW208">
        <f>'PIB valeur_LT'!D208+'PIB valeur_LT'!E208</f>
        <v>222789</v>
      </c>
      <c r="AX208">
        <f t="shared" si="13"/>
        <v>0.76908392335016795</v>
      </c>
      <c r="AY208">
        <f>'PIB valeur_LT'!D208/D208</f>
        <v>0.77314871250636397</v>
      </c>
      <c r="BA208">
        <f t="shared" si="10"/>
        <v>81.928949143680555</v>
      </c>
      <c r="BB208">
        <f>'VA marchande'!B79</f>
        <v>79.599999999999994</v>
      </c>
    </row>
    <row r="209" spans="1:54" x14ac:dyDescent="0.35">
      <c r="A209" t="s">
        <v>409</v>
      </c>
      <c r="B209" t="s">
        <v>218</v>
      </c>
      <c r="C209">
        <v>461135</v>
      </c>
      <c r="D209">
        <v>282162</v>
      </c>
      <c r="E209">
        <v>10742</v>
      </c>
      <c r="F209">
        <v>89272</v>
      </c>
      <c r="G209">
        <v>80052</v>
      </c>
      <c r="H209">
        <v>40879</v>
      </c>
      <c r="I209">
        <v>23188</v>
      </c>
      <c r="J209">
        <v>12502</v>
      </c>
      <c r="K209">
        <v>298</v>
      </c>
      <c r="L209">
        <v>4606</v>
      </c>
      <c r="M209">
        <v>-1479</v>
      </c>
      <c r="N209">
        <v>322</v>
      </c>
      <c r="O209">
        <v>461252</v>
      </c>
      <c r="P209">
        <v>123317</v>
      </c>
      <c r="Q209">
        <v>124774</v>
      </c>
      <c r="R209">
        <v>0</v>
      </c>
      <c r="S209">
        <v>585425</v>
      </c>
      <c r="T209" s="6">
        <f t="shared" si="12"/>
        <v>-1157</v>
      </c>
      <c r="U209" s="6"/>
      <c r="AP209" s="5">
        <f t="shared" si="8"/>
        <v>26.742060351090245</v>
      </c>
      <c r="AQ209" s="5">
        <f t="shared" si="11"/>
        <v>26.994037574530317</v>
      </c>
      <c r="AR209" s="5">
        <f t="shared" si="9"/>
        <v>8.8648660370607306</v>
      </c>
      <c r="AW209">
        <f>'PIB valeur_LT'!D209+'PIB valeur_LT'!E209</f>
        <v>226886</v>
      </c>
      <c r="AX209">
        <f t="shared" si="13"/>
        <v>0.77460874552754488</v>
      </c>
      <c r="AY209">
        <f>'PIB valeur_LT'!D209/D209</f>
        <v>0.77879019853842824</v>
      </c>
      <c r="BA209">
        <f t="shared" si="10"/>
        <v>82.56961638303234</v>
      </c>
      <c r="BB209">
        <f>'VA marchande'!B80</f>
        <v>80.5</v>
      </c>
    </row>
    <row r="210" spans="1:54" x14ac:dyDescent="0.35">
      <c r="A210" t="s">
        <v>410</v>
      </c>
      <c r="B210" t="s">
        <v>219</v>
      </c>
      <c r="C210">
        <v>465451</v>
      </c>
      <c r="D210">
        <v>283724</v>
      </c>
      <c r="E210">
        <v>11036</v>
      </c>
      <c r="F210">
        <v>89771</v>
      </c>
      <c r="G210">
        <v>79646</v>
      </c>
      <c r="H210">
        <v>40661</v>
      </c>
      <c r="I210">
        <v>22691</v>
      </c>
      <c r="J210">
        <v>11698</v>
      </c>
      <c r="K210">
        <v>286</v>
      </c>
      <c r="L210">
        <v>5514</v>
      </c>
      <c r="M210">
        <v>-6280</v>
      </c>
      <c r="N210">
        <v>479</v>
      </c>
      <c r="O210">
        <v>464124</v>
      </c>
      <c r="P210">
        <v>128163</v>
      </c>
      <c r="Q210">
        <v>127931</v>
      </c>
      <c r="R210">
        <v>0</v>
      </c>
      <c r="S210">
        <v>592916</v>
      </c>
      <c r="T210" s="6">
        <f t="shared" si="12"/>
        <v>-5801</v>
      </c>
      <c r="U210" s="6"/>
      <c r="AP210" s="5">
        <f t="shared" si="8"/>
        <v>27.535229272254224</v>
      </c>
      <c r="AQ210" s="5">
        <f t="shared" si="11"/>
        <v>27.560822703408398</v>
      </c>
      <c r="AR210" s="5">
        <f t="shared" si="9"/>
        <v>8.7358282611918341</v>
      </c>
      <c r="AW210">
        <f>'PIB valeur_LT'!D210+'PIB valeur_LT'!E210</f>
        <v>230377</v>
      </c>
      <c r="AX210">
        <f t="shared" si="13"/>
        <v>0.78157484054824267</v>
      </c>
      <c r="AY210">
        <f>'PIB valeur_LT'!D210/D210</f>
        <v>0.78580239951502162</v>
      </c>
      <c r="BA210">
        <f t="shared" si="10"/>
        <v>83.342427955151493</v>
      </c>
      <c r="BB210">
        <f>'VA marchande'!B81</f>
        <v>81.400000000000006</v>
      </c>
    </row>
    <row r="211" spans="1:54" x14ac:dyDescent="0.35">
      <c r="A211" s="20" t="s">
        <v>411</v>
      </c>
      <c r="B211" t="s">
        <v>220</v>
      </c>
      <c r="C211">
        <v>467840</v>
      </c>
      <c r="D211">
        <v>282222</v>
      </c>
      <c r="E211">
        <v>10885</v>
      </c>
      <c r="F211">
        <v>90598</v>
      </c>
      <c r="G211">
        <v>80595</v>
      </c>
      <c r="H211">
        <v>42723</v>
      </c>
      <c r="I211">
        <v>23452</v>
      </c>
      <c r="J211">
        <v>11156</v>
      </c>
      <c r="K211">
        <v>310</v>
      </c>
      <c r="L211">
        <v>4300</v>
      </c>
      <c r="M211">
        <v>-3860</v>
      </c>
      <c r="N211">
        <v>1086</v>
      </c>
      <c r="O211">
        <v>466492</v>
      </c>
      <c r="P211">
        <v>143233</v>
      </c>
      <c r="Q211">
        <v>142048</v>
      </c>
      <c r="R211">
        <v>0</v>
      </c>
      <c r="S211">
        <v>609594</v>
      </c>
      <c r="T211" s="6">
        <f t="shared" si="12"/>
        <v>-2774</v>
      </c>
      <c r="U211" s="6"/>
      <c r="AP211" s="5">
        <f t="shared" si="8"/>
        <v>30.615808823529413</v>
      </c>
      <c r="AQ211" s="5">
        <f t="shared" si="11"/>
        <v>30.594012491923326</v>
      </c>
      <c r="AR211" s="5">
        <f t="shared" si="9"/>
        <v>9.1319681942544459</v>
      </c>
      <c r="AW211">
        <f>'PIB valeur_LT'!D211+'PIB valeur_LT'!E211</f>
        <v>230687</v>
      </c>
      <c r="AX211">
        <f t="shared" si="13"/>
        <v>0.78704022763018289</v>
      </c>
      <c r="AY211">
        <f>'PIB valeur_LT'!D211/D211</f>
        <v>0.79083133136325301</v>
      </c>
      <c r="BA211">
        <f t="shared" si="10"/>
        <v>83.770195991711432</v>
      </c>
      <c r="BB211">
        <f>'VA marchande'!B82</f>
        <v>81.900000000000006</v>
      </c>
    </row>
    <row r="212" spans="1:54" x14ac:dyDescent="0.35">
      <c r="A212" t="s">
        <v>412</v>
      </c>
      <c r="B212" t="s">
        <v>221</v>
      </c>
      <c r="C212">
        <v>469655</v>
      </c>
      <c r="D212">
        <v>282292</v>
      </c>
      <c r="E212">
        <v>10499</v>
      </c>
      <c r="F212">
        <v>90130</v>
      </c>
      <c r="G212">
        <v>80940</v>
      </c>
      <c r="H212">
        <v>41073</v>
      </c>
      <c r="I212">
        <v>22160</v>
      </c>
      <c r="J212">
        <v>12949</v>
      </c>
      <c r="K212">
        <v>327</v>
      </c>
      <c r="L212">
        <v>5441</v>
      </c>
      <c r="M212">
        <v>-3318</v>
      </c>
      <c r="N212">
        <v>910</v>
      </c>
      <c r="O212">
        <v>467244</v>
      </c>
      <c r="P212">
        <v>147708</v>
      </c>
      <c r="Q212">
        <v>145208</v>
      </c>
      <c r="R212">
        <v>0</v>
      </c>
      <c r="S212">
        <v>614612</v>
      </c>
      <c r="T212" s="6">
        <f t="shared" si="12"/>
        <v>-2408</v>
      </c>
      <c r="U212" s="6"/>
      <c r="AP212" s="5">
        <f t="shared" si="8"/>
        <v>31.450319915682787</v>
      </c>
      <c r="AQ212" s="5">
        <f t="shared" si="11"/>
        <v>31.30420535462132</v>
      </c>
      <c r="AR212" s="5">
        <f t="shared" si="9"/>
        <v>8.7453556333904672</v>
      </c>
      <c r="AW212">
        <f>'PIB valeur_LT'!D212+'PIB valeur_LT'!E212</f>
        <v>233362</v>
      </c>
      <c r="AX212">
        <f t="shared" si="13"/>
        <v>0.79702586486606486</v>
      </c>
      <c r="AY212">
        <f>'PIB valeur_LT'!D212/D212</f>
        <v>0.79985617729159875</v>
      </c>
      <c r="BA212">
        <f t="shared" si="10"/>
        <v>84.095185102785635</v>
      </c>
      <c r="BB212">
        <f>'VA marchande'!B83</f>
        <v>82.4</v>
      </c>
    </row>
    <row r="213" spans="1:54" x14ac:dyDescent="0.35">
      <c r="A213" t="s">
        <v>413</v>
      </c>
      <c r="B213" t="s">
        <v>222</v>
      </c>
      <c r="C213">
        <v>470918</v>
      </c>
      <c r="D213">
        <v>284098</v>
      </c>
      <c r="E213">
        <v>10552</v>
      </c>
      <c r="F213">
        <v>91164</v>
      </c>
      <c r="G213">
        <v>83735</v>
      </c>
      <c r="H213">
        <v>44219</v>
      </c>
      <c r="I213">
        <v>22061</v>
      </c>
      <c r="J213">
        <v>12097</v>
      </c>
      <c r="K213">
        <v>330</v>
      </c>
      <c r="L213">
        <v>5805</v>
      </c>
      <c r="M213">
        <v>2576</v>
      </c>
      <c r="N213">
        <v>978</v>
      </c>
      <c r="O213">
        <v>469515</v>
      </c>
      <c r="P213">
        <v>130234</v>
      </c>
      <c r="Q213">
        <v>129894</v>
      </c>
      <c r="R213">
        <v>0</v>
      </c>
      <c r="S213">
        <v>600369</v>
      </c>
      <c r="T213" s="6">
        <f t="shared" si="12"/>
        <v>3554</v>
      </c>
      <c r="U213" s="6"/>
      <c r="AP213" s="5">
        <f t="shared" si="8"/>
        <v>27.655345516629222</v>
      </c>
      <c r="AQ213" s="5">
        <f t="shared" si="11"/>
        <v>27.66356652873289</v>
      </c>
      <c r="AR213" s="5">
        <f t="shared" si="9"/>
        <v>9.3899574872907809</v>
      </c>
      <c r="AW213">
        <f>'PIB valeur_LT'!D213+'PIB valeur_LT'!E213</f>
        <v>236445</v>
      </c>
      <c r="AX213">
        <f t="shared" si="13"/>
        <v>0.80246054641099607</v>
      </c>
      <c r="AY213">
        <f>'PIB valeur_LT'!D213/D213</f>
        <v>0.80548261515392572</v>
      </c>
      <c r="BA213">
        <f t="shared" si="10"/>
        <v>84.321334550326526</v>
      </c>
      <c r="BB213">
        <f>'VA marchande'!B84</f>
        <v>82.4</v>
      </c>
    </row>
    <row r="214" spans="1:54" x14ac:dyDescent="0.35">
      <c r="A214" t="s">
        <v>414</v>
      </c>
      <c r="B214" t="s">
        <v>223</v>
      </c>
      <c r="C214">
        <v>473372</v>
      </c>
      <c r="D214">
        <v>284633</v>
      </c>
      <c r="E214">
        <v>10366</v>
      </c>
      <c r="F214">
        <v>91286</v>
      </c>
      <c r="G214">
        <v>83427</v>
      </c>
      <c r="H214">
        <v>44291</v>
      </c>
      <c r="I214">
        <v>21882</v>
      </c>
      <c r="J214">
        <v>11660</v>
      </c>
      <c r="K214">
        <v>306</v>
      </c>
      <c r="L214">
        <v>5991</v>
      </c>
      <c r="M214">
        <v>2590</v>
      </c>
      <c r="N214">
        <v>-406</v>
      </c>
      <c r="O214">
        <v>472409</v>
      </c>
      <c r="P214">
        <v>129493</v>
      </c>
      <c r="Q214">
        <v>129701</v>
      </c>
      <c r="R214">
        <v>0</v>
      </c>
      <c r="S214">
        <v>602629</v>
      </c>
      <c r="T214" s="6">
        <f t="shared" si="12"/>
        <v>2184</v>
      </c>
      <c r="U214" s="6"/>
      <c r="AP214" s="5">
        <f t="shared" si="8"/>
        <v>27.355441386478287</v>
      </c>
      <c r="AQ214" s="5">
        <f t="shared" si="11"/>
        <v>27.612877678236877</v>
      </c>
      <c r="AR214" s="5">
        <f t="shared" si="9"/>
        <v>9.3564891882071599</v>
      </c>
      <c r="AW214">
        <f>'PIB valeur_LT'!D214+'PIB valeur_LT'!E214</f>
        <v>237376</v>
      </c>
      <c r="AX214">
        <f t="shared" si="13"/>
        <v>0.8046671344648626</v>
      </c>
      <c r="AY214">
        <f>'PIB valeur_LT'!D214/D214</f>
        <v>0.8070603197802082</v>
      </c>
      <c r="BA214">
        <f t="shared" si="10"/>
        <v>84.760741315382234</v>
      </c>
      <c r="BB214">
        <f>'VA marchande'!B85</f>
        <v>83</v>
      </c>
    </row>
    <row r="215" spans="1:54" x14ac:dyDescent="0.35">
      <c r="A215" s="20" t="s">
        <v>415</v>
      </c>
      <c r="B215" t="s">
        <v>224</v>
      </c>
      <c r="C215">
        <v>477823</v>
      </c>
      <c r="D215">
        <v>287775</v>
      </c>
      <c r="E215">
        <v>10308</v>
      </c>
      <c r="F215">
        <v>91933</v>
      </c>
      <c r="G215">
        <v>84438</v>
      </c>
      <c r="H215">
        <v>46420</v>
      </c>
      <c r="I215">
        <v>21855</v>
      </c>
      <c r="J215">
        <v>10833</v>
      </c>
      <c r="K215">
        <v>295</v>
      </c>
      <c r="L215">
        <v>5668</v>
      </c>
      <c r="M215">
        <v>5789</v>
      </c>
      <c r="N215">
        <v>756</v>
      </c>
      <c r="O215">
        <v>479074</v>
      </c>
      <c r="P215">
        <v>130611</v>
      </c>
      <c r="Q215">
        <v>133130</v>
      </c>
      <c r="R215">
        <v>0</v>
      </c>
      <c r="S215">
        <v>610532</v>
      </c>
      <c r="T215" s="6">
        <f t="shared" si="12"/>
        <v>6545</v>
      </c>
      <c r="U215" s="6"/>
      <c r="AP215" s="5">
        <f t="shared" si="8"/>
        <v>27.334598794951269</v>
      </c>
      <c r="AQ215" s="5">
        <f t="shared" si="11"/>
        <v>28.059622218381548</v>
      </c>
      <c r="AR215" s="5">
        <f t="shared" si="9"/>
        <v>9.7148944274344267</v>
      </c>
      <c r="AW215">
        <f>'PIB valeur_LT'!D215+'PIB valeur_LT'!E215</f>
        <v>238029</v>
      </c>
      <c r="AX215">
        <f t="shared" si="13"/>
        <v>0.7985326234639345</v>
      </c>
      <c r="AY215">
        <f>'PIB valeur_LT'!D215/D215</f>
        <v>0.80061506385196768</v>
      </c>
      <c r="BA215">
        <f t="shared" si="10"/>
        <v>85.557725631300301</v>
      </c>
      <c r="BB215">
        <f>'VA marchande'!B86</f>
        <v>83.9</v>
      </c>
    </row>
    <row r="216" spans="1:54" x14ac:dyDescent="0.35">
      <c r="A216" t="s">
        <v>416</v>
      </c>
      <c r="B216" t="s">
        <v>225</v>
      </c>
      <c r="C216">
        <v>481314</v>
      </c>
      <c r="D216">
        <v>290946</v>
      </c>
      <c r="E216">
        <v>10162</v>
      </c>
      <c r="F216">
        <v>91848</v>
      </c>
      <c r="G216">
        <v>86522</v>
      </c>
      <c r="H216">
        <v>47070</v>
      </c>
      <c r="I216">
        <v>21312</v>
      </c>
      <c r="J216">
        <v>12857</v>
      </c>
      <c r="K216">
        <v>288</v>
      </c>
      <c r="L216">
        <v>5675</v>
      </c>
      <c r="M216">
        <v>361</v>
      </c>
      <c r="N216">
        <v>-304</v>
      </c>
      <c r="O216">
        <v>477629</v>
      </c>
      <c r="P216">
        <v>135331</v>
      </c>
      <c r="Q216">
        <v>132622</v>
      </c>
      <c r="R216">
        <v>0</v>
      </c>
      <c r="S216">
        <v>613506</v>
      </c>
      <c r="T216" s="6">
        <f t="shared" si="12"/>
        <v>57</v>
      </c>
      <c r="U216" s="6"/>
      <c r="AP216" s="5">
        <f t="shared" si="8"/>
        <v>28.116988078468527</v>
      </c>
      <c r="AQ216" s="5">
        <f t="shared" si="11"/>
        <v>27.65966321708191</v>
      </c>
      <c r="AR216" s="5">
        <f t="shared" si="9"/>
        <v>9.7794786771213804</v>
      </c>
      <c r="AW216">
        <f>'PIB valeur_LT'!D216+'PIB valeur_LT'!E216</f>
        <v>244132</v>
      </c>
      <c r="AX216">
        <f t="shared" si="13"/>
        <v>0.81077885675571559</v>
      </c>
      <c r="AY216">
        <f>'PIB valeur_LT'!D216/D216</f>
        <v>0.81258377843311125</v>
      </c>
      <c r="BA216">
        <f t="shared" si="10"/>
        <v>86.182814880203907</v>
      </c>
      <c r="BB216">
        <f>'VA marchande'!B87</f>
        <v>84.8</v>
      </c>
    </row>
    <row r="217" spans="1:54" x14ac:dyDescent="0.35">
      <c r="A217" t="s">
        <v>417</v>
      </c>
      <c r="B217" t="s">
        <v>226</v>
      </c>
      <c r="C217">
        <v>484544</v>
      </c>
      <c r="D217">
        <v>296705</v>
      </c>
      <c r="E217">
        <v>10260</v>
      </c>
      <c r="F217">
        <v>92672</v>
      </c>
      <c r="G217">
        <v>83075</v>
      </c>
      <c r="H217">
        <v>44994</v>
      </c>
      <c r="I217">
        <v>20322</v>
      </c>
      <c r="J217">
        <v>11518</v>
      </c>
      <c r="K217">
        <v>280</v>
      </c>
      <c r="L217">
        <v>6395</v>
      </c>
      <c r="M217">
        <v>-2026</v>
      </c>
      <c r="N217">
        <v>992</v>
      </c>
      <c r="O217">
        <v>484807</v>
      </c>
      <c r="P217">
        <v>135736</v>
      </c>
      <c r="Q217">
        <v>137053</v>
      </c>
      <c r="R217">
        <v>0</v>
      </c>
      <c r="S217">
        <v>621197</v>
      </c>
      <c r="T217" s="6">
        <f t="shared" si="12"/>
        <v>-1034</v>
      </c>
      <c r="U217" s="6"/>
      <c r="AP217" s="5">
        <f t="shared" si="8"/>
        <v>28.013142253335094</v>
      </c>
      <c r="AQ217" s="5">
        <f t="shared" si="11"/>
        <v>28.392291884187674</v>
      </c>
      <c r="AR217" s="5">
        <f t="shared" si="9"/>
        <v>9.2858440100383035</v>
      </c>
      <c r="AW217">
        <f>'PIB valeur_LT'!D217+'PIB valeur_LT'!E217</f>
        <v>249939</v>
      </c>
      <c r="AX217">
        <f t="shared" si="13"/>
        <v>0.81422637760005212</v>
      </c>
      <c r="AY217">
        <f>'PIB valeur_LT'!D217/D217</f>
        <v>0.81610353718339768</v>
      </c>
      <c r="BA217">
        <f t="shared" si="10"/>
        <v>86.761170157762962</v>
      </c>
      <c r="BB217">
        <f>'VA marchande'!B88</f>
        <v>85.5</v>
      </c>
    </row>
    <row r="218" spans="1:54" x14ac:dyDescent="0.35">
      <c r="A218" t="s">
        <v>418</v>
      </c>
      <c r="B218" t="s">
        <v>227</v>
      </c>
      <c r="C218">
        <v>487413</v>
      </c>
      <c r="D218">
        <v>296380</v>
      </c>
      <c r="E218">
        <v>10176</v>
      </c>
      <c r="F218">
        <v>91879</v>
      </c>
      <c r="G218">
        <v>88993</v>
      </c>
      <c r="H218">
        <v>48770</v>
      </c>
      <c r="I218">
        <v>20790</v>
      </c>
      <c r="J218">
        <v>13576</v>
      </c>
      <c r="K218">
        <v>213</v>
      </c>
      <c r="L218">
        <v>6143</v>
      </c>
      <c r="M218">
        <v>-7802</v>
      </c>
      <c r="N218">
        <v>-788</v>
      </c>
      <c r="O218">
        <v>482875</v>
      </c>
      <c r="P218">
        <v>140367</v>
      </c>
      <c r="Q218">
        <v>136527</v>
      </c>
      <c r="R218">
        <v>0</v>
      </c>
      <c r="S218">
        <v>623535</v>
      </c>
      <c r="T218" s="6">
        <f t="shared" si="12"/>
        <v>-8590</v>
      </c>
      <c r="U218" s="6"/>
      <c r="AP218" s="5">
        <f t="shared" si="8"/>
        <v>28.798370170676613</v>
      </c>
      <c r="AQ218" s="5">
        <f t="shared" si="11"/>
        <v>28.009675275117555</v>
      </c>
      <c r="AR218" s="5">
        <f t="shared" si="9"/>
        <v>10.00588823030982</v>
      </c>
      <c r="AW218">
        <f>'PIB valeur_LT'!D218+'PIB valeur_LT'!E218</f>
        <v>250499</v>
      </c>
      <c r="AX218">
        <f t="shared" si="13"/>
        <v>0.81713944597398191</v>
      </c>
      <c r="AY218">
        <f>'PIB valeur_LT'!D218/D218</f>
        <v>0.81832107429651124</v>
      </c>
      <c r="BA218">
        <f t="shared" si="10"/>
        <v>87.274885727830124</v>
      </c>
      <c r="BB218">
        <f>'VA marchande'!B89</f>
        <v>86.1</v>
      </c>
    </row>
    <row r="219" spans="1:54" x14ac:dyDescent="0.35">
      <c r="A219" s="20" t="s">
        <v>419</v>
      </c>
      <c r="B219" t="s">
        <v>228</v>
      </c>
      <c r="C219">
        <v>489783</v>
      </c>
      <c r="D219">
        <v>297826</v>
      </c>
      <c r="E219">
        <v>10278</v>
      </c>
      <c r="F219">
        <v>93323</v>
      </c>
      <c r="G219">
        <v>84847</v>
      </c>
      <c r="H219">
        <v>45209</v>
      </c>
      <c r="I219">
        <v>19871</v>
      </c>
      <c r="J219">
        <v>13732</v>
      </c>
      <c r="K219">
        <v>223</v>
      </c>
      <c r="L219">
        <v>6193</v>
      </c>
      <c r="M219">
        <v>-2688</v>
      </c>
      <c r="N219">
        <v>253</v>
      </c>
      <c r="O219">
        <v>485888</v>
      </c>
      <c r="P219">
        <v>140286</v>
      </c>
      <c r="Q219">
        <v>137103</v>
      </c>
      <c r="R219">
        <v>0</v>
      </c>
      <c r="S219">
        <v>626489</v>
      </c>
      <c r="T219" s="6">
        <f t="shared" si="12"/>
        <v>-2435</v>
      </c>
      <c r="U219" s="6"/>
      <c r="AP219" s="5">
        <f t="shared" si="8"/>
        <v>28.642480445421747</v>
      </c>
      <c r="AQ219" s="5">
        <f t="shared" si="11"/>
        <v>28.194598107239951</v>
      </c>
      <c r="AR219" s="5">
        <f t="shared" si="9"/>
        <v>9.230414285510113</v>
      </c>
      <c r="AW219">
        <f>'PIB valeur_LT'!D219+'PIB valeur_LT'!E219</f>
        <v>255438</v>
      </c>
      <c r="AX219">
        <f t="shared" si="13"/>
        <v>0.82906421208423131</v>
      </c>
      <c r="AY219">
        <f>'PIB valeur_LT'!D219/D219</f>
        <v>0.83038082638856248</v>
      </c>
      <c r="BA219">
        <f t="shared" si="10"/>
        <v>87.69925167452206</v>
      </c>
      <c r="BB219">
        <f>'VA marchande'!B90</f>
        <v>86.6</v>
      </c>
    </row>
    <row r="220" spans="1:54" x14ac:dyDescent="0.35">
      <c r="A220" t="s">
        <v>420</v>
      </c>
      <c r="B220" t="s">
        <v>229</v>
      </c>
      <c r="C220">
        <v>487386</v>
      </c>
      <c r="D220">
        <v>293976</v>
      </c>
      <c r="E220">
        <v>10518</v>
      </c>
      <c r="F220">
        <v>92738</v>
      </c>
      <c r="G220">
        <v>85799</v>
      </c>
      <c r="H220">
        <v>46925</v>
      </c>
      <c r="I220">
        <v>19267</v>
      </c>
      <c r="J220">
        <v>14129</v>
      </c>
      <c r="K220">
        <v>219</v>
      </c>
      <c r="L220">
        <v>5629</v>
      </c>
      <c r="M220">
        <v>-1231</v>
      </c>
      <c r="N220">
        <v>-422</v>
      </c>
      <c r="O220">
        <v>482735</v>
      </c>
      <c r="P220">
        <v>140305</v>
      </c>
      <c r="Q220">
        <v>136253</v>
      </c>
      <c r="R220">
        <v>0</v>
      </c>
      <c r="S220">
        <v>623241</v>
      </c>
      <c r="T220" s="6">
        <f t="shared" si="12"/>
        <v>-1653</v>
      </c>
      <c r="U220" s="6"/>
      <c r="AP220" s="5">
        <f t="shared" si="8"/>
        <v>28.787244606943982</v>
      </c>
      <c r="AQ220" s="5">
        <f t="shared" si="11"/>
        <v>28.207920402624261</v>
      </c>
      <c r="AR220" s="5">
        <f t="shared" si="9"/>
        <v>9.627892471265076</v>
      </c>
      <c r="AW220">
        <f>'PIB valeur_LT'!D220+'PIB valeur_LT'!E220</f>
        <v>256141</v>
      </c>
      <c r="AX220">
        <f t="shared" si="13"/>
        <v>0.84120212549344153</v>
      </c>
      <c r="AY220">
        <f>'PIB valeur_LT'!D220/D220</f>
        <v>0.84276947778049904</v>
      </c>
      <c r="BA220">
        <f t="shared" si="10"/>
        <v>87.270051179070336</v>
      </c>
      <c r="BB220">
        <f>'VA marchande'!B91</f>
        <v>86.3</v>
      </c>
    </row>
    <row r="221" spans="1:54" x14ac:dyDescent="0.35">
      <c r="A221" t="s">
        <v>421</v>
      </c>
      <c r="B221" t="s">
        <v>230</v>
      </c>
      <c r="C221">
        <v>479872</v>
      </c>
      <c r="D221">
        <v>288865</v>
      </c>
      <c r="E221">
        <v>10768</v>
      </c>
      <c r="F221">
        <v>94397</v>
      </c>
      <c r="G221">
        <v>81323</v>
      </c>
      <c r="H221">
        <v>45148</v>
      </c>
      <c r="I221">
        <v>17862</v>
      </c>
      <c r="J221">
        <v>14145</v>
      </c>
      <c r="K221">
        <v>159</v>
      </c>
      <c r="L221">
        <v>4379</v>
      </c>
      <c r="M221">
        <v>-3213</v>
      </c>
      <c r="N221">
        <v>-984</v>
      </c>
      <c r="O221">
        <v>472548</v>
      </c>
      <c r="P221">
        <v>140846</v>
      </c>
      <c r="Q221">
        <v>133811</v>
      </c>
      <c r="R221">
        <v>0</v>
      </c>
      <c r="S221">
        <v>613272</v>
      </c>
      <c r="T221" s="6">
        <f t="shared" si="12"/>
        <v>-4197</v>
      </c>
      <c r="U221" s="6"/>
      <c r="AP221" s="5">
        <f t="shared" si="8"/>
        <v>29.35074353160843</v>
      </c>
      <c r="AQ221" s="5">
        <f t="shared" si="11"/>
        <v>28.149817083304406</v>
      </c>
      <c r="AR221" s="5">
        <f t="shared" si="9"/>
        <v>9.4083422245932251</v>
      </c>
      <c r="AW221">
        <f>'PIB valeur_LT'!D221+'PIB valeur_LT'!E221</f>
        <v>255819</v>
      </c>
      <c r="AX221">
        <f t="shared" si="13"/>
        <v>0.85377445074474445</v>
      </c>
      <c r="AY221">
        <f>'PIB valeur_LT'!D221/D221</f>
        <v>0.85554151593304828</v>
      </c>
      <c r="BA221">
        <f t="shared" si="10"/>
        <v>85.92461416495928</v>
      </c>
      <c r="BB221">
        <f>'VA marchande'!B92</f>
        <v>84.7</v>
      </c>
    </row>
    <row r="222" spans="1:54" x14ac:dyDescent="0.35">
      <c r="A222" t="s">
        <v>422</v>
      </c>
      <c r="B222" t="s">
        <v>231</v>
      </c>
      <c r="C222">
        <v>469694</v>
      </c>
      <c r="D222">
        <v>281423</v>
      </c>
      <c r="E222">
        <v>10950</v>
      </c>
      <c r="F222">
        <v>95402</v>
      </c>
      <c r="G222">
        <v>79978</v>
      </c>
      <c r="H222">
        <v>43617</v>
      </c>
      <c r="I222">
        <v>17238</v>
      </c>
      <c r="J222">
        <v>15192</v>
      </c>
      <c r="K222">
        <v>128</v>
      </c>
      <c r="L222">
        <v>4132</v>
      </c>
      <c r="M222">
        <v>-5656</v>
      </c>
      <c r="N222">
        <v>110</v>
      </c>
      <c r="O222">
        <v>460561</v>
      </c>
      <c r="P222">
        <v>135424</v>
      </c>
      <c r="Q222">
        <v>126724</v>
      </c>
      <c r="R222">
        <v>0</v>
      </c>
      <c r="S222">
        <v>596031</v>
      </c>
      <c r="T222" s="6">
        <f t="shared" si="12"/>
        <v>-5546</v>
      </c>
      <c r="U222" s="6"/>
      <c r="AP222" s="5">
        <f t="shared" si="8"/>
        <v>28.832388746715946</v>
      </c>
      <c r="AQ222" s="5">
        <f t="shared" si="11"/>
        <v>27.092076373641643</v>
      </c>
      <c r="AR222" s="5">
        <f t="shared" si="9"/>
        <v>9.2862587131196062</v>
      </c>
      <c r="AW222">
        <f>'PIB valeur_LT'!D222+'PIB valeur_LT'!E222</f>
        <v>247924</v>
      </c>
      <c r="AX222">
        <f t="shared" si="13"/>
        <v>0.847971597924569</v>
      </c>
      <c r="AY222">
        <f>'PIB valeur_LT'!D222/D222</f>
        <v>0.84882188023011618</v>
      </c>
      <c r="BA222">
        <f t="shared" si="10"/>
        <v>84.102168339883093</v>
      </c>
      <c r="BB222">
        <f>'VA marchande'!B93</f>
        <v>82.6</v>
      </c>
    </row>
    <row r="223" spans="1:54" x14ac:dyDescent="0.35">
      <c r="A223" s="20" t="s">
        <v>423</v>
      </c>
      <c r="B223" t="s">
        <v>232</v>
      </c>
      <c r="C223">
        <v>460105</v>
      </c>
      <c r="D223">
        <v>280177</v>
      </c>
      <c r="E223">
        <v>11107</v>
      </c>
      <c r="F223">
        <v>94802</v>
      </c>
      <c r="G223">
        <v>75261</v>
      </c>
      <c r="H223">
        <v>39697</v>
      </c>
      <c r="I223">
        <v>15945</v>
      </c>
      <c r="J223">
        <v>15489</v>
      </c>
      <c r="K223">
        <v>105</v>
      </c>
      <c r="L223">
        <v>4344</v>
      </c>
      <c r="M223">
        <v>-9394</v>
      </c>
      <c r="N223">
        <v>1308</v>
      </c>
      <c r="O223">
        <v>454074</v>
      </c>
      <c r="P223">
        <v>126723</v>
      </c>
      <c r="Q223">
        <v>121718</v>
      </c>
      <c r="R223">
        <v>0</v>
      </c>
      <c r="S223">
        <v>581258</v>
      </c>
      <c r="T223" s="6">
        <f t="shared" si="12"/>
        <v>-8086</v>
      </c>
      <c r="U223" s="6"/>
      <c r="AP223" s="5">
        <f t="shared" si="8"/>
        <v>27.542191456298021</v>
      </c>
      <c r="AQ223" s="5">
        <f t="shared" si="11"/>
        <v>26.383177954988327</v>
      </c>
      <c r="AR223" s="5">
        <f t="shared" si="9"/>
        <v>8.6278132165483967</v>
      </c>
      <c r="AW223">
        <f>'PIB valeur_LT'!D223+'PIB valeur_LT'!E223</f>
        <v>247707</v>
      </c>
      <c r="AX223">
        <f t="shared" si="13"/>
        <v>0.85039686354211008</v>
      </c>
      <c r="AY223">
        <f>'PIB valeur_LT'!D223/D223</f>
        <v>0.8511833590908604</v>
      </c>
      <c r="BA223">
        <f t="shared" si="10"/>
        <v>82.385187300714762</v>
      </c>
      <c r="BB223">
        <f>'VA marchande'!B94</f>
        <v>80.8</v>
      </c>
    </row>
    <row r="224" spans="1:54" x14ac:dyDescent="0.35">
      <c r="A224" t="s">
        <v>424</v>
      </c>
      <c r="B224" t="s">
        <v>233</v>
      </c>
      <c r="C224">
        <v>458599</v>
      </c>
      <c r="D224">
        <v>279808</v>
      </c>
      <c r="E224">
        <v>11302</v>
      </c>
      <c r="F224">
        <v>94564</v>
      </c>
      <c r="G224">
        <v>72063</v>
      </c>
      <c r="H224">
        <v>37614</v>
      </c>
      <c r="I224">
        <v>14955</v>
      </c>
      <c r="J224">
        <v>14824</v>
      </c>
      <c r="K224">
        <v>120</v>
      </c>
      <c r="L224">
        <v>4903</v>
      </c>
      <c r="M224">
        <v>-8962</v>
      </c>
      <c r="N224">
        <v>617</v>
      </c>
      <c r="O224">
        <v>454060</v>
      </c>
      <c r="P224">
        <v>125420</v>
      </c>
      <c r="Q224">
        <v>122009</v>
      </c>
      <c r="R224">
        <v>0</v>
      </c>
      <c r="S224">
        <v>580028</v>
      </c>
      <c r="T224" s="6">
        <f t="shared" si="12"/>
        <v>-8345</v>
      </c>
      <c r="U224" s="6"/>
      <c r="AP224" s="5">
        <f t="shared" si="8"/>
        <v>27.348511444638998</v>
      </c>
      <c r="AQ224" s="5">
        <f t="shared" si="11"/>
        <v>26.654825806085153</v>
      </c>
      <c r="AR224" s="5">
        <f t="shared" si="9"/>
        <v>8.201936768287764</v>
      </c>
      <c r="AW224">
        <f>'PIB valeur_LT'!D224+'PIB valeur_LT'!E224</f>
        <v>248136</v>
      </c>
      <c r="AX224">
        <f t="shared" si="13"/>
        <v>0.85237882587338121</v>
      </c>
      <c r="AY224">
        <f>'PIB valeur_LT'!D224/D224</f>
        <v>0.8526525331655993</v>
      </c>
      <c r="BA224">
        <f t="shared" si="10"/>
        <v>82.115526914335817</v>
      </c>
      <c r="BB224">
        <f>'VA marchande'!B95</f>
        <v>80.3</v>
      </c>
    </row>
    <row r="225" spans="1:67" x14ac:dyDescent="0.35">
      <c r="A225" t="s">
        <v>425</v>
      </c>
      <c r="B225" t="s">
        <v>234</v>
      </c>
      <c r="C225">
        <v>458875</v>
      </c>
      <c r="D225">
        <v>281090</v>
      </c>
      <c r="E225">
        <v>11642</v>
      </c>
      <c r="F225">
        <v>95362</v>
      </c>
      <c r="G225">
        <v>72551</v>
      </c>
      <c r="H225">
        <v>36801</v>
      </c>
      <c r="I225">
        <v>15083</v>
      </c>
      <c r="J225">
        <v>16069</v>
      </c>
      <c r="K225">
        <v>130</v>
      </c>
      <c r="L225">
        <v>4776</v>
      </c>
      <c r="M225">
        <v>-9269</v>
      </c>
      <c r="N225">
        <v>1036</v>
      </c>
      <c r="O225">
        <v>458212</v>
      </c>
      <c r="P225">
        <v>124828</v>
      </c>
      <c r="Q225">
        <v>125311</v>
      </c>
      <c r="R225">
        <v>0</v>
      </c>
      <c r="S225">
        <v>583709</v>
      </c>
      <c r="T225" s="6">
        <f t="shared" si="12"/>
        <v>-8233</v>
      </c>
      <c r="U225" s="6"/>
      <c r="AP225" s="5">
        <f t="shared" si="8"/>
        <v>27.20305093979842</v>
      </c>
      <c r="AQ225" s="5">
        <f t="shared" si="11"/>
        <v>27.203377872331188</v>
      </c>
      <c r="AR225" s="5">
        <f t="shared" si="9"/>
        <v>8.0198311086897309</v>
      </c>
      <c r="AW225">
        <f>'PIB valeur_LT'!D225+'PIB valeur_LT'!E225</f>
        <v>249481</v>
      </c>
      <c r="AX225">
        <f t="shared" si="13"/>
        <v>0.85225052266236689</v>
      </c>
      <c r="AY225">
        <f>'PIB valeur_LT'!D225/D225</f>
        <v>0.85249564196520689</v>
      </c>
      <c r="BA225">
        <f t="shared" si="10"/>
        <v>82.164946746102487</v>
      </c>
      <c r="BB225">
        <f>'VA marchande'!B96</f>
        <v>80.3</v>
      </c>
    </row>
    <row r="226" spans="1:67" x14ac:dyDescent="0.35">
      <c r="A226" t="s">
        <v>426</v>
      </c>
      <c r="B226" t="s">
        <v>235</v>
      </c>
      <c r="C226">
        <v>460238</v>
      </c>
      <c r="D226">
        <v>283264</v>
      </c>
      <c r="E226">
        <v>11645</v>
      </c>
      <c r="F226">
        <v>96110</v>
      </c>
      <c r="G226">
        <v>71335</v>
      </c>
      <c r="H226">
        <v>36482</v>
      </c>
      <c r="I226">
        <v>14454</v>
      </c>
      <c r="J226">
        <v>15851</v>
      </c>
      <c r="K226">
        <v>141</v>
      </c>
      <c r="L226">
        <v>4741</v>
      </c>
      <c r="M226">
        <v>-7406</v>
      </c>
      <c r="N226">
        <v>-228</v>
      </c>
      <c r="O226">
        <v>456201</v>
      </c>
      <c r="P226">
        <v>130663</v>
      </c>
      <c r="Q226">
        <v>127350</v>
      </c>
      <c r="R226">
        <v>0</v>
      </c>
      <c r="S226">
        <v>587166</v>
      </c>
      <c r="T226" s="6">
        <f t="shared" si="12"/>
        <v>-7634</v>
      </c>
      <c r="U226" s="6"/>
      <c r="AP226" s="5">
        <f t="shared" si="8"/>
        <v>28.390311099909177</v>
      </c>
      <c r="AQ226" s="5">
        <f t="shared" si="11"/>
        <v>27.54383005229759</v>
      </c>
      <c r="AR226" s="5">
        <f t="shared" si="9"/>
        <v>7.926768324214863</v>
      </c>
      <c r="AW226">
        <f>'PIB valeur_LT'!D226+'PIB valeur_LT'!E226</f>
        <v>250340</v>
      </c>
      <c r="AX226">
        <f t="shared" si="13"/>
        <v>0.84887202492972413</v>
      </c>
      <c r="AY226">
        <f>'PIB valeur_LT'!D226/D226</f>
        <v>0.84853352349751465</v>
      </c>
      <c r="BA226">
        <f t="shared" si="10"/>
        <v>82.409001929790719</v>
      </c>
      <c r="BB226">
        <f>'VA marchande'!B97</f>
        <v>80.7</v>
      </c>
    </row>
    <row r="227" spans="1:67" x14ac:dyDescent="0.35">
      <c r="A227">
        <v>10</v>
      </c>
      <c r="B227" t="s">
        <v>236</v>
      </c>
      <c r="C227">
        <v>464543</v>
      </c>
      <c r="D227">
        <v>281913</v>
      </c>
      <c r="E227">
        <v>11552</v>
      </c>
      <c r="F227">
        <v>94805</v>
      </c>
      <c r="G227">
        <v>75138</v>
      </c>
      <c r="H227">
        <v>38204</v>
      </c>
      <c r="I227">
        <v>15217</v>
      </c>
      <c r="J227">
        <v>16792</v>
      </c>
      <c r="K227">
        <v>143</v>
      </c>
      <c r="L227">
        <v>5100</v>
      </c>
      <c r="M227">
        <v>-2196</v>
      </c>
      <c r="N227">
        <v>-366</v>
      </c>
      <c r="O227">
        <v>462837</v>
      </c>
      <c r="P227">
        <v>130582</v>
      </c>
      <c r="Q227">
        <v>129677</v>
      </c>
      <c r="R227">
        <v>0</v>
      </c>
      <c r="S227">
        <v>593834</v>
      </c>
      <c r="T227" s="6">
        <f t="shared" si="12"/>
        <v>-2562</v>
      </c>
      <c r="U227" s="6"/>
      <c r="AP227" s="5">
        <f t="shared" si="8"/>
        <v>28.10977670527809</v>
      </c>
      <c r="AQ227" s="5">
        <f t="shared" si="11"/>
        <v>27.983332182439664</v>
      </c>
      <c r="AR227" s="5">
        <f t="shared" si="9"/>
        <v>8.2239964868698916</v>
      </c>
      <c r="AW227">
        <f>'PIB valeur_LT'!D227+'PIB valeur_LT'!E227</f>
        <v>249159</v>
      </c>
      <c r="AX227">
        <f t="shared" si="13"/>
        <v>0.84902458555534732</v>
      </c>
      <c r="AY227">
        <f>'PIB valeur_LT'!D227/D227</f>
        <v>0.84842132147151783</v>
      </c>
      <c r="BA227">
        <f t="shared" si="10"/>
        <v>83.179843870933666</v>
      </c>
      <c r="BB227">
        <f>'VA marchande'!B98</f>
        <v>81.8</v>
      </c>
    </row>
    <row r="228" spans="1:67" x14ac:dyDescent="0.35">
      <c r="A228" t="s">
        <v>427</v>
      </c>
      <c r="B228" t="s">
        <v>237</v>
      </c>
      <c r="C228">
        <v>469606</v>
      </c>
      <c r="D228">
        <v>288944</v>
      </c>
      <c r="E228">
        <v>11648</v>
      </c>
      <c r="F228">
        <v>95123</v>
      </c>
      <c r="G228">
        <v>74022</v>
      </c>
      <c r="H228">
        <v>37630</v>
      </c>
      <c r="I228">
        <v>16419</v>
      </c>
      <c r="J228">
        <v>15355</v>
      </c>
      <c r="K228">
        <v>144</v>
      </c>
      <c r="L228">
        <v>4884</v>
      </c>
      <c r="M228">
        <v>-1663</v>
      </c>
      <c r="N228">
        <v>-577</v>
      </c>
      <c r="O228">
        <v>467855</v>
      </c>
      <c r="P228">
        <v>134894</v>
      </c>
      <c r="Q228">
        <v>133785</v>
      </c>
      <c r="R228">
        <v>0</v>
      </c>
      <c r="S228">
        <v>603085</v>
      </c>
      <c r="T228" s="6">
        <f t="shared" si="12"/>
        <v>-2240</v>
      </c>
      <c r="U228" s="6"/>
      <c r="AP228" s="5">
        <f t="shared" si="8"/>
        <v>28.724931112464493</v>
      </c>
      <c r="AQ228" s="5">
        <f t="shared" si="11"/>
        <v>28.480830762745963</v>
      </c>
      <c r="AR228" s="5">
        <f t="shared" si="9"/>
        <v>8.013100343692372</v>
      </c>
      <c r="AW228">
        <f>'PIB valeur_LT'!D228+'PIB valeur_LT'!E228</f>
        <v>257449</v>
      </c>
      <c r="AX228">
        <f t="shared" si="13"/>
        <v>0.85647322616703037</v>
      </c>
      <c r="AY228">
        <f>'PIB valeur_LT'!D228/D228</f>
        <v>0.85638739686582865</v>
      </c>
      <c r="BA228">
        <f t="shared" si="10"/>
        <v>84.08641129207345</v>
      </c>
      <c r="BB228">
        <f>'VA marchande'!B99</f>
        <v>82.9</v>
      </c>
    </row>
    <row r="229" spans="1:67" x14ac:dyDescent="0.35">
      <c r="A229" t="s">
        <v>428</v>
      </c>
      <c r="B229" t="s">
        <v>238</v>
      </c>
      <c r="C229">
        <v>472199</v>
      </c>
      <c r="D229">
        <v>289154</v>
      </c>
      <c r="E229">
        <v>11687</v>
      </c>
      <c r="F229">
        <v>95137</v>
      </c>
      <c r="G229">
        <v>76899</v>
      </c>
      <c r="H229">
        <v>39313</v>
      </c>
      <c r="I229">
        <v>17009</v>
      </c>
      <c r="J229">
        <v>15628</v>
      </c>
      <c r="K229">
        <v>147</v>
      </c>
      <c r="L229">
        <v>5234</v>
      </c>
      <c r="M229">
        <v>-658</v>
      </c>
      <c r="N229">
        <v>524</v>
      </c>
      <c r="O229">
        <v>473434</v>
      </c>
      <c r="P229">
        <v>136309</v>
      </c>
      <c r="Q229">
        <v>138104</v>
      </c>
      <c r="R229">
        <v>0</v>
      </c>
      <c r="S229">
        <v>610106</v>
      </c>
      <c r="T229" s="6">
        <f t="shared" si="12"/>
        <v>-134</v>
      </c>
      <c r="U229" s="6"/>
      <c r="AP229" s="5">
        <f t="shared" si="8"/>
        <v>28.866854864156849</v>
      </c>
      <c r="AQ229" s="5">
        <f t="shared" si="11"/>
        <v>29.205057551963829</v>
      </c>
      <c r="AR229" s="5">
        <f t="shared" si="9"/>
        <v>8.3255153018113131</v>
      </c>
      <c r="AW229">
        <f>'PIB valeur_LT'!D229+'PIB valeur_LT'!E229</f>
        <v>259351</v>
      </c>
      <c r="AX229">
        <f t="shared" si="13"/>
        <v>0.86208661718316315</v>
      </c>
      <c r="AY229">
        <f>'PIB valeur_LT'!D229/D229</f>
        <v>0.86208733062658649</v>
      </c>
      <c r="BA229">
        <f t="shared" si="10"/>
        <v>84.550707030373957</v>
      </c>
      <c r="BB229">
        <f>'VA marchande'!B100</f>
        <v>83.4</v>
      </c>
    </row>
    <row r="230" spans="1:67" x14ac:dyDescent="0.35">
      <c r="A230" t="s">
        <v>429</v>
      </c>
      <c r="B230" t="s">
        <v>239</v>
      </c>
      <c r="C230">
        <v>472612</v>
      </c>
      <c r="D230">
        <v>288797</v>
      </c>
      <c r="E230">
        <v>11545</v>
      </c>
      <c r="F230">
        <v>95696</v>
      </c>
      <c r="G230">
        <v>78973</v>
      </c>
      <c r="H230">
        <v>41914</v>
      </c>
      <c r="I230">
        <v>16709</v>
      </c>
      <c r="J230">
        <v>15547</v>
      </c>
      <c r="K230">
        <v>140</v>
      </c>
      <c r="L230">
        <v>5011</v>
      </c>
      <c r="M230">
        <v>-4046</v>
      </c>
      <c r="N230">
        <v>418</v>
      </c>
      <c r="O230">
        <v>472428</v>
      </c>
      <c r="P230">
        <v>139076</v>
      </c>
      <c r="Q230">
        <v>139318</v>
      </c>
      <c r="R230">
        <v>0</v>
      </c>
      <c r="S230">
        <v>611773</v>
      </c>
      <c r="T230" s="6">
        <f t="shared" si="12"/>
        <v>-3628</v>
      </c>
      <c r="U230" s="6"/>
      <c r="AP230" s="5">
        <f t="shared" si="8"/>
        <v>29.427098761774985</v>
      </c>
      <c r="AQ230" s="5">
        <f t="shared" si="11"/>
        <v>29.329426055396613</v>
      </c>
      <c r="AR230" s="5">
        <f t="shared" si="9"/>
        <v>8.8685856474232558</v>
      </c>
      <c r="AW230">
        <f>'PIB valeur_LT'!D230+'PIB valeur_LT'!E230</f>
        <v>261157</v>
      </c>
      <c r="AX230">
        <f t="shared" si="13"/>
        <v>0.86953206677720729</v>
      </c>
      <c r="AY230">
        <f>'PIB valeur_LT'!D230/D230</f>
        <v>0.86952080527152287</v>
      </c>
      <c r="BA230">
        <f t="shared" si="10"/>
        <v>84.624657720662455</v>
      </c>
      <c r="BB230">
        <f>'VA marchande'!B101</f>
        <v>83.4</v>
      </c>
    </row>
    <row r="231" spans="1:67" x14ac:dyDescent="0.35">
      <c r="A231">
        <v>11</v>
      </c>
      <c r="B231" t="s">
        <v>240</v>
      </c>
      <c r="C231">
        <v>473819</v>
      </c>
      <c r="D231">
        <v>286374</v>
      </c>
      <c r="E231">
        <v>11350</v>
      </c>
      <c r="F231">
        <v>96262</v>
      </c>
      <c r="G231">
        <v>75922</v>
      </c>
      <c r="H231">
        <v>39000</v>
      </c>
      <c r="I231">
        <v>16316</v>
      </c>
      <c r="J231">
        <v>16457</v>
      </c>
      <c r="K231">
        <v>131</v>
      </c>
      <c r="L231">
        <v>4532</v>
      </c>
      <c r="M231">
        <v>-2259</v>
      </c>
      <c r="N231">
        <v>-2309</v>
      </c>
      <c r="O231">
        <v>464556</v>
      </c>
      <c r="P231">
        <v>144795</v>
      </c>
      <c r="Q231">
        <v>136031</v>
      </c>
      <c r="R231">
        <v>0</v>
      </c>
      <c r="S231">
        <v>609560</v>
      </c>
      <c r="T231" s="6">
        <f t="shared" si="12"/>
        <v>-4568</v>
      </c>
      <c r="U231" s="6"/>
      <c r="AP231" s="5">
        <f t="shared" si="8"/>
        <v>30.559137560967372</v>
      </c>
      <c r="AQ231" s="5">
        <f t="shared" si="11"/>
        <v>28.948432459119658</v>
      </c>
      <c r="AR231" s="5">
        <f t="shared" si="9"/>
        <v>8.2309911590712908</v>
      </c>
      <c r="AW231">
        <f>'PIB valeur_LT'!D231+'PIB valeur_LT'!E231</f>
        <v>263602</v>
      </c>
      <c r="AX231">
        <f t="shared" si="13"/>
        <v>0.88539049589552743</v>
      </c>
      <c r="AY231">
        <f>'PIB valeur_LT'!D231/D231</f>
        <v>0.88543303512190352</v>
      </c>
      <c r="BA231">
        <f t="shared" si="10"/>
        <v>84.840779955960841</v>
      </c>
      <c r="BB231">
        <f>'VA marchande'!B102</f>
        <v>83.7</v>
      </c>
    </row>
    <row r="232" spans="1:67" x14ac:dyDescent="0.35">
      <c r="A232" t="s">
        <v>430</v>
      </c>
      <c r="B232" t="s">
        <v>241</v>
      </c>
      <c r="C232">
        <v>474365</v>
      </c>
      <c r="D232">
        <v>285213</v>
      </c>
      <c r="E232">
        <v>11798</v>
      </c>
      <c r="F232">
        <v>94581</v>
      </c>
      <c r="G232">
        <v>75107</v>
      </c>
      <c r="H232">
        <v>41219</v>
      </c>
      <c r="I232">
        <v>16064</v>
      </c>
      <c r="J232">
        <v>13758</v>
      </c>
      <c r="K232">
        <v>121</v>
      </c>
      <c r="L232">
        <v>4107</v>
      </c>
      <c r="M232">
        <v>4468</v>
      </c>
      <c r="N232">
        <v>164</v>
      </c>
      <c r="O232">
        <v>471364</v>
      </c>
      <c r="P232">
        <v>142702</v>
      </c>
      <c r="Q232">
        <v>140090</v>
      </c>
      <c r="R232">
        <v>0</v>
      </c>
      <c r="S232">
        <v>614340</v>
      </c>
      <c r="T232" s="6">
        <f t="shared" si="12"/>
        <v>4632</v>
      </c>
      <c r="U232" s="6"/>
      <c r="AP232" s="5">
        <f t="shared" si="8"/>
        <v>30.082742192193773</v>
      </c>
      <c r="AQ232" s="5">
        <f t="shared" si="11"/>
        <v>30.017205950730556</v>
      </c>
      <c r="AR232" s="5">
        <f t="shared" si="9"/>
        <v>8.6893004332107129</v>
      </c>
      <c r="AW232">
        <f>'PIB valeur_LT'!D232+'PIB valeur_LT'!E232</f>
        <v>263809</v>
      </c>
      <c r="AX232">
        <f t="shared" si="13"/>
        <v>0.88821289447192187</v>
      </c>
      <c r="AY232">
        <f>'PIB valeur_LT'!D232/D232</f>
        <v>0.88917756203258613</v>
      </c>
      <c r="BA232">
        <f t="shared" si="10"/>
        <v>84.938545275325311</v>
      </c>
      <c r="BB232">
        <f>'VA marchande'!B103</f>
        <v>83.7</v>
      </c>
    </row>
    <row r="233" spans="1:67" x14ac:dyDescent="0.35">
      <c r="A233" t="s">
        <v>431</v>
      </c>
      <c r="B233" t="s">
        <v>242</v>
      </c>
      <c r="C233">
        <v>475813</v>
      </c>
      <c r="D233">
        <v>286175</v>
      </c>
      <c r="E233">
        <v>11831</v>
      </c>
      <c r="F233">
        <v>94423</v>
      </c>
      <c r="G233">
        <v>76824</v>
      </c>
      <c r="H233">
        <v>42597</v>
      </c>
      <c r="I233">
        <v>15908</v>
      </c>
      <c r="J233">
        <v>14055</v>
      </c>
      <c r="K233">
        <v>113</v>
      </c>
      <c r="L233">
        <v>4304</v>
      </c>
      <c r="M233">
        <v>248</v>
      </c>
      <c r="N233">
        <v>1393</v>
      </c>
      <c r="O233">
        <v>470915</v>
      </c>
      <c r="P233">
        <v>144333</v>
      </c>
      <c r="Q233">
        <v>139837</v>
      </c>
      <c r="R233">
        <v>0</v>
      </c>
      <c r="S233">
        <v>615512</v>
      </c>
      <c r="T233" s="6">
        <f t="shared" si="12"/>
        <v>1641</v>
      </c>
      <c r="U233" s="6"/>
      <c r="AP233" s="5">
        <f t="shared" si="8"/>
        <v>30.333975742571138</v>
      </c>
      <c r="AQ233" s="5">
        <f t="shared" si="11"/>
        <v>29.799916036764817</v>
      </c>
      <c r="AR233" s="5">
        <f t="shared" si="9"/>
        <v>8.9524666202899041</v>
      </c>
      <c r="AW233">
        <f>'PIB valeur_LT'!D233+'PIB valeur_LT'!E233</f>
        <v>266766</v>
      </c>
      <c r="AX233">
        <f t="shared" si="13"/>
        <v>0.89516989590813612</v>
      </c>
      <c r="AY233">
        <f>'PIB valeur_LT'!D233/D233</f>
        <v>0.89611601292915177</v>
      </c>
      <c r="BA233">
        <f t="shared" si="10"/>
        <v>85.197820334738779</v>
      </c>
      <c r="BB233">
        <f>'VA marchande'!B104</f>
        <v>84.1</v>
      </c>
      <c r="BG233">
        <f t="shared" ref="BG233:BO233" si="14">G233</f>
        <v>76824</v>
      </c>
      <c r="BH233">
        <f t="shared" si="14"/>
        <v>42597</v>
      </c>
      <c r="BI233">
        <f t="shared" si="14"/>
        <v>15908</v>
      </c>
      <c r="BJ233">
        <f t="shared" si="14"/>
        <v>14055</v>
      </c>
      <c r="BK233">
        <f t="shared" si="14"/>
        <v>113</v>
      </c>
      <c r="BL233">
        <f t="shared" si="14"/>
        <v>4304</v>
      </c>
      <c r="BM233">
        <f t="shared" si="14"/>
        <v>248</v>
      </c>
      <c r="BN233">
        <f t="shared" si="14"/>
        <v>1393</v>
      </c>
      <c r="BO233">
        <f t="shared" si="14"/>
        <v>470915</v>
      </c>
    </row>
    <row r="234" spans="1:67" x14ac:dyDescent="0.35">
      <c r="A234" t="s">
        <v>432</v>
      </c>
      <c r="B234" t="s">
        <v>243</v>
      </c>
      <c r="C234">
        <v>476479</v>
      </c>
      <c r="D234">
        <v>286843</v>
      </c>
      <c r="E234">
        <v>11686</v>
      </c>
      <c r="F234">
        <v>95249</v>
      </c>
      <c r="G234">
        <v>77501</v>
      </c>
      <c r="H234">
        <v>43649</v>
      </c>
      <c r="I234">
        <v>15602</v>
      </c>
      <c r="J234">
        <v>13685</v>
      </c>
      <c r="K234">
        <v>111</v>
      </c>
      <c r="L234">
        <v>4514</v>
      </c>
      <c r="M234">
        <v>-6241</v>
      </c>
      <c r="N234">
        <v>47</v>
      </c>
      <c r="O234">
        <v>470395</v>
      </c>
      <c r="P234">
        <v>146503</v>
      </c>
      <c r="Q234">
        <v>140765</v>
      </c>
      <c r="R234">
        <v>0</v>
      </c>
      <c r="S234">
        <v>617143</v>
      </c>
      <c r="T234" s="6">
        <f t="shared" si="12"/>
        <v>-6194</v>
      </c>
      <c r="U234" s="6"/>
      <c r="AP234" s="5">
        <f t="shared" si="8"/>
        <v>30.747000392462208</v>
      </c>
      <c r="AQ234" s="5">
        <f t="shared" si="11"/>
        <v>29.868718954165153</v>
      </c>
      <c r="AR234" s="5">
        <f t="shared" si="9"/>
        <v>9.1607395079321439</v>
      </c>
      <c r="AW234">
        <f>'PIB valeur_LT'!D234+'PIB valeur_LT'!E234</f>
        <v>269289</v>
      </c>
      <c r="AX234">
        <f t="shared" si="13"/>
        <v>0.90205306687122522</v>
      </c>
      <c r="AY234">
        <f>'PIB valeur_LT'!D234/D234</f>
        <v>0.90291553219008303</v>
      </c>
      <c r="BA234">
        <f t="shared" si="10"/>
        <v>85.317072537480072</v>
      </c>
      <c r="BB234">
        <f>'VA marchande'!B105</f>
        <v>84.4</v>
      </c>
      <c r="BH234">
        <f>BH233+BI233+BJ233+BK233+BL233</f>
        <v>76977</v>
      </c>
    </row>
    <row r="235" spans="1:67" x14ac:dyDescent="0.35">
      <c r="A235">
        <v>12</v>
      </c>
      <c r="B235" t="s">
        <v>244</v>
      </c>
      <c r="C235">
        <v>480632</v>
      </c>
      <c r="D235">
        <v>286941</v>
      </c>
      <c r="E235">
        <v>11628</v>
      </c>
      <c r="F235">
        <v>98228</v>
      </c>
      <c r="G235">
        <v>78655</v>
      </c>
      <c r="H235">
        <v>45274</v>
      </c>
      <c r="I235">
        <v>14871</v>
      </c>
      <c r="J235">
        <v>14096</v>
      </c>
      <c r="K235">
        <v>101</v>
      </c>
      <c r="L235">
        <v>4368</v>
      </c>
      <c r="M235">
        <v>-4717</v>
      </c>
      <c r="N235">
        <v>-1964</v>
      </c>
      <c r="O235">
        <v>472053</v>
      </c>
      <c r="P235">
        <v>150065</v>
      </c>
      <c r="Q235">
        <v>141866</v>
      </c>
      <c r="R235">
        <v>0</v>
      </c>
      <c r="S235">
        <v>622400</v>
      </c>
      <c r="T235" s="6">
        <f t="shared" si="12"/>
        <v>-6681</v>
      </c>
      <c r="U235" s="6"/>
      <c r="AP235" s="5">
        <f t="shared" si="8"/>
        <v>31.222432131027482</v>
      </c>
      <c r="AQ235" s="5">
        <f t="shared" si="11"/>
        <v>29.838132976620141</v>
      </c>
      <c r="AR235" s="5">
        <f t="shared" si="9"/>
        <v>9.4196807536743297</v>
      </c>
      <c r="AW235">
        <f>'PIB valeur_LT'!D235+'PIB valeur_LT'!E235</f>
        <v>269542</v>
      </c>
      <c r="AX235">
        <f t="shared" si="13"/>
        <v>0.90277959198711188</v>
      </c>
      <c r="AY235">
        <f>'PIB valeur_LT'!D235/D235</f>
        <v>0.90333552890663937</v>
      </c>
      <c r="BA235">
        <f t="shared" si="10"/>
        <v>86.060697759679059</v>
      </c>
      <c r="BB235">
        <f>'VA marchande'!B106</f>
        <v>85.3</v>
      </c>
      <c r="BH235">
        <f>BH234-BG233</f>
        <v>153</v>
      </c>
    </row>
    <row r="236" spans="1:67" x14ac:dyDescent="0.35">
      <c r="A236" t="s">
        <v>433</v>
      </c>
      <c r="B236" t="s">
        <v>245</v>
      </c>
      <c r="C236">
        <v>479979</v>
      </c>
      <c r="D236">
        <v>289044</v>
      </c>
      <c r="E236">
        <v>11885</v>
      </c>
      <c r="F236">
        <v>94967</v>
      </c>
      <c r="G236">
        <v>76645</v>
      </c>
      <c r="H236">
        <v>43325</v>
      </c>
      <c r="I236">
        <v>15164</v>
      </c>
      <c r="J236">
        <v>13783</v>
      </c>
      <c r="K236">
        <v>111</v>
      </c>
      <c r="L236">
        <v>4371</v>
      </c>
      <c r="M236">
        <v>7654</v>
      </c>
      <c r="N236">
        <v>795</v>
      </c>
      <c r="O236">
        <v>481406</v>
      </c>
      <c r="P236">
        <v>143027</v>
      </c>
      <c r="Q236">
        <v>144538</v>
      </c>
      <c r="R236">
        <v>0</v>
      </c>
      <c r="S236">
        <v>624637</v>
      </c>
      <c r="T236" s="6">
        <f t="shared" si="12"/>
        <v>8449</v>
      </c>
      <c r="U236" s="6"/>
      <c r="AP236" s="5">
        <f t="shared" si="8"/>
        <v>29.798595355213457</v>
      </c>
      <c r="AQ236" s="5">
        <f t="shared" si="11"/>
        <v>30.587398765398135</v>
      </c>
      <c r="AR236" s="5">
        <f t="shared" si="9"/>
        <v>9.0264365732667464</v>
      </c>
      <c r="AW236">
        <f>'PIB valeur_LT'!D236+'PIB valeur_LT'!E236</f>
        <v>273131</v>
      </c>
      <c r="AX236">
        <f t="shared" si="13"/>
        <v>0.90762605132772178</v>
      </c>
      <c r="AY236">
        <f>'PIB valeur_LT'!D236/D236</f>
        <v>0.90853987628181176</v>
      </c>
      <c r="BA236">
        <f t="shared" si="10"/>
        <v>85.943773302636927</v>
      </c>
      <c r="BB236">
        <f>'VA marchande'!B107</f>
        <v>85.1</v>
      </c>
    </row>
    <row r="237" spans="1:67" x14ac:dyDescent="0.35">
      <c r="A237" t="s">
        <v>434</v>
      </c>
      <c r="B237" t="s">
        <v>246</v>
      </c>
      <c r="C237">
        <v>484579</v>
      </c>
      <c r="D237">
        <v>292268</v>
      </c>
      <c r="E237">
        <v>12112</v>
      </c>
      <c r="F237">
        <v>95861</v>
      </c>
      <c r="G237">
        <v>75936</v>
      </c>
      <c r="H237">
        <v>43521</v>
      </c>
      <c r="I237">
        <v>15372</v>
      </c>
      <c r="J237">
        <v>12571</v>
      </c>
      <c r="K237">
        <v>112</v>
      </c>
      <c r="L237">
        <v>4542</v>
      </c>
      <c r="M237">
        <v>8043</v>
      </c>
      <c r="N237">
        <v>243</v>
      </c>
      <c r="O237">
        <v>480785</v>
      </c>
      <c r="P237">
        <v>146623</v>
      </c>
      <c r="Q237">
        <v>143143</v>
      </c>
      <c r="R237">
        <v>0</v>
      </c>
      <c r="S237">
        <v>627651</v>
      </c>
      <c r="T237" s="6">
        <f t="shared" si="12"/>
        <v>8286</v>
      </c>
      <c r="U237" s="6"/>
      <c r="AP237" s="5">
        <f t="shared" si="8"/>
        <v>30.257811419809773</v>
      </c>
      <c r="AQ237" s="5">
        <f t="shared" si="11"/>
        <v>30.060880722924459</v>
      </c>
      <c r="AR237" s="5">
        <f t="shared" si="9"/>
        <v>8.9811981121757238</v>
      </c>
      <c r="AW237">
        <f>'PIB valeur_LT'!D237+'PIB valeur_LT'!E237</f>
        <v>275800</v>
      </c>
      <c r="AX237">
        <f t="shared" si="13"/>
        <v>0.90610421184046253</v>
      </c>
      <c r="AY237">
        <f>'PIB valeur_LT'!D237/D237</f>
        <v>0.90754718272270651</v>
      </c>
      <c r="BA237">
        <f t="shared" si="10"/>
        <v>86.767437165414535</v>
      </c>
      <c r="BB237">
        <f>'VA marchande'!B108</f>
        <v>86.2</v>
      </c>
    </row>
    <row r="238" spans="1:67" x14ac:dyDescent="0.35">
      <c r="A238" t="s">
        <v>435</v>
      </c>
      <c r="B238" t="s">
        <v>247</v>
      </c>
      <c r="C238">
        <v>484039</v>
      </c>
      <c r="D238">
        <v>296561</v>
      </c>
      <c r="E238">
        <v>11368</v>
      </c>
      <c r="F238">
        <v>97132</v>
      </c>
      <c r="G238">
        <v>78986</v>
      </c>
      <c r="H238">
        <v>46059</v>
      </c>
      <c r="I238">
        <v>15153</v>
      </c>
      <c r="J238">
        <v>12557</v>
      </c>
      <c r="K238">
        <v>108</v>
      </c>
      <c r="L238">
        <v>5093</v>
      </c>
      <c r="M238">
        <v>-4602</v>
      </c>
      <c r="N238">
        <v>-110</v>
      </c>
      <c r="O238">
        <v>481429</v>
      </c>
      <c r="P238">
        <v>143014</v>
      </c>
      <c r="Q238">
        <v>140838</v>
      </c>
      <c r="R238">
        <v>0</v>
      </c>
      <c r="S238">
        <v>624662</v>
      </c>
      <c r="T238" s="6">
        <f t="shared" si="12"/>
        <v>-4712</v>
      </c>
      <c r="U238" s="6"/>
      <c r="AP238" s="5">
        <f t="shared" si="8"/>
        <v>29.545966337423224</v>
      </c>
      <c r="AQ238" s="5">
        <f t="shared" si="11"/>
        <v>29.095934898883787</v>
      </c>
      <c r="AR238" s="5">
        <f t="shared" si="9"/>
        <v>9.5155555647375518</v>
      </c>
      <c r="AW238">
        <f>'PIB valeur_LT'!D238+'PIB valeur_LT'!E238</f>
        <v>281578</v>
      </c>
      <c r="AX238">
        <f t="shared" si="13"/>
        <v>0.91442507850835741</v>
      </c>
      <c r="AY238">
        <f>'PIB valeur_LT'!D238/D238</f>
        <v>0.91406152528484863</v>
      </c>
      <c r="BA238">
        <f t="shared" si="10"/>
        <v>86.670746190218907</v>
      </c>
      <c r="BB238">
        <f>'VA marchande'!B109</f>
        <v>86.3</v>
      </c>
    </row>
    <row r="239" spans="1:67" x14ac:dyDescent="0.35">
      <c r="A239">
        <v>13</v>
      </c>
      <c r="B239" t="s">
        <v>248</v>
      </c>
      <c r="C239">
        <v>485409</v>
      </c>
      <c r="D239">
        <v>294987</v>
      </c>
      <c r="E239">
        <v>11284</v>
      </c>
      <c r="F239">
        <v>95904</v>
      </c>
      <c r="G239">
        <v>76695</v>
      </c>
      <c r="H239">
        <v>44731</v>
      </c>
      <c r="I239">
        <v>15104</v>
      </c>
      <c r="J239">
        <v>11813</v>
      </c>
      <c r="K239">
        <v>122</v>
      </c>
      <c r="L239">
        <v>4894</v>
      </c>
      <c r="M239">
        <v>1154</v>
      </c>
      <c r="N239">
        <v>761</v>
      </c>
      <c r="O239">
        <v>480074</v>
      </c>
      <c r="P239">
        <v>146117</v>
      </c>
      <c r="Q239">
        <v>141211</v>
      </c>
      <c r="R239">
        <v>0</v>
      </c>
      <c r="S239">
        <v>626423</v>
      </c>
      <c r="T239" s="6">
        <f t="shared" si="12"/>
        <v>1915</v>
      </c>
      <c r="U239" s="6"/>
      <c r="AP239" s="5">
        <f t="shared" ref="AP239:AP285" si="15">100*P239/C239</f>
        <v>30.10183165124668</v>
      </c>
      <c r="AQ239" s="5">
        <f t="shared" si="11"/>
        <v>29.488378891974858</v>
      </c>
      <c r="AR239" s="5">
        <f t="shared" ref="AR239:AR286" si="16">100*H239/C239</f>
        <v>9.2151155005366601</v>
      </c>
      <c r="AW239">
        <f>'PIB valeur_LT'!D239+'PIB valeur_LT'!E239</f>
        <v>282663</v>
      </c>
      <c r="AX239">
        <f t="shared" si="13"/>
        <v>0.92291793868828587</v>
      </c>
      <c r="AY239">
        <f>'PIB valeur_LT'!D239/D239</f>
        <v>0.92330848478068528</v>
      </c>
      <c r="BA239">
        <f t="shared" si="10"/>
        <v>86.916054775437445</v>
      </c>
      <c r="BB239">
        <f>'VA marchande'!B110</f>
        <v>86.7</v>
      </c>
    </row>
    <row r="240" spans="1:67" x14ac:dyDescent="0.35">
      <c r="A240" t="s">
        <v>436</v>
      </c>
      <c r="B240" t="s">
        <v>249</v>
      </c>
      <c r="C240">
        <v>488930</v>
      </c>
      <c r="D240">
        <v>298001</v>
      </c>
      <c r="E240">
        <v>11298</v>
      </c>
      <c r="F240">
        <v>96483</v>
      </c>
      <c r="G240">
        <v>79896</v>
      </c>
      <c r="H240">
        <v>45627</v>
      </c>
      <c r="I240">
        <v>16619</v>
      </c>
      <c r="J240">
        <v>12205</v>
      </c>
      <c r="K240">
        <v>125</v>
      </c>
      <c r="L240">
        <v>5383</v>
      </c>
      <c r="M240">
        <v>1704</v>
      </c>
      <c r="N240">
        <v>3326</v>
      </c>
      <c r="O240">
        <v>489648</v>
      </c>
      <c r="P240">
        <v>147523</v>
      </c>
      <c r="Q240">
        <v>148363</v>
      </c>
      <c r="R240">
        <v>0</v>
      </c>
      <c r="S240">
        <v>637420</v>
      </c>
      <c r="T240" s="6">
        <f t="shared" si="12"/>
        <v>5030</v>
      </c>
      <c r="U240" s="6"/>
      <c r="AP240" s="5">
        <f t="shared" si="15"/>
        <v>30.17262184770826</v>
      </c>
      <c r="AQ240" s="5">
        <f t="shared" ref="AQ240:AQ286" si="17">100*Q240/SUM(D240:G240)</f>
        <v>30.547605615243022</v>
      </c>
      <c r="AR240" s="5">
        <f t="shared" si="16"/>
        <v>9.3320107172805926</v>
      </c>
      <c r="AW240">
        <f>'PIB valeur_LT'!D240+'PIB valeur_LT'!E240</f>
        <v>287090</v>
      </c>
      <c r="AX240">
        <f t="shared" si="13"/>
        <v>0.92819569413415492</v>
      </c>
      <c r="AY240">
        <f>'PIB valeur_LT'!D240/D240</f>
        <v>0.92874184985956421</v>
      </c>
      <c r="BA240">
        <f t="shared" ref="BA240:BA263" si="18">100*(C240/AVERAGE(C$263:C$266))</f>
        <v>87.54651574518526</v>
      </c>
      <c r="BB240">
        <f>'VA marchande'!B111</f>
        <v>87.5</v>
      </c>
    </row>
    <row r="241" spans="1:54" x14ac:dyDescent="0.35">
      <c r="A241" t="s">
        <v>437</v>
      </c>
      <c r="B241" t="s">
        <v>250</v>
      </c>
      <c r="C241">
        <v>493002</v>
      </c>
      <c r="D241">
        <v>301680</v>
      </c>
      <c r="E241">
        <v>11260</v>
      </c>
      <c r="F241">
        <v>96425</v>
      </c>
      <c r="G241">
        <v>81862</v>
      </c>
      <c r="H241">
        <v>47234</v>
      </c>
      <c r="I241">
        <v>16687</v>
      </c>
      <c r="J241">
        <v>12617</v>
      </c>
      <c r="K241">
        <v>135</v>
      </c>
      <c r="L241">
        <v>5222</v>
      </c>
      <c r="M241">
        <v>1332</v>
      </c>
      <c r="N241">
        <v>-1510</v>
      </c>
      <c r="O241">
        <v>493758</v>
      </c>
      <c r="P241">
        <v>147032</v>
      </c>
      <c r="Q241">
        <v>147991</v>
      </c>
      <c r="R241">
        <v>0</v>
      </c>
      <c r="S241">
        <v>641046</v>
      </c>
      <c r="T241" s="6">
        <f t="shared" si="12"/>
        <v>-178</v>
      </c>
      <c r="U241" s="6"/>
      <c r="AP241" s="5">
        <f t="shared" si="15"/>
        <v>29.823814102174026</v>
      </c>
      <c r="AQ241" s="5">
        <f t="shared" si="17"/>
        <v>30.126804919110718</v>
      </c>
      <c r="AR241" s="5">
        <f t="shared" si="16"/>
        <v>9.5808941951553948</v>
      </c>
      <c r="AW241">
        <f>'PIB valeur_LT'!D241+'PIB valeur_LT'!E241</f>
        <v>291074</v>
      </c>
      <c r="AX241">
        <f t="shared" si="13"/>
        <v>0.93012718092925162</v>
      </c>
      <c r="AY241">
        <f>'PIB valeur_LT'!D241/D241</f>
        <v>0.93098316096526124</v>
      </c>
      <c r="BA241">
        <f t="shared" si="18"/>
        <v>88.275637321104909</v>
      </c>
      <c r="BB241">
        <f>'VA marchande'!B112</f>
        <v>88.2</v>
      </c>
    </row>
    <row r="242" spans="1:54" x14ac:dyDescent="0.35">
      <c r="A242" t="s">
        <v>438</v>
      </c>
      <c r="B242" t="s">
        <v>251</v>
      </c>
      <c r="C242">
        <v>496466</v>
      </c>
      <c r="D242">
        <v>303093</v>
      </c>
      <c r="E242">
        <v>10845</v>
      </c>
      <c r="F242">
        <v>98238</v>
      </c>
      <c r="G242">
        <v>81850</v>
      </c>
      <c r="H242">
        <v>47059</v>
      </c>
      <c r="I242">
        <v>16700</v>
      </c>
      <c r="J242">
        <v>12968</v>
      </c>
      <c r="K242">
        <v>142</v>
      </c>
      <c r="L242">
        <v>5086</v>
      </c>
      <c r="M242">
        <v>2594</v>
      </c>
      <c r="N242">
        <v>4445</v>
      </c>
      <c r="O242">
        <v>503984</v>
      </c>
      <c r="P242">
        <v>143715</v>
      </c>
      <c r="Q242">
        <v>151319</v>
      </c>
      <c r="R242">
        <v>0</v>
      </c>
      <c r="S242">
        <v>647966</v>
      </c>
      <c r="T242" s="6">
        <f t="shared" si="12"/>
        <v>7039</v>
      </c>
      <c r="U242" s="6"/>
      <c r="AP242" s="5">
        <f t="shared" si="15"/>
        <v>28.947601648451254</v>
      </c>
      <c r="AQ242" s="5">
        <f t="shared" si="17"/>
        <v>30.629764425354132</v>
      </c>
      <c r="AR242" s="5">
        <f t="shared" si="16"/>
        <v>9.4787961310542919</v>
      </c>
      <c r="AW242">
        <f>'PIB valeur_LT'!D242+'PIB valeur_LT'!E242</f>
        <v>292265</v>
      </c>
      <c r="AX242">
        <f t="shared" si="13"/>
        <v>0.93096407570921647</v>
      </c>
      <c r="AY242">
        <f>'PIB valeur_LT'!D242/D242</f>
        <v>0.93120923280973167</v>
      </c>
      <c r="BA242">
        <f t="shared" si="18"/>
        <v>88.895892021248741</v>
      </c>
      <c r="BB242">
        <f>'VA marchande'!B113</f>
        <v>88.8</v>
      </c>
    </row>
    <row r="243" spans="1:54" x14ac:dyDescent="0.35">
      <c r="A243">
        <v>14</v>
      </c>
      <c r="B243" t="s">
        <v>252</v>
      </c>
      <c r="C243">
        <v>500552</v>
      </c>
      <c r="D243">
        <v>304099</v>
      </c>
      <c r="E243">
        <v>10780</v>
      </c>
      <c r="F243">
        <v>98813</v>
      </c>
      <c r="G243">
        <v>84610</v>
      </c>
      <c r="H243">
        <v>47997</v>
      </c>
      <c r="I243">
        <v>17072</v>
      </c>
      <c r="J243">
        <v>14107</v>
      </c>
      <c r="K243">
        <v>151</v>
      </c>
      <c r="L243">
        <v>5443</v>
      </c>
      <c r="M243">
        <v>-1366</v>
      </c>
      <c r="N243">
        <v>1582</v>
      </c>
      <c r="O243">
        <v>504697</v>
      </c>
      <c r="P243">
        <v>144647</v>
      </c>
      <c r="Q243">
        <v>148993</v>
      </c>
      <c r="R243">
        <v>0</v>
      </c>
      <c r="S243">
        <v>649591</v>
      </c>
      <c r="T243" s="6">
        <f t="shared" si="12"/>
        <v>216</v>
      </c>
      <c r="U243" s="6"/>
      <c r="AP243" s="5">
        <f t="shared" si="15"/>
        <v>28.897497163131902</v>
      </c>
      <c r="AQ243" s="5">
        <f t="shared" si="17"/>
        <v>29.900140878423127</v>
      </c>
      <c r="AR243" s="5">
        <f t="shared" si="16"/>
        <v>9.5888139493998619</v>
      </c>
      <c r="AW243">
        <f>'PIB valeur_LT'!D243+'PIB valeur_LT'!E243</f>
        <v>294484</v>
      </c>
      <c r="AX243">
        <f t="shared" si="13"/>
        <v>0.93522908799888216</v>
      </c>
      <c r="AY243">
        <f>'PIB valeur_LT'!D243/D243</f>
        <v>0.93561636177692131</v>
      </c>
      <c r="BA243">
        <f t="shared" si="18"/>
        <v>89.627520400229017</v>
      </c>
      <c r="BB243">
        <f>'VA marchande'!B114</f>
        <v>89.7</v>
      </c>
    </row>
    <row r="244" spans="1:54" x14ac:dyDescent="0.35">
      <c r="A244" t="s">
        <v>439</v>
      </c>
      <c r="B244" t="s">
        <v>253</v>
      </c>
      <c r="C244">
        <v>504939</v>
      </c>
      <c r="D244">
        <v>305922</v>
      </c>
      <c r="E244">
        <v>10520</v>
      </c>
      <c r="F244">
        <v>99424</v>
      </c>
      <c r="G244">
        <v>84341</v>
      </c>
      <c r="H244">
        <v>48160</v>
      </c>
      <c r="I244">
        <v>16833</v>
      </c>
      <c r="J244">
        <v>13253</v>
      </c>
      <c r="K244">
        <v>165</v>
      </c>
      <c r="L244">
        <v>5905</v>
      </c>
      <c r="M244">
        <v>4238</v>
      </c>
      <c r="N244">
        <v>-3143</v>
      </c>
      <c r="O244">
        <v>507710</v>
      </c>
      <c r="P244">
        <v>146835</v>
      </c>
      <c r="Q244">
        <v>149831</v>
      </c>
      <c r="R244">
        <v>0</v>
      </c>
      <c r="S244">
        <v>654786</v>
      </c>
      <c r="T244" s="6">
        <f t="shared" si="12"/>
        <v>1095</v>
      </c>
      <c r="U244" s="6"/>
      <c r="AP244" s="5">
        <f t="shared" si="15"/>
        <v>29.079750227255172</v>
      </c>
      <c r="AQ244" s="5">
        <f t="shared" si="17"/>
        <v>29.953799127161354</v>
      </c>
      <c r="AR244" s="5">
        <f t="shared" si="16"/>
        <v>9.5377857523384009</v>
      </c>
      <c r="AW244">
        <f>'PIB valeur_LT'!D244+'PIB valeur_LT'!E244</f>
        <v>298444</v>
      </c>
      <c r="AX244">
        <f t="shared" si="13"/>
        <v>0.94312385840059154</v>
      </c>
      <c r="AY244">
        <f>'PIB valeur_LT'!D244/D244</f>
        <v>0.94314890723779266</v>
      </c>
      <c r="BA244">
        <f t="shared" si="18"/>
        <v>90.41304504501278</v>
      </c>
      <c r="BB244">
        <f>'VA marchande'!B115</f>
        <v>90.7</v>
      </c>
    </row>
    <row r="245" spans="1:54" x14ac:dyDescent="0.35">
      <c r="A245" t="s">
        <v>440</v>
      </c>
      <c r="B245" t="s">
        <v>254</v>
      </c>
      <c r="C245">
        <v>508741</v>
      </c>
      <c r="D245">
        <v>310968</v>
      </c>
      <c r="E245">
        <v>10508</v>
      </c>
      <c r="F245">
        <v>99523</v>
      </c>
      <c r="G245">
        <v>85844</v>
      </c>
      <c r="H245">
        <v>48500</v>
      </c>
      <c r="I245">
        <v>17645</v>
      </c>
      <c r="J245">
        <v>13927</v>
      </c>
      <c r="K245">
        <v>167</v>
      </c>
      <c r="L245">
        <v>5624</v>
      </c>
      <c r="M245">
        <v>5254</v>
      </c>
      <c r="N245">
        <v>1563</v>
      </c>
      <c r="O245">
        <v>516647</v>
      </c>
      <c r="P245">
        <v>147275</v>
      </c>
      <c r="Q245">
        <v>155251</v>
      </c>
      <c r="R245">
        <v>0</v>
      </c>
      <c r="S245">
        <v>664152</v>
      </c>
      <c r="T245" s="6">
        <f t="shared" si="12"/>
        <v>6817</v>
      </c>
      <c r="U245" s="6"/>
      <c r="AP245" s="5">
        <f t="shared" si="15"/>
        <v>28.948915066802165</v>
      </c>
      <c r="AQ245" s="5">
        <f t="shared" si="17"/>
        <v>30.630984348210394</v>
      </c>
      <c r="AR245" s="5">
        <f t="shared" si="16"/>
        <v>9.5333381819039555</v>
      </c>
      <c r="AW245">
        <f>'PIB valeur_LT'!D245+'PIB valeur_LT'!E245</f>
        <v>302367</v>
      </c>
      <c r="AX245">
        <f t="shared" si="13"/>
        <v>0.94055854869414823</v>
      </c>
      <c r="AY245">
        <f>'PIB valeur_LT'!D245/D245</f>
        <v>0.94050191659591986</v>
      </c>
      <c r="BA245">
        <f t="shared" si="18"/>
        <v>91.093821133334615</v>
      </c>
      <c r="BB245">
        <f>'VA marchande'!B116</f>
        <v>91.6</v>
      </c>
    </row>
    <row r="246" spans="1:54" x14ac:dyDescent="0.35">
      <c r="A246" t="s">
        <v>441</v>
      </c>
      <c r="B246" t="s">
        <v>255</v>
      </c>
      <c r="C246">
        <v>512334</v>
      </c>
      <c r="D246">
        <v>312961</v>
      </c>
      <c r="E246">
        <v>10339</v>
      </c>
      <c r="F246">
        <v>99309</v>
      </c>
      <c r="G246">
        <v>88045</v>
      </c>
      <c r="H246">
        <v>50226</v>
      </c>
      <c r="I246">
        <v>17460</v>
      </c>
      <c r="J246">
        <v>14293</v>
      </c>
      <c r="K246">
        <v>165</v>
      </c>
      <c r="L246">
        <v>5891</v>
      </c>
      <c r="M246">
        <v>7223</v>
      </c>
      <c r="N246">
        <v>6069</v>
      </c>
      <c r="O246">
        <v>525842</v>
      </c>
      <c r="P246">
        <v>151503</v>
      </c>
      <c r="Q246">
        <v>164813</v>
      </c>
      <c r="R246">
        <v>0</v>
      </c>
      <c r="S246">
        <v>677583</v>
      </c>
      <c r="T246" s="6">
        <f t="shared" si="12"/>
        <v>13292</v>
      </c>
      <c r="U246" s="6"/>
      <c r="AP246" s="5">
        <f t="shared" si="15"/>
        <v>29.571139139701835</v>
      </c>
      <c r="AQ246" s="5">
        <f t="shared" si="17"/>
        <v>32.274886713900216</v>
      </c>
      <c r="AR246" s="5">
        <f t="shared" si="16"/>
        <v>9.8033704575530809</v>
      </c>
      <c r="AW246">
        <f>'PIB valeur_LT'!D246+'PIB valeur_LT'!E246</f>
        <v>303390</v>
      </c>
      <c r="AX246">
        <f t="shared" si="13"/>
        <v>0.93841633158057536</v>
      </c>
      <c r="AY246">
        <f>'PIB valeur_LT'!D246/D246</f>
        <v>0.93767594045264424</v>
      </c>
      <c r="BA246">
        <f t="shared" si="18"/>
        <v>91.737174233108504</v>
      </c>
      <c r="BB246">
        <f>'VA marchande'!B117</f>
        <v>92.2</v>
      </c>
    </row>
    <row r="247" spans="1:54" x14ac:dyDescent="0.35">
      <c r="A247">
        <v>15</v>
      </c>
      <c r="B247" t="s">
        <v>256</v>
      </c>
      <c r="C247">
        <v>513850</v>
      </c>
      <c r="D247">
        <v>314551</v>
      </c>
      <c r="E247">
        <v>10321</v>
      </c>
      <c r="F247">
        <v>99538</v>
      </c>
      <c r="G247">
        <v>91127</v>
      </c>
      <c r="H247">
        <v>53460</v>
      </c>
      <c r="I247">
        <v>17436</v>
      </c>
      <c r="J247">
        <v>14604</v>
      </c>
      <c r="K247">
        <v>167</v>
      </c>
      <c r="L247">
        <v>5436</v>
      </c>
      <c r="M247">
        <v>5144</v>
      </c>
      <c r="N247">
        <v>2939</v>
      </c>
      <c r="O247">
        <v>526498</v>
      </c>
      <c r="P247">
        <v>150951</v>
      </c>
      <c r="Q247">
        <v>163588</v>
      </c>
      <c r="R247">
        <v>0</v>
      </c>
      <c r="S247">
        <v>677702</v>
      </c>
      <c r="T247" s="6">
        <f t="shared" si="12"/>
        <v>8083</v>
      </c>
      <c r="U247" s="6"/>
      <c r="AP247" s="5">
        <f t="shared" si="15"/>
        <v>29.376471732996009</v>
      </c>
      <c r="AQ247" s="5">
        <f t="shared" si="17"/>
        <v>31.731573097566226</v>
      </c>
      <c r="AR247" s="5">
        <f t="shared" si="16"/>
        <v>10.403814342707015</v>
      </c>
      <c r="AW247">
        <f>'PIB valeur_LT'!D247+'PIB valeur_LT'!E247</f>
        <v>303223</v>
      </c>
      <c r="AX247">
        <f t="shared" si="13"/>
        <v>0.93336144696988355</v>
      </c>
      <c r="AY247">
        <f>'PIB valeur_LT'!D247/D247</f>
        <v>0.93265321044917993</v>
      </c>
      <c r="BA247">
        <f t="shared" si="18"/>
        <v>92.008625193102176</v>
      </c>
      <c r="BB247">
        <f>'VA marchande'!B118</f>
        <v>92.4</v>
      </c>
    </row>
    <row r="248" spans="1:54" x14ac:dyDescent="0.35">
      <c r="A248" t="s">
        <v>442</v>
      </c>
      <c r="B248" t="s">
        <v>257</v>
      </c>
      <c r="C248">
        <v>516876</v>
      </c>
      <c r="D248">
        <v>315885</v>
      </c>
      <c r="E248">
        <v>10876</v>
      </c>
      <c r="F248">
        <v>100405</v>
      </c>
      <c r="G248">
        <v>91529</v>
      </c>
      <c r="H248">
        <v>52038</v>
      </c>
      <c r="I248">
        <v>18790</v>
      </c>
      <c r="J248">
        <v>14590</v>
      </c>
      <c r="K248">
        <v>157</v>
      </c>
      <c r="L248">
        <v>5982</v>
      </c>
      <c r="M248">
        <v>-4339</v>
      </c>
      <c r="N248">
        <v>175</v>
      </c>
      <c r="O248">
        <v>521189</v>
      </c>
      <c r="P248">
        <v>155701</v>
      </c>
      <c r="Q248">
        <v>159967</v>
      </c>
      <c r="R248">
        <v>0</v>
      </c>
      <c r="S248">
        <v>677022</v>
      </c>
      <c r="T248" s="6">
        <f t="shared" si="12"/>
        <v>-4164</v>
      </c>
      <c r="U248" s="6"/>
      <c r="AP248" s="5">
        <f t="shared" si="15"/>
        <v>30.123472554345724</v>
      </c>
      <c r="AQ248" s="5">
        <f t="shared" si="17"/>
        <v>30.84028186120938</v>
      </c>
      <c r="AR248" s="5">
        <f t="shared" si="16"/>
        <v>10.067791888189817</v>
      </c>
      <c r="AW248">
        <f>'PIB valeur_LT'!D248+'PIB valeur_LT'!E248</f>
        <v>305436</v>
      </c>
      <c r="AX248">
        <f t="shared" si="13"/>
        <v>0.93473823375494625</v>
      </c>
      <c r="AY248">
        <f>'PIB valeur_LT'!D248/D248</f>
        <v>0.93483071370910298</v>
      </c>
      <c r="BA248">
        <f t="shared" si="18"/>
        <v>92.55045276892065</v>
      </c>
      <c r="BB248">
        <f>'VA marchande'!B119</f>
        <v>92.8</v>
      </c>
    </row>
    <row r="249" spans="1:54" x14ac:dyDescent="0.35">
      <c r="A249" t="s">
        <v>443</v>
      </c>
      <c r="B249" t="s">
        <v>258</v>
      </c>
      <c r="C249">
        <v>518915</v>
      </c>
      <c r="D249">
        <v>319953</v>
      </c>
      <c r="E249">
        <v>10798</v>
      </c>
      <c r="F249">
        <v>101277</v>
      </c>
      <c r="G249">
        <v>90849</v>
      </c>
      <c r="H249">
        <v>52163</v>
      </c>
      <c r="I249">
        <v>18665</v>
      </c>
      <c r="J249">
        <v>13835</v>
      </c>
      <c r="K249">
        <v>161</v>
      </c>
      <c r="L249">
        <v>6049</v>
      </c>
      <c r="M249">
        <v>-3060</v>
      </c>
      <c r="N249">
        <v>309</v>
      </c>
      <c r="O249">
        <v>527793</v>
      </c>
      <c r="P249">
        <v>150776</v>
      </c>
      <c r="Q249">
        <v>159785</v>
      </c>
      <c r="R249">
        <v>0</v>
      </c>
      <c r="S249">
        <v>678831</v>
      </c>
      <c r="T249" s="6">
        <f t="shared" si="12"/>
        <v>-2751</v>
      </c>
      <c r="U249" s="6"/>
      <c r="AP249" s="5">
        <f t="shared" si="15"/>
        <v>29.056011100083829</v>
      </c>
      <c r="AQ249" s="5">
        <f t="shared" si="17"/>
        <v>30.558812110687601</v>
      </c>
      <c r="AR249" s="5">
        <f t="shared" si="16"/>
        <v>10.052320707630344</v>
      </c>
      <c r="AW249">
        <f>'PIB valeur_LT'!D249+'PIB valeur_LT'!E249</f>
        <v>310060</v>
      </c>
      <c r="AX249">
        <f t="shared" si="13"/>
        <v>0.93744236600947539</v>
      </c>
      <c r="AY249">
        <f>'PIB valeur_LT'!D249/D249</f>
        <v>0.93725015861704686</v>
      </c>
      <c r="BA249">
        <f t="shared" si="18"/>
        <v>92.915550728964902</v>
      </c>
      <c r="BB249">
        <f>'VA marchande'!B120</f>
        <v>93</v>
      </c>
    </row>
    <row r="250" spans="1:54" x14ac:dyDescent="0.35">
      <c r="A250" t="s">
        <v>444</v>
      </c>
      <c r="B250" t="s">
        <v>259</v>
      </c>
      <c r="C250">
        <v>521920</v>
      </c>
      <c r="D250">
        <v>319170</v>
      </c>
      <c r="E250">
        <v>10659</v>
      </c>
      <c r="F250">
        <v>100928</v>
      </c>
      <c r="G250">
        <v>93835</v>
      </c>
      <c r="H250">
        <v>55620</v>
      </c>
      <c r="I250">
        <v>18883</v>
      </c>
      <c r="J250">
        <v>13519</v>
      </c>
      <c r="K250">
        <v>158</v>
      </c>
      <c r="L250">
        <v>5669</v>
      </c>
      <c r="M250">
        <v>14360</v>
      </c>
      <c r="N250">
        <v>-3030</v>
      </c>
      <c r="O250">
        <v>532921</v>
      </c>
      <c r="P250">
        <v>155105</v>
      </c>
      <c r="Q250">
        <v>166218</v>
      </c>
      <c r="R250">
        <v>0</v>
      </c>
      <c r="S250">
        <v>688232</v>
      </c>
      <c r="T250" s="6">
        <f t="shared" si="12"/>
        <v>11330</v>
      </c>
      <c r="U250" s="6"/>
      <c r="AP250" s="5">
        <f t="shared" si="15"/>
        <v>29.71815603923973</v>
      </c>
      <c r="AQ250" s="5">
        <f t="shared" si="17"/>
        <v>31.685195351816269</v>
      </c>
      <c r="AR250" s="5">
        <f t="shared" si="16"/>
        <v>10.656805640711219</v>
      </c>
      <c r="AW250">
        <f>'PIB valeur_LT'!D250+'PIB valeur_LT'!E250</f>
        <v>309606</v>
      </c>
      <c r="AX250">
        <f t="shared" si="13"/>
        <v>0.93868641023075594</v>
      </c>
      <c r="AY250">
        <f>'PIB valeur_LT'!D250/D250</f>
        <v>0.9383369364288624</v>
      </c>
      <c r="BA250">
        <f t="shared" si="18"/>
        <v>93.453618100192443</v>
      </c>
      <c r="BB250">
        <f>'VA marchande'!B121</f>
        <v>93.4</v>
      </c>
    </row>
    <row r="251" spans="1:54" x14ac:dyDescent="0.35">
      <c r="A251">
        <v>16</v>
      </c>
      <c r="B251" t="s">
        <v>260</v>
      </c>
      <c r="C251">
        <v>523813</v>
      </c>
      <c r="D251">
        <v>326059</v>
      </c>
      <c r="E251">
        <v>10568</v>
      </c>
      <c r="F251">
        <v>101150</v>
      </c>
      <c r="G251">
        <v>94838</v>
      </c>
      <c r="H251">
        <v>56947</v>
      </c>
      <c r="I251">
        <v>18908</v>
      </c>
      <c r="J251">
        <v>13169</v>
      </c>
      <c r="K251">
        <v>156</v>
      </c>
      <c r="L251">
        <v>5766</v>
      </c>
      <c r="M251">
        <v>525</v>
      </c>
      <c r="N251">
        <v>1235</v>
      </c>
      <c r="O251">
        <v>534713</v>
      </c>
      <c r="P251">
        <v>154525</v>
      </c>
      <c r="Q251">
        <v>165545</v>
      </c>
      <c r="R251">
        <v>0</v>
      </c>
      <c r="S251">
        <v>689483</v>
      </c>
      <c r="T251" s="6">
        <f t="shared" si="12"/>
        <v>1760</v>
      </c>
      <c r="U251" s="6"/>
      <c r="AP251" s="5">
        <f t="shared" si="15"/>
        <v>29.500031499790957</v>
      </c>
      <c r="AQ251" s="5">
        <f t="shared" si="17"/>
        <v>31.08155046328023</v>
      </c>
      <c r="AR251" s="5">
        <f t="shared" si="16"/>
        <v>10.871627851924256</v>
      </c>
      <c r="AW251">
        <f>'PIB valeur_LT'!D251+'PIB valeur_LT'!E251</f>
        <v>316347</v>
      </c>
      <c r="AX251">
        <f t="shared" si="13"/>
        <v>0.93975527809712234</v>
      </c>
      <c r="AY251">
        <f>'PIB valeur_LT'!D251/D251</f>
        <v>0.93952321512364323</v>
      </c>
      <c r="BA251">
        <f t="shared" si="18"/>
        <v>93.792573685461562</v>
      </c>
      <c r="BB251">
        <f>'VA marchande'!B122</f>
        <v>93.9</v>
      </c>
    </row>
    <row r="252" spans="1:54" x14ac:dyDescent="0.35">
      <c r="A252" t="s">
        <v>445</v>
      </c>
      <c r="B252" t="s">
        <v>261</v>
      </c>
      <c r="C252">
        <v>526750</v>
      </c>
      <c r="D252">
        <v>328832</v>
      </c>
      <c r="E252">
        <v>10564</v>
      </c>
      <c r="F252">
        <v>101277</v>
      </c>
      <c r="G252">
        <v>95631</v>
      </c>
      <c r="H252">
        <v>56796</v>
      </c>
      <c r="I252">
        <v>19097</v>
      </c>
      <c r="J252">
        <v>13584</v>
      </c>
      <c r="K252">
        <v>161</v>
      </c>
      <c r="L252">
        <v>6088</v>
      </c>
      <c r="M252">
        <v>-195</v>
      </c>
      <c r="N252">
        <v>-866</v>
      </c>
      <c r="O252">
        <v>535099</v>
      </c>
      <c r="P252">
        <v>159183</v>
      </c>
      <c r="Q252">
        <v>167522</v>
      </c>
      <c r="R252">
        <v>0</v>
      </c>
      <c r="S252">
        <v>694327</v>
      </c>
      <c r="T252" s="6">
        <f t="shared" si="12"/>
        <v>-1061</v>
      </c>
      <c r="U252" s="6"/>
      <c r="AP252" s="5">
        <f t="shared" si="15"/>
        <v>30.219838633127669</v>
      </c>
      <c r="AQ252" s="5">
        <f t="shared" si="17"/>
        <v>31.236388317073899</v>
      </c>
      <c r="AR252" s="5">
        <f t="shared" si="16"/>
        <v>10.78234456573327</v>
      </c>
      <c r="AW252">
        <f>'PIB valeur_LT'!D252+'PIB valeur_LT'!E252</f>
        <v>320339</v>
      </c>
      <c r="AX252">
        <f t="shared" si="13"/>
        <v>0.94385025162347225</v>
      </c>
      <c r="AY252">
        <f>'PIB valeur_LT'!D252/D252</f>
        <v>0.94382237738419617</v>
      </c>
      <c r="BA252">
        <f t="shared" si="18"/>
        <v>94.318465156108928</v>
      </c>
      <c r="BB252">
        <f>'VA marchande'!B123</f>
        <v>94.6</v>
      </c>
    </row>
    <row r="253" spans="1:54" x14ac:dyDescent="0.35">
      <c r="A253" t="s">
        <v>446</v>
      </c>
      <c r="B253" t="s">
        <v>262</v>
      </c>
      <c r="C253">
        <v>528712</v>
      </c>
      <c r="D253">
        <v>331735</v>
      </c>
      <c r="E253">
        <v>10485</v>
      </c>
      <c r="F253">
        <v>101465</v>
      </c>
      <c r="G253">
        <v>98329</v>
      </c>
      <c r="H253">
        <v>58177</v>
      </c>
      <c r="I253">
        <v>19744</v>
      </c>
      <c r="J253">
        <v>13940</v>
      </c>
      <c r="K253">
        <v>156</v>
      </c>
      <c r="L253">
        <v>6395</v>
      </c>
      <c r="M253">
        <v>1923</v>
      </c>
      <c r="N253">
        <v>3154</v>
      </c>
      <c r="O253">
        <v>546463</v>
      </c>
      <c r="P253">
        <v>154845</v>
      </c>
      <c r="Q253">
        <v>173189</v>
      </c>
      <c r="R253">
        <v>0</v>
      </c>
      <c r="S253">
        <v>701699</v>
      </c>
      <c r="T253" s="6">
        <f t="shared" si="12"/>
        <v>5077</v>
      </c>
      <c r="U253" s="6"/>
      <c r="AP253" s="5">
        <f t="shared" si="15"/>
        <v>29.287211184917307</v>
      </c>
      <c r="AQ253" s="5">
        <f t="shared" si="17"/>
        <v>31.952864686152019</v>
      </c>
      <c r="AR253" s="5">
        <f t="shared" si="16"/>
        <v>11.003533114436593</v>
      </c>
      <c r="AW253">
        <f>'PIB valeur_LT'!D253+'PIB valeur_LT'!E253</f>
        <v>325553</v>
      </c>
      <c r="AX253">
        <f t="shared" si="13"/>
        <v>0.95129741102214949</v>
      </c>
      <c r="AY253">
        <f>'PIB valeur_LT'!D253/D253</f>
        <v>0.95123215819856211</v>
      </c>
      <c r="BA253">
        <f t="shared" si="18"/>
        <v>94.669775699319715</v>
      </c>
      <c r="BB253">
        <f>'VA marchande'!B124</f>
        <v>95.1</v>
      </c>
    </row>
    <row r="254" spans="1:54" x14ac:dyDescent="0.35">
      <c r="A254" t="s">
        <v>447</v>
      </c>
      <c r="B254" t="s">
        <v>263</v>
      </c>
      <c r="C254">
        <v>532082</v>
      </c>
      <c r="D254">
        <v>331732</v>
      </c>
      <c r="E254">
        <v>10529</v>
      </c>
      <c r="F254">
        <v>101092</v>
      </c>
      <c r="G254">
        <v>97427</v>
      </c>
      <c r="H254">
        <v>56045</v>
      </c>
      <c r="I254">
        <v>20782</v>
      </c>
      <c r="J254">
        <v>13886</v>
      </c>
      <c r="K254">
        <v>162</v>
      </c>
      <c r="L254">
        <v>6630</v>
      </c>
      <c r="M254">
        <v>2783</v>
      </c>
      <c r="N254">
        <v>-1924</v>
      </c>
      <c r="O254">
        <v>540227</v>
      </c>
      <c r="P254">
        <v>160974</v>
      </c>
      <c r="Q254">
        <v>169132</v>
      </c>
      <c r="R254">
        <v>0</v>
      </c>
      <c r="S254">
        <v>701262</v>
      </c>
      <c r="T254" s="6">
        <f t="shared" si="12"/>
        <v>859</v>
      </c>
      <c r="U254" s="6"/>
      <c r="AM254" s="2"/>
      <c r="AP254" s="5">
        <f t="shared" si="15"/>
        <v>30.253607526659426</v>
      </c>
      <c r="AQ254" s="5">
        <f t="shared" si="17"/>
        <v>31.27556492473834</v>
      </c>
      <c r="AR254" s="5">
        <f t="shared" si="16"/>
        <v>10.533150905311587</v>
      </c>
      <c r="AT254">
        <f>POP!B325</f>
        <v>65844</v>
      </c>
      <c r="AU254" s="5" t="e">
        <f t="shared" ref="AU254:AU281" si="19">100*(AT254/AT253-1)</f>
        <v>#DIV/0!</v>
      </c>
      <c r="AW254">
        <f>'PIB valeur_LT'!D254+'PIB valeur_LT'!E254</f>
        <v>327206</v>
      </c>
      <c r="AX254">
        <f t="shared" si="13"/>
        <v>0.95601310111289339</v>
      </c>
      <c r="AY254">
        <f>'PIB valeur_LT'!D254/D254</f>
        <v>0.95585894637840185</v>
      </c>
      <c r="BA254">
        <f t="shared" si="18"/>
        <v>95.273199007485047</v>
      </c>
      <c r="BB254">
        <f>'VA marchande'!B125</f>
        <v>95.8</v>
      </c>
    </row>
    <row r="255" spans="1:54" x14ac:dyDescent="0.35">
      <c r="A255">
        <v>17</v>
      </c>
      <c r="B255" t="s">
        <v>264</v>
      </c>
      <c r="C255">
        <v>536566</v>
      </c>
      <c r="D255">
        <v>333975</v>
      </c>
      <c r="E255">
        <v>10723</v>
      </c>
      <c r="F255">
        <v>101335</v>
      </c>
      <c r="G255">
        <v>99077</v>
      </c>
      <c r="H255">
        <v>57345</v>
      </c>
      <c r="I255">
        <v>21165</v>
      </c>
      <c r="J255">
        <v>13963</v>
      </c>
      <c r="K255">
        <v>165</v>
      </c>
      <c r="L255">
        <v>6523</v>
      </c>
      <c r="M255">
        <v>5107</v>
      </c>
      <c r="N255">
        <v>-493</v>
      </c>
      <c r="O255">
        <v>544028</v>
      </c>
      <c r="P255">
        <v>163631</v>
      </c>
      <c r="Q255">
        <v>171129</v>
      </c>
      <c r="R255">
        <v>0</v>
      </c>
      <c r="S255">
        <v>707728</v>
      </c>
      <c r="T255" s="6">
        <f t="shared" si="12"/>
        <v>4614</v>
      </c>
      <c r="U255" s="6"/>
      <c r="Y255" s="2">
        <f t="shared" ref="Y255:Y278" si="20">((C255/C254)-1)*100</f>
        <v>0.8427272488075177</v>
      </c>
      <c r="Z255" s="2">
        <f t="shared" ref="Z255:Z280" si="21">(((D255+E255)/(D254+E254))-1)*100</f>
        <v>0.71202970832200396</v>
      </c>
      <c r="AA255" s="2">
        <f t="shared" ref="AA255:AA280" si="22">((F255/F254)-1)*100</f>
        <v>0.24037510386578642</v>
      </c>
      <c r="AB255" s="2">
        <f t="shared" ref="AB255:AB278" si="23">((G255/G254)-1)*100</f>
        <v>1.6935757028339271</v>
      </c>
      <c r="AC255" s="2">
        <f t="shared" ref="AC255:AC280" si="24">((H255/H254)-1)*100</f>
        <v>2.3195646355607114</v>
      </c>
      <c r="AD255" s="2">
        <f t="shared" ref="AD255:AD280" si="25">((I255/I254)-1)*100</f>
        <v>1.8429410066403529</v>
      </c>
      <c r="AE255" s="2">
        <f t="shared" ref="AE255:AE280" si="26">((J255/J254)-1)*100</f>
        <v>0.55451533919055329</v>
      </c>
      <c r="AF255" s="2">
        <f t="shared" ref="AF255:AF273" si="27">((P255/P254)-1)*100</f>
        <v>1.6505771118317192</v>
      </c>
      <c r="AG255" s="2">
        <f t="shared" ref="AG255:AG273" si="28">((Q255/Q254)-1)*100</f>
        <v>1.1807345741787545</v>
      </c>
      <c r="AH255" s="5">
        <f t="shared" ref="AH255:AH281" si="29">AU255</f>
        <v>0.14883664418929854</v>
      </c>
      <c r="AI255" s="2">
        <f>Y255-AH255</f>
        <v>0.69389060461821916</v>
      </c>
      <c r="AL255" s="5">
        <f>100*(SUM(D255:G255)-SUM(D254:G254))/C254</f>
        <v>0.81378434151127077</v>
      </c>
      <c r="AM255" s="5">
        <f t="shared" ref="AM255:AM275" si="30">Y255-AL255-AN255</f>
        <v>-9.5098123973369406E-2</v>
      </c>
      <c r="AN255" s="5">
        <f t="shared" ref="AN255:AN278" si="31">100*((P255-Q255)-(P254-Q254))/C254</f>
        <v>0.12404103126961634</v>
      </c>
      <c r="AO255" s="5"/>
      <c r="AP255" s="5">
        <f t="shared" si="15"/>
        <v>30.495968809056109</v>
      </c>
      <c r="AQ255" s="5">
        <f t="shared" si="17"/>
        <v>31.393480215002477</v>
      </c>
      <c r="AR255" s="5">
        <f t="shared" si="16"/>
        <v>10.687408445559353</v>
      </c>
      <c r="AT255">
        <f>POP!B326</f>
        <v>65942</v>
      </c>
      <c r="AU255" s="5">
        <f t="shared" si="19"/>
        <v>0.14883664418929854</v>
      </c>
      <c r="AW255">
        <f>'PIB valeur_LT'!D255+'PIB valeur_LT'!E255</f>
        <v>329561</v>
      </c>
      <c r="AX255">
        <f t="shared" si="13"/>
        <v>0.95608619719290511</v>
      </c>
      <c r="AY255">
        <f>'PIB valeur_LT'!D255/D255</f>
        <v>0.95606257953439633</v>
      </c>
      <c r="BA255">
        <f t="shared" si="18"/>
        <v>96.07609221633173</v>
      </c>
      <c r="BB255">
        <f>'VA marchande'!B126</f>
        <v>96.5</v>
      </c>
    </row>
    <row r="256" spans="1:54" x14ac:dyDescent="0.35">
      <c r="A256" t="s">
        <v>448</v>
      </c>
      <c r="B256" t="s">
        <v>265</v>
      </c>
      <c r="C256">
        <v>540020</v>
      </c>
      <c r="D256">
        <v>333794</v>
      </c>
      <c r="E256">
        <v>10964</v>
      </c>
      <c r="F256">
        <v>101859</v>
      </c>
      <c r="G256">
        <v>100304</v>
      </c>
      <c r="H256">
        <v>57030</v>
      </c>
      <c r="I256">
        <v>21336</v>
      </c>
      <c r="J256">
        <v>15742</v>
      </c>
      <c r="K256">
        <v>175</v>
      </c>
      <c r="L256">
        <v>6110</v>
      </c>
      <c r="M256">
        <v>6200</v>
      </c>
      <c r="N256">
        <v>203</v>
      </c>
      <c r="O256">
        <v>547629</v>
      </c>
      <c r="P256">
        <v>168016</v>
      </c>
      <c r="Q256">
        <v>175707</v>
      </c>
      <c r="R256">
        <v>0</v>
      </c>
      <c r="S256">
        <v>715658</v>
      </c>
      <c r="T256" s="6">
        <f t="shared" si="12"/>
        <v>6403</v>
      </c>
      <c r="U256" s="6"/>
      <c r="Y256" s="2">
        <f t="shared" si="20"/>
        <v>0.64372323255665886</v>
      </c>
      <c r="Z256" s="2">
        <f t="shared" si="21"/>
        <v>1.7406541378250928E-2</v>
      </c>
      <c r="AA256" s="2">
        <f t="shared" si="22"/>
        <v>0.51709675827700252</v>
      </c>
      <c r="AB256" s="2">
        <f t="shared" si="23"/>
        <v>1.238430715504113</v>
      </c>
      <c r="AC256" s="2">
        <f t="shared" si="24"/>
        <v>-0.54930682709913858</v>
      </c>
      <c r="AD256" s="2">
        <f t="shared" si="25"/>
        <v>0.80793763288447007</v>
      </c>
      <c r="AE256" s="2">
        <f t="shared" si="26"/>
        <v>12.740815011100759</v>
      </c>
      <c r="AF256" s="2">
        <f t="shared" si="27"/>
        <v>2.6798100604408681</v>
      </c>
      <c r="AG256" s="2">
        <f t="shared" si="28"/>
        <v>2.6751748680819754</v>
      </c>
      <c r="AH256" s="5">
        <f t="shared" si="29"/>
        <v>0.14861544994084763</v>
      </c>
      <c r="AI256" s="2">
        <f t="shared" ref="AI256:AI274" si="32">Y256-AH256</f>
        <v>0.49510778261581123</v>
      </c>
      <c r="AL256" s="5">
        <f t="shared" ref="AL256:AL286" si="33">100*(SUM(D256:G256)-SUM(D255:G255))/C255</f>
        <v>0.3375167267400469</v>
      </c>
      <c r="AM256" s="5">
        <f t="shared" si="30"/>
        <v>0.34217598580602615</v>
      </c>
      <c r="AN256" s="5">
        <f t="shared" si="31"/>
        <v>-3.596947998941416E-2</v>
      </c>
      <c r="AO256" s="5"/>
      <c r="AP256" s="5">
        <f t="shared" si="15"/>
        <v>31.112921743639124</v>
      </c>
      <c r="AQ256" s="5">
        <f t="shared" si="17"/>
        <v>32.126577695864668</v>
      </c>
      <c r="AR256" s="5">
        <f t="shared" si="16"/>
        <v>10.56071997333432</v>
      </c>
      <c r="AT256">
        <f>POP!B327</f>
        <v>66040</v>
      </c>
      <c r="AU256" s="5">
        <f t="shared" si="19"/>
        <v>0.14861544994084763</v>
      </c>
      <c r="AW256">
        <f>'PIB valeur_LT'!D256+'PIB valeur_LT'!E256</f>
        <v>331982</v>
      </c>
      <c r="AX256">
        <f t="shared" si="13"/>
        <v>0.96294212172016314</v>
      </c>
      <c r="AY256">
        <f>'PIB valeur_LT'!D256/D256</f>
        <v>0.96339359005853908</v>
      </c>
      <c r="BA256">
        <f t="shared" si="18"/>
        <v>96.694556342860821</v>
      </c>
      <c r="BB256">
        <f>'VA marchande'!B127</f>
        <v>97</v>
      </c>
    </row>
    <row r="257" spans="1:54" x14ac:dyDescent="0.35">
      <c r="A257" t="s">
        <v>449</v>
      </c>
      <c r="B257" t="s">
        <v>266</v>
      </c>
      <c r="C257">
        <v>543452</v>
      </c>
      <c r="D257">
        <v>335915</v>
      </c>
      <c r="E257">
        <v>11091</v>
      </c>
      <c r="F257">
        <v>102258</v>
      </c>
      <c r="G257">
        <v>99419</v>
      </c>
      <c r="H257">
        <v>56048</v>
      </c>
      <c r="I257">
        <v>21555</v>
      </c>
      <c r="J257">
        <v>15337</v>
      </c>
      <c r="K257">
        <v>173</v>
      </c>
      <c r="L257">
        <v>6404</v>
      </c>
      <c r="M257">
        <v>1730</v>
      </c>
      <c r="N257">
        <v>17</v>
      </c>
      <c r="O257">
        <v>547928</v>
      </c>
      <c r="P257">
        <v>172089</v>
      </c>
      <c r="Q257">
        <v>176567</v>
      </c>
      <c r="R257">
        <v>0</v>
      </c>
      <c r="S257">
        <v>719947</v>
      </c>
      <c r="T257" s="6">
        <f t="shared" si="12"/>
        <v>1747</v>
      </c>
      <c r="U257" s="6"/>
      <c r="Y257" s="2">
        <f t="shared" si="20"/>
        <v>0.63553201733268505</v>
      </c>
      <c r="Z257" s="2">
        <f t="shared" si="21"/>
        <v>0.65205158400964969</v>
      </c>
      <c r="AA257" s="2">
        <f t="shared" si="22"/>
        <v>0.39171796306658457</v>
      </c>
      <c r="AB257" s="2">
        <f t="shared" si="23"/>
        <v>-0.88231775402775048</v>
      </c>
      <c r="AC257" s="2">
        <f t="shared" si="24"/>
        <v>-1.7219007539891251</v>
      </c>
      <c r="AD257" s="2">
        <f t="shared" si="25"/>
        <v>1.0264341957255452</v>
      </c>
      <c r="AE257" s="2">
        <f t="shared" si="26"/>
        <v>-2.5727353576419754</v>
      </c>
      <c r="AF257" s="2">
        <f t="shared" si="27"/>
        <v>2.424173888201131</v>
      </c>
      <c r="AG257" s="2">
        <f t="shared" si="28"/>
        <v>0.48945118862651071</v>
      </c>
      <c r="AH257" s="5">
        <f t="shared" si="29"/>
        <v>0.1499091459721491</v>
      </c>
      <c r="AI257" s="2">
        <f t="shared" si="32"/>
        <v>0.48562287136053595</v>
      </c>
      <c r="AL257" s="5">
        <f t="shared" si="33"/>
        <v>0.32628421169586314</v>
      </c>
      <c r="AM257" s="5">
        <f t="shared" si="30"/>
        <v>-0.28573015814229735</v>
      </c>
      <c r="AN257" s="5">
        <f t="shared" si="31"/>
        <v>0.59497796377911927</v>
      </c>
      <c r="AO257" s="5"/>
      <c r="AP257" s="5">
        <f t="shared" si="15"/>
        <v>31.665906096582585</v>
      </c>
      <c r="AQ257" s="5">
        <f t="shared" si="17"/>
        <v>32.180147735577741</v>
      </c>
      <c r="AR257" s="5">
        <f t="shared" si="16"/>
        <v>10.313330340122034</v>
      </c>
      <c r="AT257">
        <f>POP!B328</f>
        <v>66139</v>
      </c>
      <c r="AU257" s="5">
        <f t="shared" si="19"/>
        <v>0.1499091459721491</v>
      </c>
      <c r="AW257">
        <f>'PIB valeur_LT'!D257+'PIB valeur_LT'!E257</f>
        <v>335736</v>
      </c>
      <c r="AX257">
        <f t="shared" si="13"/>
        <v>0.96752217540907071</v>
      </c>
      <c r="AY257">
        <f>'PIB valeur_LT'!D257/D257</f>
        <v>0.96769123141270852</v>
      </c>
      <c r="BA257">
        <f t="shared" si="18"/>
        <v>97.309081207437515</v>
      </c>
      <c r="BB257">
        <f>'VA marchande'!B128</f>
        <v>97.6</v>
      </c>
    </row>
    <row r="258" spans="1:54" x14ac:dyDescent="0.35">
      <c r="A258" t="s">
        <v>450</v>
      </c>
      <c r="B258" t="s">
        <v>267</v>
      </c>
      <c r="C258">
        <v>547377</v>
      </c>
      <c r="D258">
        <v>337535</v>
      </c>
      <c r="E258">
        <v>11381</v>
      </c>
      <c r="F258">
        <v>102180</v>
      </c>
      <c r="G258">
        <v>100952</v>
      </c>
      <c r="H258">
        <v>57022</v>
      </c>
      <c r="I258">
        <v>21970</v>
      </c>
      <c r="J258">
        <v>15470</v>
      </c>
      <c r="K258">
        <v>162</v>
      </c>
      <c r="L258">
        <v>6437</v>
      </c>
      <c r="M258">
        <v>270</v>
      </c>
      <c r="N258">
        <v>879</v>
      </c>
      <c r="O258">
        <v>552352</v>
      </c>
      <c r="P258">
        <v>168382</v>
      </c>
      <c r="Q258">
        <v>173358</v>
      </c>
      <c r="R258">
        <v>0</v>
      </c>
      <c r="S258">
        <v>720772</v>
      </c>
      <c r="T258" s="6">
        <f t="shared" si="12"/>
        <v>1149</v>
      </c>
      <c r="U258" s="6"/>
      <c r="Y258" s="2">
        <f t="shared" si="20"/>
        <v>0.72223489839029487</v>
      </c>
      <c r="Z258" s="2">
        <f t="shared" si="21"/>
        <v>0.55042275926064921</v>
      </c>
      <c r="AA258" s="2">
        <f t="shared" si="22"/>
        <v>-7.6277650648359785E-2</v>
      </c>
      <c r="AB258" s="2">
        <f t="shared" si="23"/>
        <v>1.5419587805147961</v>
      </c>
      <c r="AC258" s="2">
        <f t="shared" si="24"/>
        <v>1.7377961747073956</v>
      </c>
      <c r="AD258" s="2">
        <f t="shared" si="25"/>
        <v>1.9253073532822906</v>
      </c>
      <c r="AE258" s="2">
        <f t="shared" si="26"/>
        <v>0.86718393427658302</v>
      </c>
      <c r="AF258" s="2">
        <f t="shared" si="27"/>
        <v>-2.1541179273515398</v>
      </c>
      <c r="AG258" s="2">
        <f t="shared" si="28"/>
        <v>-1.8174404050587012</v>
      </c>
      <c r="AH258" s="5">
        <f t="shared" si="29"/>
        <v>0.14968475483452259</v>
      </c>
      <c r="AI258" s="2">
        <f t="shared" si="32"/>
        <v>0.57255014355577227</v>
      </c>
      <c r="AL258" s="5">
        <f t="shared" si="33"/>
        <v>0.61918991925689848</v>
      </c>
      <c r="AM258" s="5">
        <f t="shared" si="30"/>
        <v>0.19468140700559117</v>
      </c>
      <c r="AN258" s="5">
        <f t="shared" si="31"/>
        <v>-9.1636427872194781E-2</v>
      </c>
      <c r="AO258" s="5"/>
      <c r="AP258" s="5">
        <f t="shared" si="15"/>
        <v>30.761614024703267</v>
      </c>
      <c r="AQ258" s="5">
        <f t="shared" si="17"/>
        <v>31.402704112685853</v>
      </c>
      <c r="AR258" s="5">
        <f t="shared" si="16"/>
        <v>10.417317497812293</v>
      </c>
      <c r="AT258">
        <f>POP!B329</f>
        <v>66238</v>
      </c>
      <c r="AU258" s="5">
        <f t="shared" si="19"/>
        <v>0.14968475483452259</v>
      </c>
      <c r="AW258">
        <f>'PIB valeur_LT'!D258+'PIB valeur_LT'!E258</f>
        <v>339642</v>
      </c>
      <c r="AX258">
        <f t="shared" si="13"/>
        <v>0.97342053674809981</v>
      </c>
      <c r="AY258">
        <f>'PIB valeur_LT'!D258/D258</f>
        <v>0.97362051342823708</v>
      </c>
      <c r="BA258">
        <f t="shared" si="18"/>
        <v>98.011881351220566</v>
      </c>
      <c r="BB258">
        <f>'VA marchande'!B129</f>
        <v>98.2</v>
      </c>
    </row>
    <row r="259" spans="1:54" x14ac:dyDescent="0.35">
      <c r="A259">
        <v>18</v>
      </c>
      <c r="B259" t="s">
        <v>268</v>
      </c>
      <c r="C259">
        <v>547688</v>
      </c>
      <c r="D259">
        <v>339497</v>
      </c>
      <c r="E259">
        <v>11623</v>
      </c>
      <c r="F259">
        <v>101885</v>
      </c>
      <c r="G259">
        <v>100378</v>
      </c>
      <c r="H259">
        <v>56689</v>
      </c>
      <c r="I259">
        <v>21818</v>
      </c>
      <c r="J259">
        <v>15693</v>
      </c>
      <c r="K259">
        <v>156</v>
      </c>
      <c r="L259">
        <v>6201</v>
      </c>
      <c r="M259">
        <v>-761</v>
      </c>
      <c r="N259">
        <v>497</v>
      </c>
      <c r="O259">
        <v>552564</v>
      </c>
      <c r="P259">
        <v>171698</v>
      </c>
      <c r="Q259">
        <v>176579</v>
      </c>
      <c r="R259">
        <v>0</v>
      </c>
      <c r="S259">
        <v>724271</v>
      </c>
      <c r="T259" s="6">
        <f t="shared" si="12"/>
        <v>-264</v>
      </c>
      <c r="U259" s="6"/>
      <c r="Y259" s="2">
        <f t="shared" si="20"/>
        <v>5.6816417204230696E-2</v>
      </c>
      <c r="Z259" s="2">
        <f t="shared" si="21"/>
        <v>0.63167065998692706</v>
      </c>
      <c r="AA259" s="2">
        <f t="shared" si="22"/>
        <v>-0.28870620473674391</v>
      </c>
      <c r="AB259" s="2">
        <f t="shared" si="23"/>
        <v>-0.56858705127189602</v>
      </c>
      <c r="AC259" s="2">
        <f t="shared" si="24"/>
        <v>-0.58398512854687112</v>
      </c>
      <c r="AD259" s="2">
        <f t="shared" si="25"/>
        <v>-0.69185252617205428</v>
      </c>
      <c r="AE259" s="2">
        <f t="shared" si="26"/>
        <v>1.4414996767937893</v>
      </c>
      <c r="AF259" s="2">
        <f t="shared" si="27"/>
        <v>1.9693316387737303</v>
      </c>
      <c r="AG259" s="2">
        <f t="shared" si="28"/>
        <v>1.8580048223906687</v>
      </c>
      <c r="AH259" s="5">
        <f t="shared" si="29"/>
        <v>0.1494610344515257</v>
      </c>
      <c r="AI259" s="2">
        <f t="shared" si="32"/>
        <v>-9.2644617247295002E-2</v>
      </c>
      <c r="AL259" s="5">
        <f t="shared" si="33"/>
        <v>0.24389040825610137</v>
      </c>
      <c r="AM259" s="5">
        <f t="shared" si="30"/>
        <v>-0.20442948826859697</v>
      </c>
      <c r="AN259" s="5">
        <f t="shared" si="31"/>
        <v>1.7355497216726315E-2</v>
      </c>
      <c r="AO259" s="5"/>
      <c r="AP259" s="5">
        <f t="shared" si="15"/>
        <v>31.349600502475862</v>
      </c>
      <c r="AQ259" s="5">
        <f t="shared" si="17"/>
        <v>31.909003348494622</v>
      </c>
      <c r="AR259" s="5">
        <f t="shared" si="16"/>
        <v>10.350601072143265</v>
      </c>
      <c r="AT259">
        <f>POP!B330</f>
        <v>66337</v>
      </c>
      <c r="AU259" s="5">
        <f t="shared" si="19"/>
        <v>0.1494610344515257</v>
      </c>
      <c r="AW259">
        <f>'PIB valeur_LT'!D259+'PIB valeur_LT'!E259</f>
        <v>343641</v>
      </c>
      <c r="AX259">
        <f t="shared" si="13"/>
        <v>0.97869958988380046</v>
      </c>
      <c r="AY259">
        <f>'PIB valeur_LT'!D259/D259</f>
        <v>0.97900423273254256</v>
      </c>
      <c r="BA259">
        <f t="shared" si="18"/>
        <v>98.067568190638781</v>
      </c>
      <c r="BB259">
        <f>'VA marchande'!B130</f>
        <v>98.1</v>
      </c>
    </row>
    <row r="260" spans="1:54" x14ac:dyDescent="0.35">
      <c r="A260" t="s">
        <v>451</v>
      </c>
      <c r="B260" t="s">
        <v>269</v>
      </c>
      <c r="C260">
        <v>548600</v>
      </c>
      <c r="D260">
        <v>338566</v>
      </c>
      <c r="E260">
        <v>12140</v>
      </c>
      <c r="F260">
        <v>101964</v>
      </c>
      <c r="G260">
        <v>99211</v>
      </c>
      <c r="H260">
        <v>55519</v>
      </c>
      <c r="I260">
        <v>22593</v>
      </c>
      <c r="J260">
        <v>14550</v>
      </c>
      <c r="K260">
        <v>154</v>
      </c>
      <c r="L260">
        <v>6473</v>
      </c>
      <c r="M260">
        <v>3242</v>
      </c>
      <c r="N260">
        <v>1223</v>
      </c>
      <c r="O260">
        <v>553676</v>
      </c>
      <c r="P260">
        <v>172688</v>
      </c>
      <c r="Q260">
        <v>177776</v>
      </c>
      <c r="R260">
        <v>0</v>
      </c>
      <c r="S260">
        <v>726363</v>
      </c>
      <c r="T260" s="6">
        <f t="shared" si="12"/>
        <v>4465</v>
      </c>
      <c r="U260" s="6"/>
      <c r="Y260" s="2">
        <f t="shared" si="20"/>
        <v>0.16651816362600602</v>
      </c>
      <c r="Z260" s="2">
        <f t="shared" si="21"/>
        <v>-0.11790840738209463</v>
      </c>
      <c r="AA260" s="2">
        <f t="shared" si="22"/>
        <v>7.753840113853272E-2</v>
      </c>
      <c r="AB260" s="2">
        <f t="shared" si="23"/>
        <v>-1.1626053517703072</v>
      </c>
      <c r="AC260" s="2">
        <f t="shared" si="24"/>
        <v>-2.0638924659104996</v>
      </c>
      <c r="AD260" s="2">
        <f t="shared" si="25"/>
        <v>3.5521129342744429</v>
      </c>
      <c r="AE260" s="2">
        <f t="shared" si="26"/>
        <v>-7.2835021984324229</v>
      </c>
      <c r="AF260" s="2">
        <f t="shared" si="27"/>
        <v>0.57659378676513384</v>
      </c>
      <c r="AG260" s="2">
        <f t="shared" si="28"/>
        <v>0.67788355353695096</v>
      </c>
      <c r="AH260" s="5">
        <f t="shared" si="29"/>
        <v>0.14923798182009396</v>
      </c>
      <c r="AI260" s="2">
        <f t="shared" si="32"/>
        <v>1.7280181805912065E-2</v>
      </c>
      <c r="AL260" s="5">
        <f t="shared" si="33"/>
        <v>-0.27424373000686525</v>
      </c>
      <c r="AM260" s="5">
        <f t="shared" si="30"/>
        <v>0.4785571347190371</v>
      </c>
      <c r="AN260" s="5">
        <f t="shared" si="31"/>
        <v>-3.7795241086165846E-2</v>
      </c>
      <c r="AO260" s="5"/>
      <c r="AP260" s="5">
        <f t="shared" si="15"/>
        <v>31.477943857090775</v>
      </c>
      <c r="AQ260" s="5">
        <f t="shared" si="17"/>
        <v>32.212741514928034</v>
      </c>
      <c r="AR260" s="5">
        <f t="shared" si="16"/>
        <v>10.120123951877506</v>
      </c>
      <c r="AT260">
        <f>POP!B331</f>
        <v>66436</v>
      </c>
      <c r="AU260" s="5">
        <f t="shared" si="19"/>
        <v>0.14923798182009396</v>
      </c>
      <c r="AW260">
        <f>'PIB valeur_LT'!D260+'PIB valeur_LT'!E260</f>
        <v>344262</v>
      </c>
      <c r="AX260">
        <f t="shared" si="13"/>
        <v>0.98162563514738843</v>
      </c>
      <c r="AY260">
        <f>'PIB valeur_LT'!D260/D260</f>
        <v>0.98200055528316488</v>
      </c>
      <c r="BA260">
        <f t="shared" si="18"/>
        <v>98.230868504302521</v>
      </c>
      <c r="BB260">
        <f>'VA marchande'!B131</f>
        <v>98.4</v>
      </c>
    </row>
    <row r="261" spans="1:54" x14ac:dyDescent="0.35">
      <c r="A261" t="s">
        <v>452</v>
      </c>
      <c r="B261" t="s">
        <v>270</v>
      </c>
      <c r="C261">
        <v>550425</v>
      </c>
      <c r="D261">
        <v>340965</v>
      </c>
      <c r="E261">
        <v>12503</v>
      </c>
      <c r="F261">
        <v>102537</v>
      </c>
      <c r="G261">
        <v>99191</v>
      </c>
      <c r="H261">
        <v>55578</v>
      </c>
      <c r="I261">
        <v>22187</v>
      </c>
      <c r="J261">
        <v>15198</v>
      </c>
      <c r="K261">
        <v>155</v>
      </c>
      <c r="L261">
        <v>6137</v>
      </c>
      <c r="M261">
        <v>-2465</v>
      </c>
      <c r="N261">
        <v>1090</v>
      </c>
      <c r="O261">
        <v>554106</v>
      </c>
      <c r="P261">
        <v>174981</v>
      </c>
      <c r="Q261">
        <v>178674</v>
      </c>
      <c r="R261">
        <v>0</v>
      </c>
      <c r="S261">
        <v>729075</v>
      </c>
      <c r="T261" s="6">
        <f t="shared" si="12"/>
        <v>-1375</v>
      </c>
      <c r="U261" s="6"/>
      <c r="Y261" s="2">
        <f t="shared" si="20"/>
        <v>0.33266496536639156</v>
      </c>
      <c r="Z261" s="2">
        <f t="shared" si="21"/>
        <v>0.78755424771745908</v>
      </c>
      <c r="AA261" s="2">
        <f t="shared" si="22"/>
        <v>0.56196304578086664</v>
      </c>
      <c r="AB261" s="2">
        <f t="shared" si="23"/>
        <v>-2.0159054943502674E-2</v>
      </c>
      <c r="AC261" s="2">
        <f t="shared" si="24"/>
        <v>0.10626992561104665</v>
      </c>
      <c r="AD261" s="2">
        <f t="shared" si="25"/>
        <v>-1.7970167751073296</v>
      </c>
      <c r="AE261" s="2">
        <f t="shared" si="26"/>
        <v>4.4536082474226912</v>
      </c>
      <c r="AF261" s="2">
        <f t="shared" si="27"/>
        <v>1.3278282219957305</v>
      </c>
      <c r="AG261" s="2">
        <f t="shared" si="28"/>
        <v>0.50513005130050637</v>
      </c>
      <c r="AH261" s="5">
        <f t="shared" si="29"/>
        <v>0.13546872177734315</v>
      </c>
      <c r="AI261" s="2">
        <f t="shared" si="32"/>
        <v>0.19719624358904841</v>
      </c>
      <c r="AL261" s="5">
        <f t="shared" si="33"/>
        <v>0.60426540284360186</v>
      </c>
      <c r="AM261" s="5">
        <f t="shared" si="30"/>
        <v>-0.52588406853809255</v>
      </c>
      <c r="AN261" s="5">
        <f t="shared" si="31"/>
        <v>0.25428363106088225</v>
      </c>
      <c r="AO261" s="5"/>
      <c r="AP261" s="5">
        <f t="shared" si="15"/>
        <v>31.790162147431531</v>
      </c>
      <c r="AQ261" s="5">
        <f t="shared" si="17"/>
        <v>32.182148286370939</v>
      </c>
      <c r="AR261" s="5">
        <f t="shared" si="16"/>
        <v>10.09728845891811</v>
      </c>
      <c r="AT261">
        <f>POP!B332</f>
        <v>66526</v>
      </c>
      <c r="AU261" s="5">
        <f t="shared" si="19"/>
        <v>0.13546872177734315</v>
      </c>
      <c r="AW261">
        <f>'PIB valeur_LT'!D261+'PIB valeur_LT'!E261</f>
        <v>349016</v>
      </c>
      <c r="AX261">
        <f t="shared" si="13"/>
        <v>0.98740480043455137</v>
      </c>
      <c r="AY261">
        <f>'PIB valeur_LT'!D261/D261</f>
        <v>0.9876556244775857</v>
      </c>
      <c r="BA261">
        <f t="shared" si="18"/>
        <v>98.557648188991465</v>
      </c>
      <c r="BB261">
        <f>'VA marchande'!B132</f>
        <v>98.6</v>
      </c>
    </row>
    <row r="262" spans="1:54" x14ac:dyDescent="0.35">
      <c r="A262" t="s">
        <v>453</v>
      </c>
      <c r="B262" t="s">
        <v>271</v>
      </c>
      <c r="C262">
        <v>551128</v>
      </c>
      <c r="D262">
        <v>344408</v>
      </c>
      <c r="E262">
        <v>12898</v>
      </c>
      <c r="F262">
        <v>103785</v>
      </c>
      <c r="G262">
        <v>99058</v>
      </c>
      <c r="H262">
        <v>55984</v>
      </c>
      <c r="I262">
        <v>22183</v>
      </c>
      <c r="J262">
        <v>15070</v>
      </c>
      <c r="K262">
        <v>147</v>
      </c>
      <c r="L262">
        <v>5745</v>
      </c>
      <c r="M262">
        <v>925</v>
      </c>
      <c r="N262">
        <v>327</v>
      </c>
      <c r="O262">
        <v>562934</v>
      </c>
      <c r="P262">
        <v>173493</v>
      </c>
      <c r="Q262">
        <v>185318</v>
      </c>
      <c r="R262">
        <v>0</v>
      </c>
      <c r="S262">
        <v>736431</v>
      </c>
      <c r="T262" s="6">
        <f t="shared" si="12"/>
        <v>1252</v>
      </c>
      <c r="U262" s="6"/>
      <c r="Y262" s="2">
        <f t="shared" si="20"/>
        <v>0.12771948948540057</v>
      </c>
      <c r="Z262" s="2">
        <f t="shared" si="21"/>
        <v>1.0858125770932592</v>
      </c>
      <c r="AA262" s="2">
        <f t="shared" si="22"/>
        <v>1.2171216243892502</v>
      </c>
      <c r="AB262" s="2">
        <f t="shared" si="23"/>
        <v>-0.1340847455918337</v>
      </c>
      <c r="AC262" s="2">
        <f t="shared" si="24"/>
        <v>0.7305048760300803</v>
      </c>
      <c r="AD262" s="2">
        <f t="shared" si="25"/>
        <v>-1.8028575291839655E-2</v>
      </c>
      <c r="AE262" s="2">
        <f t="shared" si="26"/>
        <v>-0.84221608106329615</v>
      </c>
      <c r="AF262" s="2">
        <f t="shared" si="27"/>
        <v>-0.8503780410444528</v>
      </c>
      <c r="AG262" s="2">
        <f t="shared" si="28"/>
        <v>3.7185040912499856</v>
      </c>
      <c r="AH262" s="5">
        <f t="shared" si="29"/>
        <v>0.13528545230436784</v>
      </c>
      <c r="AI262" s="2">
        <f t="shared" si="32"/>
        <v>-7.5659628189672645E-3</v>
      </c>
      <c r="AL262" s="5">
        <f t="shared" si="33"/>
        <v>0.89985011581959395</v>
      </c>
      <c r="AM262" s="5">
        <f t="shared" si="30"/>
        <v>0.70527319798337951</v>
      </c>
      <c r="AN262" s="5">
        <f t="shared" si="31"/>
        <v>-1.4774038243175729</v>
      </c>
      <c r="AO262" s="5"/>
      <c r="AP262" s="5">
        <f t="shared" si="15"/>
        <v>31.479619979387728</v>
      </c>
      <c r="AQ262" s="5">
        <f t="shared" si="17"/>
        <v>33.08369737337744</v>
      </c>
      <c r="AR262" s="5">
        <f t="shared" si="16"/>
        <v>10.158075800902875</v>
      </c>
      <c r="AT262">
        <f>POP!B333</f>
        <v>66616</v>
      </c>
      <c r="AU262" s="5">
        <f t="shared" si="19"/>
        <v>0.13528545230436784</v>
      </c>
      <c r="AW262">
        <f>'PIB valeur_LT'!D262+'PIB valeur_LT'!E262</f>
        <v>354754</v>
      </c>
      <c r="AX262">
        <f t="shared" si="13"/>
        <v>0.99285766261971531</v>
      </c>
      <c r="AY262">
        <f>'PIB valeur_LT'!D262/D262</f>
        <v>0.99339736591484518</v>
      </c>
      <c r="BA262">
        <f t="shared" si="18"/>
        <v>98.683525514107259</v>
      </c>
      <c r="BB262">
        <f>'VA marchande'!B133</f>
        <v>98.5</v>
      </c>
    </row>
    <row r="263" spans="1:54" x14ac:dyDescent="0.35">
      <c r="A263">
        <v>19</v>
      </c>
      <c r="B263" t="s">
        <v>272</v>
      </c>
      <c r="C263">
        <v>555141</v>
      </c>
      <c r="D263">
        <v>344046</v>
      </c>
      <c r="E263">
        <v>12929</v>
      </c>
      <c r="F263">
        <v>105264</v>
      </c>
      <c r="G263">
        <v>102105</v>
      </c>
      <c r="H263">
        <v>56579</v>
      </c>
      <c r="I263">
        <v>22752</v>
      </c>
      <c r="J263">
        <v>16349</v>
      </c>
      <c r="K263">
        <v>295</v>
      </c>
      <c r="L263">
        <v>6253</v>
      </c>
      <c r="M263">
        <v>6724</v>
      </c>
      <c r="N263">
        <v>12051</v>
      </c>
      <c r="O263">
        <v>582055</v>
      </c>
      <c r="P263">
        <v>171534</v>
      </c>
      <c r="Q263">
        <v>198389</v>
      </c>
      <c r="R263">
        <v>0</v>
      </c>
      <c r="S263">
        <v>753597</v>
      </c>
      <c r="T263" s="6">
        <f t="shared" ref="T263:T286" si="34">M263+N263</f>
        <v>18775</v>
      </c>
      <c r="U263" s="6">
        <f t="shared" ref="U263:U270" si="35">C263-(D263+E263+F263+G263+P263-Q263+R263+T263)</f>
        <v>-1123</v>
      </c>
      <c r="Y263" s="2">
        <f t="shared" si="20"/>
        <v>0.72814300852070968</v>
      </c>
      <c r="Z263" s="2">
        <f t="shared" si="21"/>
        <v>-9.2637683106355784E-2</v>
      </c>
      <c r="AA263" s="2">
        <f t="shared" si="22"/>
        <v>1.4250614250614246</v>
      </c>
      <c r="AB263" s="2">
        <f t="shared" si="23"/>
        <v>3.0759756910093028</v>
      </c>
      <c r="AC263" s="2">
        <f t="shared" si="24"/>
        <v>1.0628036581880496</v>
      </c>
      <c r="AD263" s="2">
        <f t="shared" si="25"/>
        <v>2.5650272731370771</v>
      </c>
      <c r="AE263" s="2">
        <f t="shared" si="26"/>
        <v>8.4870603848705919</v>
      </c>
      <c r="AF263" s="2">
        <f t="shared" si="27"/>
        <v>-1.1291521848143748</v>
      </c>
      <c r="AG263" s="2">
        <f t="shared" si="28"/>
        <v>7.0532813865895383</v>
      </c>
      <c r="AH263" s="5">
        <f t="shared" si="29"/>
        <v>0.13660381890236994</v>
      </c>
      <c r="AI263" s="2">
        <f t="shared" si="32"/>
        <v>0.59153918961833973</v>
      </c>
      <c r="AL263" s="5">
        <f t="shared" si="33"/>
        <v>0.76116619006836883</v>
      </c>
      <c r="AM263" s="5">
        <f t="shared" si="30"/>
        <v>2.6941109869213715</v>
      </c>
      <c r="AN263" s="5">
        <f t="shared" si="31"/>
        <v>-2.7271341684690307</v>
      </c>
      <c r="AO263" s="5"/>
      <c r="AP263" s="5">
        <f t="shared" si="15"/>
        <v>30.899176965851918</v>
      </c>
      <c r="AQ263" s="5">
        <f t="shared" si="17"/>
        <v>35.153913216052622</v>
      </c>
      <c r="AR263" s="5">
        <f t="shared" si="16"/>
        <v>10.191825139919407</v>
      </c>
      <c r="AT263">
        <f>POP!B334</f>
        <v>66707</v>
      </c>
      <c r="AU263" s="5">
        <f t="shared" si="19"/>
        <v>0.13660381890236994</v>
      </c>
      <c r="AW263">
        <f>'PIB valeur_LT'!D263+'PIB valeur_LT'!E263</f>
        <v>354663</v>
      </c>
      <c r="AX263">
        <f t="shared" ref="AX263:AX280" si="36">AW263/(D263+E263)</f>
        <v>0.99352335597730934</v>
      </c>
      <c r="AY263">
        <f>'PIB valeur_LT'!D263/D263</f>
        <v>0.99424495561640014</v>
      </c>
      <c r="BA263">
        <f t="shared" si="18"/>
        <v>99.402082705699982</v>
      </c>
      <c r="BB263">
        <f>'VA marchande'!B134</f>
        <v>99</v>
      </c>
    </row>
    <row r="264" spans="1:54" x14ac:dyDescent="0.35">
      <c r="A264" t="s">
        <v>454</v>
      </c>
      <c r="B264" t="s">
        <v>273</v>
      </c>
      <c r="C264">
        <v>556932</v>
      </c>
      <c r="D264">
        <v>345335</v>
      </c>
      <c r="E264">
        <v>12617</v>
      </c>
      <c r="F264">
        <v>107139</v>
      </c>
      <c r="G264">
        <v>101275</v>
      </c>
      <c r="H264">
        <v>57469</v>
      </c>
      <c r="I264">
        <v>22874</v>
      </c>
      <c r="J264">
        <v>15196</v>
      </c>
      <c r="K264">
        <v>294</v>
      </c>
      <c r="L264">
        <v>5578</v>
      </c>
      <c r="M264">
        <v>-3714</v>
      </c>
      <c r="N264">
        <v>1776</v>
      </c>
      <c r="O264">
        <v>567456</v>
      </c>
      <c r="P264">
        <v>169396</v>
      </c>
      <c r="Q264">
        <v>179954</v>
      </c>
      <c r="R264">
        <v>0</v>
      </c>
      <c r="S264">
        <v>736856</v>
      </c>
      <c r="T264" s="6">
        <f t="shared" si="34"/>
        <v>-1938</v>
      </c>
      <c r="U264" s="6">
        <f t="shared" si="35"/>
        <v>3062</v>
      </c>
      <c r="Y264" s="2">
        <f t="shared" si="20"/>
        <v>0.32262073959588022</v>
      </c>
      <c r="Z264" s="2">
        <f t="shared" si="21"/>
        <v>0.27368863365782037</v>
      </c>
      <c r="AA264" s="2">
        <f t="shared" si="22"/>
        <v>1.7812357501139964</v>
      </c>
      <c r="AB264" s="2">
        <f t="shared" si="23"/>
        <v>-0.81288869301209266</v>
      </c>
      <c r="AC264" s="2">
        <f t="shared" si="24"/>
        <v>1.5730217925378653</v>
      </c>
      <c r="AD264" s="2">
        <f t="shared" si="25"/>
        <v>0.53621659634317531</v>
      </c>
      <c r="AE264" s="2">
        <f t="shared" si="26"/>
        <v>-7.0524191082023346</v>
      </c>
      <c r="AF264" s="2">
        <f t="shared" si="27"/>
        <v>-1.2464001305863559</v>
      </c>
      <c r="AG264" s="2">
        <f t="shared" si="28"/>
        <v>-9.2923498782694569</v>
      </c>
      <c r="AH264" s="5">
        <f t="shared" si="29"/>
        <v>0.13491837438350807</v>
      </c>
      <c r="AI264" s="2">
        <f t="shared" si="32"/>
        <v>0.18770236521237216</v>
      </c>
      <c r="AL264" s="5">
        <f t="shared" si="33"/>
        <v>0.36423178976152004</v>
      </c>
      <c r="AM264" s="5">
        <f t="shared" si="30"/>
        <v>-2.9772616326302748</v>
      </c>
      <c r="AN264" s="5">
        <f t="shared" si="31"/>
        <v>2.9356505824646351</v>
      </c>
      <c r="AO264" s="5"/>
      <c r="AP264" s="5">
        <f t="shared" si="15"/>
        <v>30.41592151285974</v>
      </c>
      <c r="AQ264" s="5">
        <f t="shared" si="17"/>
        <v>31.773446852388737</v>
      </c>
      <c r="AR264" s="5">
        <f t="shared" si="16"/>
        <v>10.318854007311485</v>
      </c>
      <c r="AT264">
        <f>POP!B335</f>
        <v>66797</v>
      </c>
      <c r="AU264" s="5">
        <f t="shared" si="19"/>
        <v>0.13491837438350807</v>
      </c>
      <c r="AW264">
        <f>'PIB valeur_LT'!D264+'PIB valeur_LT'!E264</f>
        <v>357522</v>
      </c>
      <c r="AX264">
        <f t="shared" si="36"/>
        <v>0.99879872161630612</v>
      </c>
      <c r="AY264">
        <f>'PIB valeur_LT'!D264/D264</f>
        <v>0.99882143425948722</v>
      </c>
      <c r="BA264">
        <f t="shared" ref="BA264:BA266" si="37">100*(C264/AVERAGE(C$263:C$266))</f>
        <v>99.722774440098831</v>
      </c>
      <c r="BB264">
        <f>'VA marchande'!B135</f>
        <v>99.4</v>
      </c>
    </row>
    <row r="265" spans="1:54" x14ac:dyDescent="0.35">
      <c r="A265" t="s">
        <v>455</v>
      </c>
      <c r="B265" t="s">
        <v>274</v>
      </c>
      <c r="C265">
        <v>560987</v>
      </c>
      <c r="D265">
        <v>345013</v>
      </c>
      <c r="E265">
        <v>12237</v>
      </c>
      <c r="F265">
        <v>106851</v>
      </c>
      <c r="G265">
        <v>102100</v>
      </c>
      <c r="H265">
        <v>57240</v>
      </c>
      <c r="I265">
        <v>23498</v>
      </c>
      <c r="J265">
        <v>15266</v>
      </c>
      <c r="K265">
        <v>297</v>
      </c>
      <c r="L265">
        <v>5923</v>
      </c>
      <c r="M265">
        <v>-1014</v>
      </c>
      <c r="N265">
        <v>1024</v>
      </c>
      <c r="O265">
        <v>564197</v>
      </c>
      <c r="P265">
        <v>179408</v>
      </c>
      <c r="Q265">
        <v>182622</v>
      </c>
      <c r="R265">
        <v>0</v>
      </c>
      <c r="S265">
        <v>743601</v>
      </c>
      <c r="T265" s="6">
        <f t="shared" si="34"/>
        <v>10</v>
      </c>
      <c r="U265" s="6">
        <f t="shared" si="35"/>
        <v>-2010</v>
      </c>
      <c r="Y265" s="2">
        <f t="shared" si="20"/>
        <v>0.72809606917900727</v>
      </c>
      <c r="Z265" s="2">
        <f t="shared" si="21"/>
        <v>-0.19611568031467908</v>
      </c>
      <c r="AA265" s="2">
        <f t="shared" si="22"/>
        <v>-0.26880967714837389</v>
      </c>
      <c r="AB265" s="2">
        <f t="shared" si="23"/>
        <v>0.8146136756356448</v>
      </c>
      <c r="AC265" s="2">
        <f t="shared" si="24"/>
        <v>-0.39847569994257981</v>
      </c>
      <c r="AD265" s="2">
        <f t="shared" si="25"/>
        <v>2.7279881087697744</v>
      </c>
      <c r="AE265" s="2">
        <f t="shared" si="26"/>
        <v>0.46064753882599785</v>
      </c>
      <c r="AF265" s="2">
        <f t="shared" si="27"/>
        <v>5.9104111077002974</v>
      </c>
      <c r="AG265" s="2">
        <f t="shared" si="28"/>
        <v>1.4826011091723545</v>
      </c>
      <c r="AH265" s="5">
        <f t="shared" si="29"/>
        <v>0.10629219875144535</v>
      </c>
      <c r="AI265" s="2">
        <f t="shared" si="32"/>
        <v>0.62180387042756191</v>
      </c>
      <c r="AL265" s="5">
        <f t="shared" si="33"/>
        <v>-2.9626597142918706E-2</v>
      </c>
      <c r="AM265" s="5">
        <f t="shared" si="30"/>
        <v>-0.56093023923925556</v>
      </c>
      <c r="AN265" s="5">
        <f t="shared" si="31"/>
        <v>1.3186529055611815</v>
      </c>
      <c r="AO265" s="8"/>
      <c r="AP265" s="5">
        <f t="shared" si="15"/>
        <v>31.980776738141881</v>
      </c>
      <c r="AQ265" s="5">
        <f t="shared" si="17"/>
        <v>32.253916895236848</v>
      </c>
      <c r="AR265" s="5">
        <f t="shared" si="16"/>
        <v>10.203444999616748</v>
      </c>
      <c r="AT265">
        <f>POP!B336</f>
        <v>66868</v>
      </c>
      <c r="AU265" s="5">
        <f t="shared" si="19"/>
        <v>0.10629219875144535</v>
      </c>
      <c r="AW265">
        <f>'PIB valeur_LT'!D265+'PIB valeur_LT'!E265</f>
        <v>358274</v>
      </c>
      <c r="AX265">
        <f t="shared" si="36"/>
        <v>1.0028663400979707</v>
      </c>
      <c r="AY265">
        <f>'PIB valeur_LT'!D265/D265</f>
        <v>1.0026578708628371</v>
      </c>
      <c r="BA265">
        <f t="shared" si="37"/>
        <v>100.44885204087342</v>
      </c>
      <c r="BB265">
        <f>'VA marchande'!B136</f>
        <v>100.5</v>
      </c>
    </row>
    <row r="266" spans="1:54" x14ac:dyDescent="0.35">
      <c r="A266" t="s">
        <v>456</v>
      </c>
      <c r="B266" t="s">
        <v>275</v>
      </c>
      <c r="C266">
        <v>560861</v>
      </c>
      <c r="D266">
        <v>344255</v>
      </c>
      <c r="E266">
        <v>11508</v>
      </c>
      <c r="F266">
        <v>107338</v>
      </c>
      <c r="G266">
        <v>100943</v>
      </c>
      <c r="H266">
        <v>57293</v>
      </c>
      <c r="I266">
        <v>22410</v>
      </c>
      <c r="J266">
        <v>15329</v>
      </c>
      <c r="K266">
        <v>292</v>
      </c>
      <c r="L266">
        <v>5817</v>
      </c>
      <c r="M266">
        <v>-734</v>
      </c>
      <c r="N266">
        <v>-11971</v>
      </c>
      <c r="O266">
        <v>551389</v>
      </c>
      <c r="P266">
        <v>186358</v>
      </c>
      <c r="Q266">
        <v>176907</v>
      </c>
      <c r="R266">
        <v>0</v>
      </c>
      <c r="S266">
        <v>737739</v>
      </c>
      <c r="T266" s="6">
        <f t="shared" si="34"/>
        <v>-12705</v>
      </c>
      <c r="U266" s="6">
        <f t="shared" si="35"/>
        <v>71</v>
      </c>
      <c r="Y266" s="2">
        <f t="shared" si="20"/>
        <v>-2.246041352116368E-2</v>
      </c>
      <c r="Z266" s="2">
        <f t="shared" si="21"/>
        <v>-0.41623512946116215</v>
      </c>
      <c r="AA266" s="2">
        <f t="shared" si="22"/>
        <v>0.45577486406305212</v>
      </c>
      <c r="AB266" s="2">
        <f t="shared" si="23"/>
        <v>-1.1332027424094004</v>
      </c>
      <c r="AC266" s="2">
        <f t="shared" si="24"/>
        <v>9.2592592592599665E-2</v>
      </c>
      <c r="AD266" s="2">
        <f t="shared" si="25"/>
        <v>-4.6301812920248491</v>
      </c>
      <c r="AE266" s="2">
        <f t="shared" si="26"/>
        <v>0.41268177649678162</v>
      </c>
      <c r="AF266" s="2">
        <f t="shared" si="27"/>
        <v>3.873851779184867</v>
      </c>
      <c r="AG266" s="2">
        <f t="shared" si="28"/>
        <v>-3.1294148569175673</v>
      </c>
      <c r="AH266" s="5">
        <f t="shared" si="29"/>
        <v>0.10617933839802696</v>
      </c>
      <c r="AI266" s="2">
        <f t="shared" si="32"/>
        <v>-0.12863975191919064</v>
      </c>
      <c r="AL266" s="5">
        <f t="shared" si="33"/>
        <v>-0.38450088861239207</v>
      </c>
      <c r="AM266" s="5">
        <f t="shared" si="30"/>
        <v>-1.895587598286586</v>
      </c>
      <c r="AN266" s="5">
        <f t="shared" si="31"/>
        <v>2.2576280733778145</v>
      </c>
      <c r="AO266" s="8"/>
      <c r="AP266" s="5">
        <f t="shared" si="15"/>
        <v>33.22712757706455</v>
      </c>
      <c r="AQ266" s="5">
        <f t="shared" si="17"/>
        <v>31.364042521505414</v>
      </c>
      <c r="AR266" s="5">
        <f t="shared" si="16"/>
        <v>10.215187007119411</v>
      </c>
      <c r="AT266">
        <f>POP!B337</f>
        <v>66939</v>
      </c>
      <c r="AU266" s="5">
        <f t="shared" si="19"/>
        <v>0.10617933839802696</v>
      </c>
      <c r="AW266">
        <f>'PIB valeur_LT'!D266+'PIB valeur_LT'!E266</f>
        <v>357481</v>
      </c>
      <c r="AX266">
        <f t="shared" si="36"/>
        <v>1.0048290575467376</v>
      </c>
      <c r="AY266">
        <f>'PIB valeur_LT'!D266/D266</f>
        <v>1.0042700904852508</v>
      </c>
      <c r="BA266">
        <f t="shared" si="37"/>
        <v>100.42629081332777</v>
      </c>
      <c r="BB266">
        <f>'VA marchande'!B137</f>
        <v>101.2</v>
      </c>
    </row>
    <row r="267" spans="1:54" x14ac:dyDescent="0.35">
      <c r="A267">
        <v>20</v>
      </c>
      <c r="B267" t="s">
        <v>276</v>
      </c>
      <c r="C267">
        <v>545597</v>
      </c>
      <c r="D267">
        <v>334308</v>
      </c>
      <c r="E267">
        <v>11361</v>
      </c>
      <c r="F267">
        <v>103574</v>
      </c>
      <c r="G267">
        <v>97191</v>
      </c>
      <c r="H267">
        <v>55992</v>
      </c>
      <c r="I267">
        <v>21526</v>
      </c>
      <c r="J267">
        <v>14769</v>
      </c>
      <c r="K267">
        <v>142</v>
      </c>
      <c r="L267">
        <v>4901</v>
      </c>
      <c r="M267">
        <v>-2050</v>
      </c>
      <c r="N267">
        <v>626</v>
      </c>
      <c r="O267">
        <v>545010</v>
      </c>
      <c r="P267">
        <v>170317</v>
      </c>
      <c r="Q267">
        <v>169730</v>
      </c>
      <c r="R267">
        <v>0</v>
      </c>
      <c r="S267">
        <v>715327</v>
      </c>
      <c r="T267" s="6">
        <f t="shared" si="34"/>
        <v>-1424</v>
      </c>
      <c r="U267" s="6">
        <f t="shared" si="35"/>
        <v>0</v>
      </c>
      <c r="Y267" s="2">
        <f t="shared" si="20"/>
        <v>-2.7215299334416243</v>
      </c>
      <c r="Z267" s="2">
        <f t="shared" si="21"/>
        <v>-2.8372821232112377</v>
      </c>
      <c r="AA267" s="2">
        <f t="shared" si="22"/>
        <v>-3.5066798337960448</v>
      </c>
      <c r="AB267" s="2">
        <f t="shared" si="23"/>
        <v>-3.7169491693331835</v>
      </c>
      <c r="AC267" s="2">
        <f t="shared" si="24"/>
        <v>-2.2707835163108925</v>
      </c>
      <c r="AD267" s="2">
        <f t="shared" si="25"/>
        <v>-3.9446675591253921</v>
      </c>
      <c r="AE267" s="2">
        <f t="shared" si="26"/>
        <v>-3.6532063409224325</v>
      </c>
      <c r="AF267" s="2">
        <f t="shared" si="27"/>
        <v>-8.6076261818650135</v>
      </c>
      <c r="AG267" s="2">
        <f t="shared" si="28"/>
        <v>-4.0569338692081125</v>
      </c>
      <c r="AH267" s="5">
        <f t="shared" si="29"/>
        <v>0.10606671745918561</v>
      </c>
      <c r="AI267" s="2">
        <f t="shared" si="32"/>
        <v>-2.8275966509008099</v>
      </c>
      <c r="AL267" s="5">
        <f t="shared" si="33"/>
        <v>-3.1398153909792268</v>
      </c>
      <c r="AM267" s="5">
        <f t="shared" si="30"/>
        <v>1.9987126935194233</v>
      </c>
      <c r="AN267" s="5">
        <f t="shared" si="31"/>
        <v>-1.5804272359818208</v>
      </c>
      <c r="AO267" s="8"/>
      <c r="AP267" s="5">
        <f t="shared" si="15"/>
        <v>31.216630589977584</v>
      </c>
      <c r="AQ267" s="5">
        <f t="shared" si="17"/>
        <v>31.061390762653861</v>
      </c>
      <c r="AR267" s="5">
        <f t="shared" si="16"/>
        <v>10.262519771919568</v>
      </c>
      <c r="AT267">
        <f>POP!B338</f>
        <v>67010</v>
      </c>
      <c r="AU267" s="5">
        <f t="shared" si="19"/>
        <v>0.10606671745918561</v>
      </c>
      <c r="AW267">
        <f>'PIB valeur_LT'!D267+'PIB valeur_LT'!E267</f>
        <v>346066</v>
      </c>
      <c r="AX267">
        <f t="shared" si="36"/>
        <v>1.0011484975511256</v>
      </c>
      <c r="AY267">
        <f>'PIB valeur_LT'!D267/D267</f>
        <v>0.99875264725941348</v>
      </c>
      <c r="BA267">
        <f>100*(C267/AVERAGE(C$263:C$266))</f>
        <v>97.693159247797936</v>
      </c>
      <c r="BB267">
        <f>'VA marchande'!B138</f>
        <v>99.3</v>
      </c>
    </row>
    <row r="268" spans="1:54" x14ac:dyDescent="0.35">
      <c r="A268" t="s">
        <v>454</v>
      </c>
      <c r="B268" t="s">
        <v>277</v>
      </c>
      <c r="C268">
        <v>434718</v>
      </c>
      <c r="D268">
        <v>256744</v>
      </c>
      <c r="E268">
        <v>7903</v>
      </c>
      <c r="F268">
        <v>84624</v>
      </c>
      <c r="G268">
        <v>78563</v>
      </c>
      <c r="H268">
        <v>45262</v>
      </c>
      <c r="I268">
        <v>12670</v>
      </c>
      <c r="J268">
        <v>16302</v>
      </c>
      <c r="K268">
        <v>108</v>
      </c>
      <c r="L268">
        <v>4242</v>
      </c>
      <c r="M268">
        <v>-5747</v>
      </c>
      <c r="N268">
        <v>-8725</v>
      </c>
      <c r="O268">
        <v>413362</v>
      </c>
      <c r="P268">
        <v>148831</v>
      </c>
      <c r="Q268">
        <v>127475</v>
      </c>
      <c r="R268">
        <v>0</v>
      </c>
      <c r="S268">
        <v>562193</v>
      </c>
      <c r="T268" s="6">
        <f t="shared" si="34"/>
        <v>-14472</v>
      </c>
      <c r="U268" s="6">
        <f t="shared" si="35"/>
        <v>0</v>
      </c>
      <c r="Y268" s="2">
        <f t="shared" si="20"/>
        <v>-20.322509104705489</v>
      </c>
      <c r="Z268" s="2">
        <f t="shared" si="21"/>
        <v>-23.439186042138584</v>
      </c>
      <c r="AA268" s="2">
        <f t="shared" si="22"/>
        <v>-18.29609747620059</v>
      </c>
      <c r="AB268" s="2">
        <f t="shared" si="23"/>
        <v>-19.166383718657077</v>
      </c>
      <c r="AC268" s="2">
        <f t="shared" si="24"/>
        <v>-19.1634519217031</v>
      </c>
      <c r="AD268" s="2">
        <f t="shared" si="25"/>
        <v>-41.140945832946208</v>
      </c>
      <c r="AE268" s="2">
        <f t="shared" si="26"/>
        <v>10.379849685151331</v>
      </c>
      <c r="AF268" s="2">
        <f t="shared" si="27"/>
        <v>-12.615299705842631</v>
      </c>
      <c r="AG268" s="2">
        <f t="shared" si="28"/>
        <v>-24.89542214104754</v>
      </c>
      <c r="AH268" s="5">
        <f t="shared" si="29"/>
        <v>0.10595433517386343</v>
      </c>
      <c r="AI268" s="2">
        <f t="shared" si="32"/>
        <v>-20.428463439879351</v>
      </c>
      <c r="AL268" s="5">
        <f t="shared" si="33"/>
        <v>-21.7376561821271</v>
      </c>
      <c r="AM268" s="5">
        <f t="shared" si="30"/>
        <v>-2.3915087509645416</v>
      </c>
      <c r="AN268" s="5">
        <f t="shared" si="31"/>
        <v>3.8066558283861531</v>
      </c>
      <c r="AO268" s="8"/>
      <c r="AP268" s="5">
        <f t="shared" si="15"/>
        <v>34.236217501920784</v>
      </c>
      <c r="AQ268" s="5">
        <f t="shared" si="17"/>
        <v>29.795434677935834</v>
      </c>
      <c r="AR268" s="5">
        <f t="shared" si="16"/>
        <v>10.411807194549111</v>
      </c>
      <c r="AT268">
        <f>POP!B339</f>
        <v>67081</v>
      </c>
      <c r="AU268" s="5">
        <f t="shared" si="19"/>
        <v>0.10595433517386343</v>
      </c>
      <c r="AW268">
        <f>'PIB valeur_LT'!D268+'PIB valeur_LT'!E268</f>
        <v>266853</v>
      </c>
      <c r="AX268">
        <f t="shared" si="36"/>
        <v>1.0083356319928054</v>
      </c>
      <c r="AY268">
        <f>'PIB valeur_LT'!D268/D268</f>
        <v>0.99928333281400927</v>
      </c>
      <c r="BA268">
        <f t="shared" ref="BA268:BA284" si="38">100*(C268/AVERAGE(C$263:C$266))</f>
        <v>77.83945806498977</v>
      </c>
      <c r="BB268">
        <f>'VA marchande'!B139</f>
        <v>80.900000000000006</v>
      </c>
    </row>
    <row r="269" spans="1:54" x14ac:dyDescent="0.35">
      <c r="A269" t="s">
        <v>455</v>
      </c>
      <c r="B269" t="s">
        <v>278</v>
      </c>
      <c r="C269">
        <v>507643</v>
      </c>
      <c r="D269">
        <v>307192</v>
      </c>
      <c r="E269">
        <v>9653</v>
      </c>
      <c r="F269">
        <v>99934</v>
      </c>
      <c r="G269">
        <v>90756</v>
      </c>
      <c r="H269">
        <v>50140</v>
      </c>
      <c r="I269">
        <v>20428</v>
      </c>
      <c r="J269">
        <v>16282</v>
      </c>
      <c r="K269">
        <v>112</v>
      </c>
      <c r="L269">
        <v>3829</v>
      </c>
      <c r="M269">
        <v>368</v>
      </c>
      <c r="N269">
        <v>1208</v>
      </c>
      <c r="O269">
        <v>509111</v>
      </c>
      <c r="P269">
        <v>148901</v>
      </c>
      <c r="Q269">
        <v>150369</v>
      </c>
      <c r="R269">
        <v>0</v>
      </c>
      <c r="S269">
        <v>658012</v>
      </c>
      <c r="T269" s="6">
        <f t="shared" si="34"/>
        <v>1576</v>
      </c>
      <c r="U269" s="6">
        <f t="shared" si="35"/>
        <v>0</v>
      </c>
      <c r="Y269" s="2">
        <f t="shared" si="20"/>
        <v>16.775242801080246</v>
      </c>
      <c r="Z269" s="2">
        <f t="shared" si="21"/>
        <v>19.72363185677526</v>
      </c>
      <c r="AA269" s="2">
        <f t="shared" si="22"/>
        <v>18.091794290035935</v>
      </c>
      <c r="AB269" s="2">
        <f t="shared" si="23"/>
        <v>15.520028512149487</v>
      </c>
      <c r="AC269" s="2">
        <f t="shared" si="24"/>
        <v>10.777252441341512</v>
      </c>
      <c r="AD269" s="2">
        <f t="shared" si="25"/>
        <v>61.231254932912393</v>
      </c>
      <c r="AE269" s="2">
        <f t="shared" si="26"/>
        <v>-0.1226843332106542</v>
      </c>
      <c r="AF269" s="2">
        <f t="shared" si="27"/>
        <v>4.7033212166813776E-2</v>
      </c>
      <c r="AG269" s="2">
        <f t="shared" si="28"/>
        <v>17.959599921553249</v>
      </c>
      <c r="AH269" s="5">
        <f t="shared" si="29"/>
        <v>-2.0870291140562269E-2</v>
      </c>
      <c r="AI269" s="2">
        <f t="shared" si="32"/>
        <v>16.796113092220807</v>
      </c>
      <c r="AL269" s="5">
        <f t="shared" si="33"/>
        <v>18.333954425627649</v>
      </c>
      <c r="AM269" s="5">
        <f t="shared" si="30"/>
        <v>3.6915885700615156</v>
      </c>
      <c r="AN269" s="5">
        <f t="shared" si="31"/>
        <v>-5.2503001946089185</v>
      </c>
      <c r="AO269" s="8"/>
      <c r="AP269" s="5">
        <f t="shared" si="15"/>
        <v>29.331833591717015</v>
      </c>
      <c r="AQ269" s="5">
        <f t="shared" si="17"/>
        <v>29.627316342715282</v>
      </c>
      <c r="AR269" s="5">
        <f t="shared" si="16"/>
        <v>9.8770198742029347</v>
      </c>
      <c r="AT269">
        <f>POP!B340</f>
        <v>67067</v>
      </c>
      <c r="AU269" s="5">
        <f t="shared" si="19"/>
        <v>-2.0870291140562269E-2</v>
      </c>
      <c r="AW269">
        <f>'PIB valeur_LT'!D269+'PIB valeur_LT'!E269</f>
        <v>319136</v>
      </c>
      <c r="AX269">
        <f t="shared" si="36"/>
        <v>1.0072306648361187</v>
      </c>
      <c r="AY269">
        <f>'PIB valeur_LT'!D269/D269</f>
        <v>1.0037859058829657</v>
      </c>
      <c r="BA269">
        <f t="shared" si="38"/>
        <v>90.897216150436833</v>
      </c>
      <c r="BB269">
        <f>'VA marchande'!B140</f>
        <v>93.9</v>
      </c>
    </row>
    <row r="270" spans="1:54" x14ac:dyDescent="0.35">
      <c r="A270" t="s">
        <v>456</v>
      </c>
      <c r="B270" t="s">
        <v>279</v>
      </c>
      <c r="C270">
        <v>514531</v>
      </c>
      <c r="D270">
        <v>301652</v>
      </c>
      <c r="E270">
        <v>10127</v>
      </c>
      <c r="F270">
        <v>104835</v>
      </c>
      <c r="G270">
        <v>96147</v>
      </c>
      <c r="H270">
        <v>52906</v>
      </c>
      <c r="I270">
        <v>21400</v>
      </c>
      <c r="J270">
        <v>17055</v>
      </c>
      <c r="K270">
        <v>129</v>
      </c>
      <c r="L270">
        <v>4695</v>
      </c>
      <c r="M270">
        <v>9952</v>
      </c>
      <c r="N270">
        <v>6446</v>
      </c>
      <c r="O270">
        <v>529159</v>
      </c>
      <c r="P270">
        <v>157591</v>
      </c>
      <c r="Q270">
        <v>172219</v>
      </c>
      <c r="R270">
        <v>0</v>
      </c>
      <c r="S270">
        <v>686750</v>
      </c>
      <c r="T270" s="6">
        <f t="shared" si="34"/>
        <v>16398</v>
      </c>
      <c r="U270" s="6">
        <f t="shared" si="35"/>
        <v>0</v>
      </c>
      <c r="Y270" s="2">
        <f t="shared" si="20"/>
        <v>1.3568590525231405</v>
      </c>
      <c r="Z270" s="2">
        <f t="shared" si="21"/>
        <v>-1.5988890466947514</v>
      </c>
      <c r="AA270" s="2">
        <f t="shared" si="22"/>
        <v>4.9042367962855549</v>
      </c>
      <c r="AB270" s="2">
        <f t="shared" si="23"/>
        <v>5.9401031336771215</v>
      </c>
      <c r="AC270" s="2">
        <f t="shared" si="24"/>
        <v>5.5165536497806089</v>
      </c>
      <c r="AD270" s="2">
        <f t="shared" si="25"/>
        <v>4.7581750538476575</v>
      </c>
      <c r="AE270" s="2">
        <f t="shared" si="26"/>
        <v>4.7475740081071027</v>
      </c>
      <c r="AF270" s="2">
        <f t="shared" si="27"/>
        <v>5.8360924372569789</v>
      </c>
      <c r="AG270" s="2">
        <f t="shared" si="28"/>
        <v>14.530920601985775</v>
      </c>
      <c r="AH270" s="5">
        <f t="shared" si="29"/>
        <v>-1.938360147315521E-2</v>
      </c>
      <c r="AI270" s="2">
        <f t="shared" si="32"/>
        <v>1.3762426539962958</v>
      </c>
      <c r="AL270" s="5">
        <f t="shared" si="33"/>
        <v>1.0294636191181599</v>
      </c>
      <c r="AM270" s="5">
        <f t="shared" si="30"/>
        <v>2.9197684199329146</v>
      </c>
      <c r="AN270" s="5">
        <f t="shared" si="31"/>
        <v>-2.5923729865279341</v>
      </c>
      <c r="AO270" s="8"/>
      <c r="AP270" s="5">
        <f t="shared" si="15"/>
        <v>30.628086548721068</v>
      </c>
      <c r="AQ270" s="5">
        <f t="shared" si="17"/>
        <v>33.586602725246266</v>
      </c>
      <c r="AR270" s="5">
        <f t="shared" si="16"/>
        <v>10.282373656786472</v>
      </c>
      <c r="AT270">
        <f>POP!B341</f>
        <v>67054</v>
      </c>
      <c r="AU270" s="5">
        <f t="shared" si="19"/>
        <v>-1.938360147315521E-2</v>
      </c>
      <c r="AW270">
        <f>'PIB valeur_LT'!D270+'PIB valeur_LT'!E270</f>
        <v>314018</v>
      </c>
      <c r="AX270">
        <f t="shared" si="36"/>
        <v>1.0071813688542204</v>
      </c>
      <c r="AY270">
        <f>'PIB valeur_LT'!D270/D270</f>
        <v>1.0044057390635568</v>
      </c>
      <c r="BA270">
        <f t="shared" si="38"/>
        <v>92.130563256265546</v>
      </c>
      <c r="BB270">
        <f>'VA marchande'!B141</f>
        <v>94.7</v>
      </c>
    </row>
    <row r="271" spans="1:54" x14ac:dyDescent="0.35">
      <c r="A271">
        <v>21</v>
      </c>
      <c r="B271" t="s">
        <v>280</v>
      </c>
      <c r="C271">
        <v>509261</v>
      </c>
      <c r="D271">
        <v>291628</v>
      </c>
      <c r="E271">
        <v>9352</v>
      </c>
      <c r="F271">
        <v>105864</v>
      </c>
      <c r="G271">
        <v>93777</v>
      </c>
      <c r="H271">
        <v>48113</v>
      </c>
      <c r="I271">
        <v>21788</v>
      </c>
      <c r="J271">
        <v>19283</v>
      </c>
      <c r="K271">
        <v>138</v>
      </c>
      <c r="L271">
        <v>4522</v>
      </c>
      <c r="M271">
        <v>2619</v>
      </c>
      <c r="N271">
        <v>6979</v>
      </c>
      <c r="O271">
        <v>510219</v>
      </c>
      <c r="P271">
        <v>154707</v>
      </c>
      <c r="Q271">
        <v>155665</v>
      </c>
      <c r="R271">
        <v>0</v>
      </c>
      <c r="S271">
        <v>664926</v>
      </c>
      <c r="T271" s="6">
        <f t="shared" si="34"/>
        <v>9598</v>
      </c>
      <c r="U271" s="6">
        <f t="shared" ref="U271:U283" si="39">C271-(D271+E271+F271+G271+P271-Q271+R271+T271)</f>
        <v>0</v>
      </c>
      <c r="X271" s="21"/>
      <c r="Y271" s="2">
        <f t="shared" si="20"/>
        <v>-1.0242337196398221</v>
      </c>
      <c r="Z271" s="2">
        <f t="shared" si="21"/>
        <v>-3.4636713826139642</v>
      </c>
      <c r="AA271" s="2">
        <f t="shared" si="22"/>
        <v>0.98154242380883439</v>
      </c>
      <c r="AB271" s="2">
        <f t="shared" si="23"/>
        <v>-2.4649755062560508</v>
      </c>
      <c r="AC271" s="2">
        <f t="shared" si="24"/>
        <v>-9.059463954938952</v>
      </c>
      <c r="AD271" s="2">
        <f t="shared" si="25"/>
        <v>1.8130841121495322</v>
      </c>
      <c r="AE271" s="2">
        <f t="shared" si="26"/>
        <v>13.063617707417174</v>
      </c>
      <c r="AF271" s="2">
        <f t="shared" si="27"/>
        <v>-1.830053746724114</v>
      </c>
      <c r="AG271" s="2">
        <f t="shared" si="28"/>
        <v>-9.612179840784119</v>
      </c>
      <c r="AH271" s="5">
        <f t="shared" si="29"/>
        <v>-2.0878694783310614E-2</v>
      </c>
      <c r="AI271" s="2">
        <f t="shared" si="32"/>
        <v>-1.0033550248565115</v>
      </c>
      <c r="AL271" s="5">
        <f t="shared" si="33"/>
        <v>-2.3594302384112908</v>
      </c>
      <c r="AM271" s="5">
        <f t="shared" si="30"/>
        <v>-1.3215918963094495</v>
      </c>
      <c r="AN271" s="5">
        <f t="shared" si="31"/>
        <v>2.6567884150809182</v>
      </c>
      <c r="AO271" s="8"/>
      <c r="AP271" s="5">
        <f t="shared" si="15"/>
        <v>30.378725250902779</v>
      </c>
      <c r="AQ271" s="5">
        <f t="shared" si="17"/>
        <v>31.094380779072392</v>
      </c>
      <c r="AR271" s="5">
        <f t="shared" si="16"/>
        <v>9.447611342710319</v>
      </c>
      <c r="AT271">
        <f>POP!B342</f>
        <v>67040</v>
      </c>
      <c r="AU271" s="5">
        <f t="shared" si="19"/>
        <v>-2.0878694783310614E-2</v>
      </c>
      <c r="AW271">
        <f>'PIB valeur_LT'!D271+'PIB valeur_LT'!E271</f>
        <v>306507</v>
      </c>
      <c r="AX271">
        <f t="shared" si="36"/>
        <v>1.0183633464017543</v>
      </c>
      <c r="AY271">
        <f>'PIB valeur_LT'!D271/D271</f>
        <v>1.0138429780405174</v>
      </c>
      <c r="BA271">
        <f t="shared" si="38"/>
        <v>91.186930961300789</v>
      </c>
      <c r="BB271">
        <f>'VA marchande'!B142</f>
        <v>93.9</v>
      </c>
    </row>
    <row r="272" spans="1:54" x14ac:dyDescent="0.35">
      <c r="A272" t="s">
        <v>457</v>
      </c>
      <c r="B272" t="s">
        <v>281</v>
      </c>
      <c r="C272">
        <v>546579</v>
      </c>
      <c r="D272">
        <v>325915</v>
      </c>
      <c r="E272">
        <v>10536</v>
      </c>
      <c r="F272">
        <v>114096</v>
      </c>
      <c r="G272">
        <v>98872</v>
      </c>
      <c r="H272">
        <v>53705</v>
      </c>
      <c r="I272">
        <v>23445</v>
      </c>
      <c r="J272">
        <v>16891</v>
      </c>
      <c r="K272">
        <v>147</v>
      </c>
      <c r="L272">
        <v>4711</v>
      </c>
      <c r="M272">
        <v>-7457</v>
      </c>
      <c r="N272">
        <v>-545</v>
      </c>
      <c r="O272">
        <v>541417</v>
      </c>
      <c r="P272">
        <v>166787</v>
      </c>
      <c r="Q272">
        <v>161625</v>
      </c>
      <c r="R272">
        <v>0</v>
      </c>
      <c r="S272">
        <v>708204</v>
      </c>
      <c r="T272" s="6">
        <f t="shared" si="34"/>
        <v>-8002</v>
      </c>
      <c r="U272" s="6">
        <f t="shared" si="39"/>
        <v>0</v>
      </c>
      <c r="X272" s="21"/>
      <c r="Y272" s="2">
        <f t="shared" si="20"/>
        <v>7.3278731338154657</v>
      </c>
      <c r="Z272" s="2">
        <f t="shared" si="21"/>
        <v>11.785168449730875</v>
      </c>
      <c r="AA272" s="2">
        <f t="shared" si="22"/>
        <v>7.7760145091815946</v>
      </c>
      <c r="AB272" s="2">
        <f t="shared" si="23"/>
        <v>5.4331019333098807</v>
      </c>
      <c r="AC272" s="2">
        <f t="shared" si="24"/>
        <v>11.622638372165529</v>
      </c>
      <c r="AD272" s="2">
        <f t="shared" si="25"/>
        <v>7.6051037268221044</v>
      </c>
      <c r="AE272" s="2">
        <f t="shared" si="26"/>
        <v>-12.40470881086968</v>
      </c>
      <c r="AF272" s="2">
        <f t="shared" si="27"/>
        <v>7.808308609177339</v>
      </c>
      <c r="AG272" s="2">
        <f t="shared" si="28"/>
        <v>3.8287347830276541</v>
      </c>
      <c r="AH272" s="5">
        <f t="shared" si="29"/>
        <v>-2.0883054892606445E-2</v>
      </c>
      <c r="AI272" s="2">
        <f t="shared" si="32"/>
        <v>7.3487561887080721</v>
      </c>
      <c r="AL272" s="5">
        <f t="shared" si="33"/>
        <v>9.5821199738444527</v>
      </c>
      <c r="AM272" s="5">
        <f t="shared" si="30"/>
        <v>-3.4559881868040199</v>
      </c>
      <c r="AN272" s="5">
        <f t="shared" si="31"/>
        <v>1.2017413467750329</v>
      </c>
      <c r="AO272" s="8"/>
      <c r="AP272" s="5">
        <f t="shared" si="15"/>
        <v>30.514710590783768</v>
      </c>
      <c r="AQ272" s="5">
        <f t="shared" si="17"/>
        <v>29.417439149355957</v>
      </c>
      <c r="AR272" s="5">
        <f t="shared" si="16"/>
        <v>9.825661066378327</v>
      </c>
      <c r="AT272">
        <f>POP!B343</f>
        <v>67026</v>
      </c>
      <c r="AU272" s="5">
        <f t="shared" si="19"/>
        <v>-2.0883054892606445E-2</v>
      </c>
      <c r="AW272">
        <f>'PIB valeur_LT'!D272+'PIB valeur_LT'!E272</f>
        <v>342730</v>
      </c>
      <c r="AX272">
        <f t="shared" si="36"/>
        <v>1.0186624501041757</v>
      </c>
      <c r="AY272">
        <f>'PIB valeur_LT'!D272/D272</f>
        <v>1.0164582789991254</v>
      </c>
      <c r="BA272">
        <f t="shared" si="38"/>
        <v>97.868993576764794</v>
      </c>
      <c r="BB272">
        <f>'VA marchande'!B143</f>
        <v>99.1</v>
      </c>
    </row>
    <row r="273" spans="1:54" x14ac:dyDescent="0.35">
      <c r="A273" t="s">
        <v>458</v>
      </c>
      <c r="B273" t="s">
        <v>282</v>
      </c>
      <c r="C273">
        <v>555956</v>
      </c>
      <c r="D273">
        <v>335438</v>
      </c>
      <c r="E273">
        <v>10905</v>
      </c>
      <c r="F273">
        <v>115146</v>
      </c>
      <c r="G273">
        <v>98233</v>
      </c>
      <c r="H273">
        <v>53035</v>
      </c>
      <c r="I273">
        <v>22778</v>
      </c>
      <c r="J273">
        <v>17338</v>
      </c>
      <c r="K273">
        <v>154</v>
      </c>
      <c r="L273">
        <v>4965</v>
      </c>
      <c r="M273">
        <v>2108</v>
      </c>
      <c r="N273">
        <v>3118</v>
      </c>
      <c r="O273">
        <v>564948</v>
      </c>
      <c r="P273">
        <v>159497</v>
      </c>
      <c r="Q273">
        <v>168489</v>
      </c>
      <c r="R273">
        <v>0</v>
      </c>
      <c r="S273">
        <v>724445</v>
      </c>
      <c r="T273" s="6">
        <f t="shared" si="34"/>
        <v>5226</v>
      </c>
      <c r="U273" s="6">
        <f t="shared" si="39"/>
        <v>0</v>
      </c>
      <c r="X273" s="21"/>
      <c r="Y273" s="2">
        <f t="shared" si="20"/>
        <v>1.7155799984997611</v>
      </c>
      <c r="Z273" s="2">
        <f t="shared" si="21"/>
        <v>2.9401012331661924</v>
      </c>
      <c r="AA273" s="2">
        <f t="shared" si="22"/>
        <v>0.92027766091711261</v>
      </c>
      <c r="AB273" s="2">
        <f t="shared" si="23"/>
        <v>-0.6462901529249887</v>
      </c>
      <c r="AC273" s="2">
        <f t="shared" si="24"/>
        <v>-1.2475560934736007</v>
      </c>
      <c r="AD273" s="2">
        <f t="shared" si="25"/>
        <v>-2.8449562806568518</v>
      </c>
      <c r="AE273" s="2">
        <f t="shared" si="26"/>
        <v>2.6463797288496904</v>
      </c>
      <c r="AF273" s="2">
        <f t="shared" si="27"/>
        <v>-4.370844250451178</v>
      </c>
      <c r="AG273" s="2">
        <f t="shared" si="28"/>
        <v>4.246867749419958</v>
      </c>
      <c r="AH273" s="5">
        <f t="shared" si="29"/>
        <v>0.28645600214842748</v>
      </c>
      <c r="AI273" s="2">
        <f t="shared" si="32"/>
        <v>1.4291239963513336</v>
      </c>
      <c r="AL273" s="5">
        <f t="shared" si="33"/>
        <v>1.8849974111702059</v>
      </c>
      <c r="AM273" s="5">
        <f t="shared" si="30"/>
        <v>2.4201442060525578</v>
      </c>
      <c r="AN273" s="5">
        <f t="shared" si="31"/>
        <v>-2.5895616187230024</v>
      </c>
      <c r="AO273" s="8"/>
      <c r="AP273" s="5">
        <f t="shared" si="15"/>
        <v>28.688781126563974</v>
      </c>
      <c r="AQ273" s="5">
        <f t="shared" si="17"/>
        <v>30.102265053008459</v>
      </c>
      <c r="AR273" s="5">
        <f t="shared" si="16"/>
        <v>9.5394239831929148</v>
      </c>
      <c r="AT273">
        <f>POP!B344</f>
        <v>67218</v>
      </c>
      <c r="AU273" s="5">
        <f t="shared" si="19"/>
        <v>0.28645600214842748</v>
      </c>
      <c r="AW273">
        <f>'PIB valeur_LT'!D273+'PIB valeur_LT'!E273</f>
        <v>357103</v>
      </c>
      <c r="AX273">
        <f t="shared" si="36"/>
        <v>1.0310674677992626</v>
      </c>
      <c r="AY273">
        <f>'PIB valeur_LT'!D273/D273</f>
        <v>1.0290813801656342</v>
      </c>
      <c r="BA273">
        <f t="shared" si="38"/>
        <v>99.548014455300788</v>
      </c>
      <c r="BB273">
        <f>'VA marchande'!B144</f>
        <v>100</v>
      </c>
    </row>
    <row r="274" spans="1:54" x14ac:dyDescent="0.35">
      <c r="A274" t="s">
        <v>459</v>
      </c>
      <c r="B274" t="s">
        <v>2</v>
      </c>
      <c r="C274">
        <v>564407</v>
      </c>
      <c r="D274">
        <v>336309</v>
      </c>
      <c r="E274">
        <v>11022</v>
      </c>
      <c r="F274">
        <v>116404</v>
      </c>
      <c r="G274">
        <v>98770</v>
      </c>
      <c r="H274">
        <v>53441</v>
      </c>
      <c r="I274">
        <v>22725</v>
      </c>
      <c r="J274">
        <v>17339</v>
      </c>
      <c r="K274">
        <v>163</v>
      </c>
      <c r="L274">
        <v>5151</v>
      </c>
      <c r="M274">
        <v>1016</v>
      </c>
      <c r="N274">
        <v>-2593</v>
      </c>
      <c r="O274">
        <v>560928</v>
      </c>
      <c r="P274">
        <v>175563</v>
      </c>
      <c r="Q274">
        <v>172084</v>
      </c>
      <c r="R274">
        <v>0</v>
      </c>
      <c r="S274">
        <v>736491</v>
      </c>
      <c r="T274" s="6">
        <f t="shared" si="34"/>
        <v>-1577</v>
      </c>
      <c r="U274" s="6">
        <f t="shared" si="39"/>
        <v>0</v>
      </c>
      <c r="X274" s="21"/>
      <c r="Y274" s="2">
        <f t="shared" si="20"/>
        <v>1.5200843232198169</v>
      </c>
      <c r="Z274" s="2">
        <f t="shared" si="21"/>
        <v>0.28526634001553308</v>
      </c>
      <c r="AA274" s="2">
        <f t="shared" si="22"/>
        <v>1.0925260104562851</v>
      </c>
      <c r="AB274" s="2">
        <f t="shared" si="23"/>
        <v>0.546659472885902</v>
      </c>
      <c r="AC274" s="2">
        <f t="shared" si="24"/>
        <v>0.76553219571979803</v>
      </c>
      <c r="AD274" s="2">
        <f t="shared" si="25"/>
        <v>-0.23268065677407579</v>
      </c>
      <c r="AE274" s="2">
        <f t="shared" si="26"/>
        <v>5.7676779328552641E-3</v>
      </c>
      <c r="AF274" s="2">
        <f t="shared" ref="AF274:AG276" si="40">((P274/P273)-1)*100</f>
        <v>10.072916731976145</v>
      </c>
      <c r="AG274" s="2">
        <f t="shared" si="40"/>
        <v>2.1336704473289059</v>
      </c>
      <c r="AH274" s="5">
        <f t="shared" si="29"/>
        <v>0.28415007884792232</v>
      </c>
      <c r="AI274" s="2">
        <f t="shared" si="32"/>
        <v>1.2359342443718946</v>
      </c>
      <c r="AL274" s="5">
        <f t="shared" si="33"/>
        <v>0.50057918252523581</v>
      </c>
      <c r="AM274" s="5">
        <f t="shared" si="30"/>
        <v>-1.2236579873227442</v>
      </c>
      <c r="AN274" s="5">
        <f t="shared" si="31"/>
        <v>2.2431631280173252</v>
      </c>
      <c r="AO274" s="8"/>
      <c r="AP274" s="5">
        <f t="shared" si="15"/>
        <v>31.105744613372973</v>
      </c>
      <c r="AQ274" s="5">
        <f t="shared" si="17"/>
        <v>30.592439178318415</v>
      </c>
      <c r="AR274" s="5">
        <f t="shared" si="16"/>
        <v>9.4685218291055921</v>
      </c>
      <c r="AT274">
        <f>POP!B345</f>
        <v>67409</v>
      </c>
      <c r="AU274" s="5">
        <f t="shared" si="19"/>
        <v>0.28415007884792232</v>
      </c>
      <c r="AW274">
        <f>'PIB valeur_LT'!D274+'PIB valeur_LT'!E274</f>
        <v>362996</v>
      </c>
      <c r="AX274">
        <f t="shared" si="36"/>
        <v>1.0451010707365596</v>
      </c>
      <c r="AY274">
        <f>'PIB valeur_LT'!D274/D274</f>
        <v>1.0431745805197006</v>
      </c>
      <c r="BA274">
        <f t="shared" si="38"/>
        <v>101.06122821711243</v>
      </c>
      <c r="BB274">
        <f>'VA marchande'!B145</f>
        <v>101.1</v>
      </c>
    </row>
    <row r="275" spans="1:54" x14ac:dyDescent="0.35">
      <c r="A275">
        <v>22</v>
      </c>
      <c r="B275" t="s">
        <v>299</v>
      </c>
      <c r="C275">
        <v>567396</v>
      </c>
      <c r="D275">
        <v>338499</v>
      </c>
      <c r="E275">
        <v>11498</v>
      </c>
      <c r="F275">
        <v>117600</v>
      </c>
      <c r="G275">
        <v>103833</v>
      </c>
      <c r="H275">
        <v>55098</v>
      </c>
      <c r="I275">
        <v>24099</v>
      </c>
      <c r="J275">
        <v>19268</v>
      </c>
      <c r="K275">
        <v>159</v>
      </c>
      <c r="L275">
        <v>5248</v>
      </c>
      <c r="M275">
        <v>10097</v>
      </c>
      <c r="N275">
        <v>6191</v>
      </c>
      <c r="O275">
        <v>587718</v>
      </c>
      <c r="P275">
        <v>162165</v>
      </c>
      <c r="Q275">
        <v>188489</v>
      </c>
      <c r="R275">
        <v>6002</v>
      </c>
      <c r="S275">
        <v>749883</v>
      </c>
      <c r="T275" s="6">
        <f t="shared" si="34"/>
        <v>16288</v>
      </c>
      <c r="U275" s="6">
        <f t="shared" si="39"/>
        <v>0</v>
      </c>
      <c r="W275" s="22"/>
      <c r="X275" s="21">
        <f t="shared" ref="X275:X286" si="41">((C275/C271)-1)*100</f>
        <v>11.41556097953702</v>
      </c>
      <c r="Y275" s="23">
        <f t="shared" si="20"/>
        <v>0.52958237583871082</v>
      </c>
      <c r="Z275" s="23">
        <f t="shared" si="21"/>
        <v>0.7675675364421819</v>
      </c>
      <c r="AA275" s="23">
        <f t="shared" si="22"/>
        <v>1.027456101164903</v>
      </c>
      <c r="AB275" s="23">
        <f t="shared" si="23"/>
        <v>5.1260504201680712</v>
      </c>
      <c r="AC275" s="23">
        <f t="shared" si="24"/>
        <v>3.1006156321925049</v>
      </c>
      <c r="AD275" s="23">
        <f t="shared" si="25"/>
        <v>6.0462046204620368</v>
      </c>
      <c r="AE275" s="23">
        <f t="shared" si="26"/>
        <v>11.125209066266795</v>
      </c>
      <c r="AF275" s="23">
        <f t="shared" si="40"/>
        <v>-7.6314485398404024</v>
      </c>
      <c r="AG275" s="23">
        <f t="shared" si="40"/>
        <v>9.5331349805908729</v>
      </c>
      <c r="AH275" s="5">
        <f t="shared" si="29"/>
        <v>0.28334495393789183</v>
      </c>
      <c r="AI275" s="23">
        <f t="shared" ref="AI275" si="42">Y275-AH275</f>
        <v>0.24623742190081899</v>
      </c>
      <c r="AL275" s="23">
        <f>100*(SUM(D275:G275)-SUM(D274:G274))/C274</f>
        <v>1.581305688979761</v>
      </c>
      <c r="AM275" s="5">
        <f t="shared" si="30"/>
        <v>4.228686036849294</v>
      </c>
      <c r="AN275" s="5">
        <f>100*((P275-Q275)-(P274-Q274))/C274</f>
        <v>-5.2804093499903439</v>
      </c>
      <c r="AO275" s="23">
        <f>SUM(AL275:AN275)</f>
        <v>0.52958237583871082</v>
      </c>
      <c r="AP275" s="5">
        <f t="shared" si="15"/>
        <v>28.580568068861957</v>
      </c>
      <c r="AQ275" s="5">
        <f t="shared" si="17"/>
        <v>32.985492536268659</v>
      </c>
      <c r="AR275" s="5">
        <f t="shared" si="16"/>
        <v>9.7106782564558092</v>
      </c>
      <c r="AT275">
        <f>POP!B346</f>
        <v>67600</v>
      </c>
      <c r="AU275" s="5">
        <f t="shared" si="19"/>
        <v>0.28334495393789183</v>
      </c>
      <c r="AW275">
        <f>'PIB valeur_LT'!D275+'PIB valeur_LT'!E275</f>
        <v>373512</v>
      </c>
      <c r="AX275">
        <f t="shared" si="36"/>
        <v>1.0671862901682014</v>
      </c>
      <c r="AY275">
        <f>'PIB valeur_LT'!D275/D275</f>
        <v>1.0674359451578883</v>
      </c>
      <c r="BA275">
        <f t="shared" si="38"/>
        <v>101.59643067055639</v>
      </c>
      <c r="BB275">
        <f>'VA marchande'!B146</f>
        <v>101.9</v>
      </c>
    </row>
    <row r="276" spans="1:54" x14ac:dyDescent="0.35">
      <c r="A276" t="s">
        <v>460</v>
      </c>
      <c r="B276" t="s">
        <v>300</v>
      </c>
      <c r="C276">
        <v>567889</v>
      </c>
      <c r="D276">
        <v>339607</v>
      </c>
      <c r="E276">
        <v>11769</v>
      </c>
      <c r="F276">
        <v>114550</v>
      </c>
      <c r="G276">
        <v>104294</v>
      </c>
      <c r="H276">
        <v>56823</v>
      </c>
      <c r="I276">
        <v>25102</v>
      </c>
      <c r="J276">
        <v>16854</v>
      </c>
      <c r="K276">
        <v>175</v>
      </c>
      <c r="L276">
        <v>5347</v>
      </c>
      <c r="M276">
        <v>8811</v>
      </c>
      <c r="N276">
        <v>2243</v>
      </c>
      <c r="O276">
        <v>581274</v>
      </c>
      <c r="P276">
        <v>171586</v>
      </c>
      <c r="Q276">
        <v>192205</v>
      </c>
      <c r="R276">
        <v>7234</v>
      </c>
      <c r="S276">
        <v>752860</v>
      </c>
      <c r="T276" s="6">
        <f t="shared" si="34"/>
        <v>11054</v>
      </c>
      <c r="U276" s="6">
        <f t="shared" si="39"/>
        <v>0</v>
      </c>
      <c r="X276" s="21">
        <f t="shared" si="41"/>
        <v>3.8987959654505522</v>
      </c>
      <c r="Y276" s="23">
        <f t="shared" si="20"/>
        <v>8.6888169814369753E-2</v>
      </c>
      <c r="Z276" s="23">
        <f t="shared" si="21"/>
        <v>0.39400337717181433</v>
      </c>
      <c r="AA276" s="23">
        <f t="shared" si="22"/>
        <v>-2.5935374149659851</v>
      </c>
      <c r="AB276" s="23">
        <f t="shared" si="23"/>
        <v>0.44398216366665633</v>
      </c>
      <c r="AC276" s="23">
        <f t="shared" si="24"/>
        <v>3.1307851464662972</v>
      </c>
      <c r="AD276" s="23">
        <f t="shared" si="25"/>
        <v>4.1619984231710871</v>
      </c>
      <c r="AE276" s="23">
        <f t="shared" si="26"/>
        <v>-12.528544737388414</v>
      </c>
      <c r="AF276" s="23">
        <f t="shared" si="40"/>
        <v>5.809515000154164</v>
      </c>
      <c r="AG276" s="23">
        <f t="shared" si="40"/>
        <v>1.9714678310140066</v>
      </c>
      <c r="AH276" s="5">
        <f t="shared" si="29"/>
        <v>0.28254437869823512</v>
      </c>
      <c r="AI276" s="23">
        <f t="shared" ref="AI276:AI286" si="43">Y276-AH276</f>
        <v>-0.19565620888386537</v>
      </c>
      <c r="AL276" s="23">
        <f t="shared" si="33"/>
        <v>-0.213254940112373</v>
      </c>
      <c r="AM276" s="5">
        <f t="shared" ref="AM276:AM286" si="44">Y276-AL276-AN276</f>
        <v>-0.70532749614027213</v>
      </c>
      <c r="AN276" s="5">
        <f t="shared" si="31"/>
        <v>1.0054706060670149</v>
      </c>
      <c r="AO276" s="23">
        <f>SUM(AL276:AN276)</f>
        <v>8.6888169814369753E-2</v>
      </c>
      <c r="AP276" s="5">
        <f t="shared" si="15"/>
        <v>30.214707451632272</v>
      </c>
      <c r="AQ276" s="5">
        <f t="shared" si="17"/>
        <v>33.707165655361088</v>
      </c>
      <c r="AR276" s="5">
        <f t="shared" si="16"/>
        <v>10.006004694579399</v>
      </c>
      <c r="AT276">
        <f>POP!B347</f>
        <v>67791</v>
      </c>
      <c r="AU276" s="5">
        <f t="shared" si="19"/>
        <v>0.28254437869823512</v>
      </c>
      <c r="AW276">
        <f>'PIB valeur_LT'!D276+'PIB valeur_LT'!E276</f>
        <v>385746</v>
      </c>
      <c r="AX276">
        <f t="shared" si="36"/>
        <v>1.0978154455625881</v>
      </c>
      <c r="AY276">
        <f>'PIB valeur_LT'!D276/D276</f>
        <v>1.0994443577429205</v>
      </c>
      <c r="BA276">
        <f t="shared" si="38"/>
        <v>101.68470594976277</v>
      </c>
      <c r="BB276">
        <f>'VA marchande'!B147</f>
        <v>102.3</v>
      </c>
    </row>
    <row r="277" spans="1:54" x14ac:dyDescent="0.35">
      <c r="A277" t="s">
        <v>461</v>
      </c>
      <c r="B277" t="s">
        <v>301</v>
      </c>
      <c r="C277">
        <v>567445</v>
      </c>
      <c r="D277">
        <v>336390</v>
      </c>
      <c r="E277">
        <v>11805</v>
      </c>
      <c r="F277">
        <v>115094</v>
      </c>
      <c r="G277">
        <v>106086</v>
      </c>
      <c r="H277">
        <v>58076</v>
      </c>
      <c r="I277">
        <v>25602</v>
      </c>
      <c r="J277">
        <v>17009</v>
      </c>
      <c r="K277">
        <v>167</v>
      </c>
      <c r="L277">
        <v>5243</v>
      </c>
      <c r="M277">
        <v>-1804</v>
      </c>
      <c r="N277">
        <v>-10971</v>
      </c>
      <c r="O277">
        <v>556600</v>
      </c>
      <c r="P277">
        <v>190525</v>
      </c>
      <c r="Q277">
        <v>186157</v>
      </c>
      <c r="R277">
        <v>6477</v>
      </c>
      <c r="S277">
        <v>747125</v>
      </c>
      <c r="T277" s="6">
        <f t="shared" si="34"/>
        <v>-12775</v>
      </c>
      <c r="U277" s="6">
        <f t="shared" si="39"/>
        <v>0</v>
      </c>
      <c r="X277" s="21">
        <f t="shared" si="41"/>
        <v>2.0665304448553412</v>
      </c>
      <c r="Y277" s="5">
        <f t="shared" si="20"/>
        <v>-7.8184293057270704E-2</v>
      </c>
      <c r="Z277" s="5">
        <f t="shared" si="21"/>
        <v>-0.90529802832293171</v>
      </c>
      <c r="AA277" s="5">
        <f t="shared" si="22"/>
        <v>0.47490178961151486</v>
      </c>
      <c r="AB277" s="5">
        <f t="shared" si="23"/>
        <v>1.7182196483019219</v>
      </c>
      <c r="AC277" s="5">
        <f t="shared" si="24"/>
        <v>2.2050930081129128</v>
      </c>
      <c r="AD277" s="5">
        <f t="shared" si="25"/>
        <v>1.991873157517321</v>
      </c>
      <c r="AE277" s="5">
        <f t="shared" si="26"/>
        <v>0.91966298801471336</v>
      </c>
      <c r="AF277" s="5">
        <f t="shared" ref="AF277" si="45">((P277/P276)-1)*100</f>
        <v>11.037613791334966</v>
      </c>
      <c r="AG277" s="5">
        <f t="shared" ref="AG277" si="46">((Q277/Q276)-1)*100</f>
        <v>-3.146640305923365</v>
      </c>
      <c r="AH277" s="5">
        <f t="shared" si="29"/>
        <v>0.12243513150713703</v>
      </c>
      <c r="AI277" s="23">
        <f t="shared" ref="AI277" si="47">Y277-AH277</f>
        <v>-0.20061942456440773</v>
      </c>
      <c r="AL277" s="23">
        <f t="shared" si="33"/>
        <v>-0.14879668385899358</v>
      </c>
      <c r="AM277" s="5">
        <f t="shared" si="44"/>
        <v>-4.3293671826712616</v>
      </c>
      <c r="AN277" s="5">
        <f t="shared" si="31"/>
        <v>4.3999795734729847</v>
      </c>
      <c r="AO277" s="23">
        <f>SUM(AL277:AN277)</f>
        <v>-7.818429305727026E-2</v>
      </c>
      <c r="AP277" s="5">
        <f t="shared" si="15"/>
        <v>33.575941280652749</v>
      </c>
      <c r="AQ277" s="5">
        <f t="shared" si="17"/>
        <v>32.694972557628979</v>
      </c>
      <c r="AR277" s="5">
        <f t="shared" si="16"/>
        <v>10.234648291904943</v>
      </c>
      <c r="AT277">
        <f>POP!B348</f>
        <v>67874</v>
      </c>
      <c r="AU277" s="5">
        <f t="shared" si="19"/>
        <v>0.12243513150713703</v>
      </c>
      <c r="AW277">
        <f>'PIB valeur_LT'!D277+'PIB valeur_LT'!E277</f>
        <v>391169</v>
      </c>
      <c r="AX277">
        <f t="shared" si="36"/>
        <v>1.1234193483536523</v>
      </c>
      <c r="AY277">
        <f>'PIB valeur_LT'!D277/D277</f>
        <v>1.1254674633609798</v>
      </c>
      <c r="BA277">
        <f t="shared" si="38"/>
        <v>101.6052044812686</v>
      </c>
      <c r="BB277">
        <f>'VA marchande'!B148</f>
        <v>102.2</v>
      </c>
    </row>
    <row r="278" spans="1:54" x14ac:dyDescent="0.35">
      <c r="A278" t="s">
        <v>462</v>
      </c>
      <c r="B278" t="s">
        <v>302</v>
      </c>
      <c r="C278">
        <v>568034</v>
      </c>
      <c r="D278">
        <v>336043</v>
      </c>
      <c r="E278">
        <v>11861</v>
      </c>
      <c r="F278">
        <v>114440</v>
      </c>
      <c r="G278">
        <v>106689</v>
      </c>
      <c r="H278">
        <v>58320</v>
      </c>
      <c r="I278">
        <v>25282</v>
      </c>
      <c r="J278">
        <v>18347</v>
      </c>
      <c r="K278">
        <v>147</v>
      </c>
      <c r="L278">
        <v>4622</v>
      </c>
      <c r="M278">
        <v>2372</v>
      </c>
      <c r="N278">
        <v>-15003</v>
      </c>
      <c r="O278">
        <v>556402</v>
      </c>
      <c r="P278">
        <v>191173</v>
      </c>
      <c r="Q278">
        <v>187111</v>
      </c>
      <c r="R278">
        <v>7570</v>
      </c>
      <c r="S278">
        <v>747575</v>
      </c>
      <c r="T278" s="6">
        <f t="shared" si="34"/>
        <v>-12631</v>
      </c>
      <c r="U278" s="6">
        <f t="shared" si="39"/>
        <v>0</v>
      </c>
      <c r="X278" s="21">
        <f t="shared" si="41"/>
        <v>0.64262137074841963</v>
      </c>
      <c r="Y278" s="5">
        <f t="shared" si="20"/>
        <v>0.10379860603231261</v>
      </c>
      <c r="Z278" s="5">
        <f t="shared" si="21"/>
        <v>-8.3573859475294388E-2</v>
      </c>
      <c r="AA278" s="5">
        <f t="shared" si="22"/>
        <v>-0.56823118494447877</v>
      </c>
      <c r="AB278" s="5">
        <f t="shared" si="23"/>
        <v>0.56840676432328152</v>
      </c>
      <c r="AC278" s="5">
        <f t="shared" si="24"/>
        <v>0.420139128039132</v>
      </c>
      <c r="AD278" s="5">
        <f t="shared" si="25"/>
        <v>-1.2499023513787955</v>
      </c>
      <c r="AE278" s="5">
        <f t="shared" si="26"/>
        <v>7.8664236580633817</v>
      </c>
      <c r="AF278" s="5">
        <f t="shared" ref="AF278:AF279" si="48">((P278/P277)-1)*100</f>
        <v>0.34011284608319592</v>
      </c>
      <c r="AG278" s="5">
        <f t="shared" ref="AG278:AG279" si="49">((Q278/Q277)-1)*100</f>
        <v>0.51247065648887258</v>
      </c>
      <c r="AH278" s="5">
        <f t="shared" si="29"/>
        <v>0.12228541120311576</v>
      </c>
      <c r="AI278" s="23">
        <f t="shared" si="43"/>
        <v>-1.8486805170803144E-2</v>
      </c>
      <c r="AL278" s="23">
        <f t="shared" si="33"/>
        <v>-6.0270158341337046E-2</v>
      </c>
      <c r="AM278" s="5">
        <f t="shared" si="44"/>
        <v>0.21799469552116174</v>
      </c>
      <c r="AN278" s="5">
        <f t="shared" si="31"/>
        <v>-5.3925931147512096E-2</v>
      </c>
      <c r="AO278" s="23">
        <f>SUM(AL278:AN278)</f>
        <v>0.10379860603231261</v>
      </c>
      <c r="AP278" s="5">
        <f t="shared" si="15"/>
        <v>33.655203737804428</v>
      </c>
      <c r="AQ278" s="5">
        <f>100*Q278/SUM(D278:G278)</f>
        <v>32.882275720388797</v>
      </c>
      <c r="AR278" s="5">
        <f t="shared" si="16"/>
        <v>10.266991060394272</v>
      </c>
      <c r="AT278">
        <f>POP!B349</f>
        <v>67957</v>
      </c>
      <c r="AU278" s="5">
        <f t="shared" si="19"/>
        <v>0.12228541120311576</v>
      </c>
      <c r="AW278">
        <f>'PIB valeur_LT'!D278+'PIB valeur_LT'!E278</f>
        <v>399839</v>
      </c>
      <c r="AX278">
        <f t="shared" si="36"/>
        <v>1.1492796863502575</v>
      </c>
      <c r="AY278">
        <f>'PIB valeur_LT'!D278/D278</f>
        <v>1.1519299613442326</v>
      </c>
      <c r="BA278">
        <f t="shared" si="38"/>
        <v>101.71066926717643</v>
      </c>
      <c r="BB278">
        <f>'VA marchande'!B149</f>
        <v>102.7</v>
      </c>
    </row>
    <row r="279" spans="1:54" x14ac:dyDescent="0.35">
      <c r="A279">
        <v>23</v>
      </c>
      <c r="B279" t="s">
        <v>303</v>
      </c>
      <c r="C279">
        <v>569027</v>
      </c>
      <c r="D279">
        <v>338991</v>
      </c>
      <c r="E279">
        <v>12029</v>
      </c>
      <c r="F279">
        <v>113488</v>
      </c>
      <c r="G279">
        <v>108986</v>
      </c>
      <c r="H279">
        <v>60904</v>
      </c>
      <c r="I279">
        <v>24463</v>
      </c>
      <c r="J279">
        <v>18965</v>
      </c>
      <c r="K279">
        <v>131</v>
      </c>
      <c r="L279">
        <v>4588</v>
      </c>
      <c r="M279">
        <v>1113</v>
      </c>
      <c r="N279">
        <v>-5073</v>
      </c>
      <c r="O279">
        <v>569534</v>
      </c>
      <c r="P279">
        <v>178739</v>
      </c>
      <c r="Q279">
        <v>185089</v>
      </c>
      <c r="R279">
        <v>5843</v>
      </c>
      <c r="S279">
        <v>748273</v>
      </c>
      <c r="T279" s="6">
        <f t="shared" si="34"/>
        <v>-3960</v>
      </c>
      <c r="U279" s="6">
        <f t="shared" si="39"/>
        <v>0</v>
      </c>
      <c r="X279" s="21">
        <f t="shared" si="41"/>
        <v>0.28745355977131126</v>
      </c>
      <c r="Y279" s="5">
        <f>((C279/C278)-1)*100</f>
        <v>0.1748134794748113</v>
      </c>
      <c r="Z279" s="5">
        <f t="shared" si="21"/>
        <v>0.8956493745400973</v>
      </c>
      <c r="AA279" s="5">
        <f t="shared" si="22"/>
        <v>-0.83187696609576811</v>
      </c>
      <c r="AB279" s="5">
        <f>((G279/G278)-1)*100</f>
        <v>2.1529867184058249</v>
      </c>
      <c r="AC279" s="5">
        <f t="shared" si="24"/>
        <v>4.4307270233196139</v>
      </c>
      <c r="AD279" s="5">
        <f t="shared" si="25"/>
        <v>-3.2394589035677601</v>
      </c>
      <c r="AE279" s="5">
        <f t="shared" si="26"/>
        <v>3.3683981032321286</v>
      </c>
      <c r="AF279" s="5">
        <f t="shared" si="48"/>
        <v>-6.5040565351801805</v>
      </c>
      <c r="AG279" s="5">
        <f t="shared" si="49"/>
        <v>-1.0806419718776605</v>
      </c>
      <c r="AH279" s="5">
        <f t="shared" si="29"/>
        <v>0.37376576364465119</v>
      </c>
      <c r="AI279" s="23">
        <f t="shared" si="43"/>
        <v>-0.1989522841698399</v>
      </c>
      <c r="AL279" s="23">
        <f t="shared" si="33"/>
        <v>0.78534031413612571</v>
      </c>
      <c r="AM279" s="5">
        <f t="shared" si="44"/>
        <v>1.2224620357232048</v>
      </c>
      <c r="AN279" s="5">
        <f>100*((P279-Q279)-(P278-Q278))/C278</f>
        <v>-1.8329888703845192</v>
      </c>
      <c r="AO279" s="23">
        <f t="shared" ref="AO279:AO286" si="50">SUM(AL279:AN279)</f>
        <v>0.17481347947481152</v>
      </c>
      <c r="AP279" s="5">
        <f t="shared" si="15"/>
        <v>31.411339005003278</v>
      </c>
      <c r="AQ279" s="5">
        <f t="shared" si="17"/>
        <v>32.273920912860468</v>
      </c>
      <c r="AR279" s="5">
        <f t="shared" si="16"/>
        <v>10.703182801519084</v>
      </c>
      <c r="AT279">
        <f>POP!B350</f>
        <v>68211</v>
      </c>
      <c r="AU279" s="5">
        <f t="shared" si="19"/>
        <v>0.37376576364465119</v>
      </c>
      <c r="AW279">
        <f>'PIB valeur_LT'!D279+'PIB valeur_LT'!E279</f>
        <v>410231</v>
      </c>
      <c r="AX279">
        <f t="shared" si="36"/>
        <v>1.16868269614267</v>
      </c>
      <c r="AY279">
        <f>'PIB valeur_LT'!D279/D279</f>
        <v>1.1718423202975889</v>
      </c>
      <c r="BA279">
        <f t="shared" si="38"/>
        <v>101.88847322711949</v>
      </c>
      <c r="BB279">
        <f>'VA marchande'!B150</f>
        <v>102.9</v>
      </c>
    </row>
    <row r="280" spans="1:54" x14ac:dyDescent="0.35">
      <c r="A280" t="s">
        <v>463</v>
      </c>
      <c r="B280" t="s">
        <v>304</v>
      </c>
      <c r="C280">
        <v>569076</v>
      </c>
      <c r="D280">
        <v>340193</v>
      </c>
      <c r="E280">
        <v>12143</v>
      </c>
      <c r="F280">
        <v>116016</v>
      </c>
      <c r="G280">
        <v>107707</v>
      </c>
      <c r="H280">
        <v>60887</v>
      </c>
      <c r="I280">
        <v>23540</v>
      </c>
      <c r="J280">
        <v>18674</v>
      </c>
      <c r="K280">
        <v>133</v>
      </c>
      <c r="L280">
        <v>4475</v>
      </c>
      <c r="M280">
        <v>956</v>
      </c>
      <c r="N280">
        <v>-3060</v>
      </c>
      <c r="O280">
        <v>573955</v>
      </c>
      <c r="P280">
        <v>178292</v>
      </c>
      <c r="Q280">
        <v>188316</v>
      </c>
      <c r="R280">
        <v>5145</v>
      </c>
      <c r="S280">
        <v>752247</v>
      </c>
      <c r="T280" s="6">
        <f t="shared" si="34"/>
        <v>-2104</v>
      </c>
      <c r="U280" s="6">
        <f t="shared" si="39"/>
        <v>0</v>
      </c>
      <c r="X280" s="21">
        <f t="shared" si="41"/>
        <v>0.20901972040310302</v>
      </c>
      <c r="Y280" s="5">
        <f t="shared" ref="Y280:Y286" si="51">((C280/C279)-1)*100</f>
        <v>8.6111906816288553E-3</v>
      </c>
      <c r="Z280" s="5">
        <f t="shared" si="21"/>
        <v>0.37490741268304539</v>
      </c>
      <c r="AA280" s="5">
        <f t="shared" si="22"/>
        <v>2.2275482870435681</v>
      </c>
      <c r="AB280" s="5">
        <f t="shared" ref="AB280:AB286" si="52">((G280/G279)-1)*100</f>
        <v>-1.173545225992334</v>
      </c>
      <c r="AC280" s="5">
        <f t="shared" si="24"/>
        <v>-2.7912780769734358E-2</v>
      </c>
      <c r="AD280" s="5">
        <f t="shared" si="25"/>
        <v>-3.7730450067448795</v>
      </c>
      <c r="AE280" s="5">
        <f t="shared" si="26"/>
        <v>-1.5344054837859167</v>
      </c>
      <c r="AF280" s="5">
        <f t="shared" ref="AF280:AF282" si="53">((P280/P279)-1)*100</f>
        <v>-0.25008531993577776</v>
      </c>
      <c r="AG280" s="5">
        <f t="shared" ref="AG280:AG282" si="54">((Q280/Q279)-1)*100</f>
        <v>1.7434855664031801</v>
      </c>
      <c r="AH280" s="5">
        <f t="shared" si="29"/>
        <v>0.20377944906246892</v>
      </c>
      <c r="AI280" s="23">
        <f t="shared" si="43"/>
        <v>-0.19516825838084007</v>
      </c>
      <c r="AL280" s="23">
        <f t="shared" si="33"/>
        <v>0.45076947139590917</v>
      </c>
      <c r="AM280" s="5">
        <f t="shared" si="44"/>
        <v>0.20350528182317396</v>
      </c>
      <c r="AN280" s="5">
        <f t="shared" ref="AN280:AN286" si="55">100*((P280-Q280)-(P279-Q279))/C279</f>
        <v>-0.64566356253745427</v>
      </c>
      <c r="AO280" s="23">
        <f t="shared" si="50"/>
        <v>8.6111906816288553E-3</v>
      </c>
      <c r="AP280" s="5">
        <f t="shared" si="15"/>
        <v>31.330085963913433</v>
      </c>
      <c r="AQ280" s="5">
        <f t="shared" si="17"/>
        <v>32.690401504012613</v>
      </c>
      <c r="AR280" s="5">
        <f t="shared" si="16"/>
        <v>10.699273910690312</v>
      </c>
      <c r="AS280">
        <v>36</v>
      </c>
      <c r="AT280">
        <f>POP!B351</f>
        <v>68350</v>
      </c>
      <c r="AU280" s="5">
        <f t="shared" si="19"/>
        <v>0.20377944906246892</v>
      </c>
      <c r="AW280">
        <f>'PIB valeur_LT'!D280+'PIB valeur_LT'!E280</f>
        <v>417054</v>
      </c>
      <c r="AX280">
        <f t="shared" si="36"/>
        <v>1.1836826211343718</v>
      </c>
      <c r="AY280">
        <f>'PIB valeur_LT'!D280/D280</f>
        <v>1.1871555264217664</v>
      </c>
      <c r="BA280">
        <f t="shared" si="38"/>
        <v>101.89724703783169</v>
      </c>
      <c r="BB280">
        <f>'VA marchande'!B151</f>
        <v>102.8</v>
      </c>
    </row>
    <row r="281" spans="1:54" x14ac:dyDescent="0.35">
      <c r="A281" t="s">
        <v>464</v>
      </c>
      <c r="B281" t="s">
        <v>305</v>
      </c>
      <c r="C281">
        <v>568397</v>
      </c>
      <c r="D281">
        <v>337146</v>
      </c>
      <c r="E281">
        <v>12120</v>
      </c>
      <c r="F281">
        <v>117255</v>
      </c>
      <c r="G281">
        <v>106244</v>
      </c>
      <c r="H281">
        <v>59159</v>
      </c>
      <c r="I281">
        <v>23099</v>
      </c>
      <c r="J281">
        <v>19405</v>
      </c>
      <c r="K281">
        <v>132</v>
      </c>
      <c r="L281">
        <v>4450</v>
      </c>
      <c r="M281">
        <v>-1748</v>
      </c>
      <c r="N281">
        <v>-913</v>
      </c>
      <c r="O281">
        <v>570104</v>
      </c>
      <c r="P281">
        <v>178081</v>
      </c>
      <c r="Q281">
        <v>184928</v>
      </c>
      <c r="R281">
        <v>5140</v>
      </c>
      <c r="S281">
        <v>748185</v>
      </c>
      <c r="T281" s="6">
        <f t="shared" si="34"/>
        <v>-2661</v>
      </c>
      <c r="U281" s="6">
        <f t="shared" si="39"/>
        <v>0</v>
      </c>
      <c r="V281"/>
      <c r="W281"/>
      <c r="X281" s="21">
        <f t="shared" ref="X281" si="56">((C281/C277)-1)*100</f>
        <v>0.16776956357003048</v>
      </c>
      <c r="Y281" s="5">
        <f t="shared" ref="Y281" si="57">((C281/C280)-1)*100</f>
        <v>-0.11931622489790294</v>
      </c>
      <c r="Z281" s="5">
        <f t="shared" ref="Z281:Z284" si="58">(((D281+E281)/(D280+E280))-1)*100</f>
        <v>-0.87132736932927779</v>
      </c>
      <c r="AA281" s="5">
        <f t="shared" ref="AA281:AE284" si="59">((F281/F280)-1)*100</f>
        <v>1.0679561439801422</v>
      </c>
      <c r="AB281" s="5">
        <f t="shared" ref="AB281" si="60">((G281/G280)-1)*100</f>
        <v>-1.3583146870676965</v>
      </c>
      <c r="AC281" s="5">
        <f t="shared" ref="AC281" si="61">((H281/H280)-1)*100</f>
        <v>-2.8380442458981414</v>
      </c>
      <c r="AD281" s="5">
        <f t="shared" ref="AD281" si="62">((I281/I280)-1)*100</f>
        <v>-1.87340696686491</v>
      </c>
      <c r="AE281" s="5">
        <f t="shared" ref="AE281" si="63">((J281/J280)-1)*100</f>
        <v>3.9145335760951028</v>
      </c>
      <c r="AF281" s="5">
        <f t="shared" si="53"/>
        <v>-0.11834518654790793</v>
      </c>
      <c r="AG281" s="5">
        <f t="shared" si="54"/>
        <v>-1.7991036343167899</v>
      </c>
      <c r="AH281" s="5">
        <f t="shared" si="29"/>
        <v>0.24725676664227869</v>
      </c>
      <c r="AI281" s="23">
        <f t="shared" ref="AI281" si="64">Y281-AH281</f>
        <v>-0.36657299154018164</v>
      </c>
      <c r="AL281" s="23">
        <f t="shared" ref="AL281" si="65">100*(SUM(D281:G281)-SUM(D280:G280))/C280</f>
        <v>-0.57883305569027688</v>
      </c>
      <c r="AM281" s="5">
        <f t="shared" ref="AM281" si="66">Y281-AL281-AN281</f>
        <v>-9.8756580843330277E-2</v>
      </c>
      <c r="AN281" s="5">
        <f t="shared" ref="AN281" si="67">100*((P281-Q281)-(P280-Q280))/C280</f>
        <v>0.55827341163570421</v>
      </c>
      <c r="AO281" s="23">
        <f t="shared" ref="AO281" si="68">SUM(AL281:AN281)</f>
        <v>-0.11931622489790294</v>
      </c>
      <c r="AP281" s="5">
        <f t="shared" ref="AP281" si="69">100*P281/C281</f>
        <v>31.330390554489203</v>
      </c>
      <c r="AQ281" s="5">
        <f t="shared" ref="AQ281" si="70">100*Q281/SUM(D281:G281)</f>
        <v>32.286889038261762</v>
      </c>
      <c r="AR281" s="5">
        <f t="shared" ref="AR281" si="71">100*H281/C281</f>
        <v>10.408042266232933</v>
      </c>
      <c r="AT281">
        <f>POP!B352</f>
        <v>68519</v>
      </c>
      <c r="AU281" s="5">
        <f t="shared" si="19"/>
        <v>0.24725676664227869</v>
      </c>
      <c r="AW281">
        <f>'PIB valeur_LT'!D281+'PIB valeur_LT'!E281</f>
        <v>416293</v>
      </c>
      <c r="AX281">
        <f t="shared" ref="AX281" si="72">AW281/(D281+E281)</f>
        <v>1.1919081731402428</v>
      </c>
      <c r="AY281">
        <f>'PIB valeur_LT'!D281/D281</f>
        <v>1.1950519952780101</v>
      </c>
      <c r="BA281">
        <f t="shared" si="38"/>
        <v>101.77566708939125</v>
      </c>
      <c r="BB281">
        <f>'VA marchande'!B152</f>
        <v>102.5</v>
      </c>
    </row>
    <row r="282" spans="1:54" x14ac:dyDescent="0.35">
      <c r="A282" t="s">
        <v>465</v>
      </c>
      <c r="B282" t="s">
        <v>306</v>
      </c>
      <c r="C282">
        <v>566626</v>
      </c>
      <c r="D282">
        <v>336957</v>
      </c>
      <c r="E282">
        <v>12034</v>
      </c>
      <c r="F282">
        <v>117343</v>
      </c>
      <c r="G282">
        <v>107170</v>
      </c>
      <c r="H282">
        <v>59979</v>
      </c>
      <c r="I282">
        <v>22876</v>
      </c>
      <c r="J282">
        <v>19950</v>
      </c>
      <c r="K282">
        <v>123</v>
      </c>
      <c r="L282">
        <v>4244</v>
      </c>
      <c r="M282">
        <v>-449</v>
      </c>
      <c r="N282">
        <v>-3834</v>
      </c>
      <c r="O282">
        <v>569221</v>
      </c>
      <c r="P282">
        <v>176673</v>
      </c>
      <c r="Q282">
        <v>184391</v>
      </c>
      <c r="R282">
        <v>5123</v>
      </c>
      <c r="S282">
        <v>745894</v>
      </c>
      <c r="T282" s="6">
        <f t="shared" si="34"/>
        <v>-4283</v>
      </c>
      <c r="U282" s="6">
        <f t="shared" si="39"/>
        <v>0</v>
      </c>
      <c r="V282"/>
      <c r="W282"/>
      <c r="X282" s="5">
        <f t="shared" si="41"/>
        <v>-0.2478724865060844</v>
      </c>
      <c r="Y282" s="5">
        <f t="shared" si="51"/>
        <v>-0.31157799918014595</v>
      </c>
      <c r="Z282" s="5">
        <f t="shared" si="58"/>
        <v>-7.8736550365621216E-2</v>
      </c>
      <c r="AA282" s="5">
        <f t="shared" si="59"/>
        <v>7.505010447315108E-2</v>
      </c>
      <c r="AB282" s="5">
        <f t="shared" si="59"/>
        <v>0.87157863032265581</v>
      </c>
      <c r="AC282" s="5">
        <f t="shared" si="59"/>
        <v>1.3860950996467114</v>
      </c>
      <c r="AD282" s="5">
        <f t="shared" si="59"/>
        <v>-0.96540975799818129</v>
      </c>
      <c r="AE282" s="5">
        <f t="shared" si="59"/>
        <v>2.8085544962638487</v>
      </c>
      <c r="AF282" s="5">
        <f t="shared" si="53"/>
        <v>-0.79065144512889818</v>
      </c>
      <c r="AG282" s="5">
        <f t="shared" si="54"/>
        <v>-0.29038328430524007</v>
      </c>
      <c r="AH282" s="5">
        <f>AU282</f>
        <v>0.24664691545410733</v>
      </c>
      <c r="AI282" s="23">
        <f t="shared" si="43"/>
        <v>-0.55822491463425328</v>
      </c>
      <c r="AJ282"/>
      <c r="AK282"/>
      <c r="AL282" s="23">
        <f t="shared" si="33"/>
        <v>0.13001476080978611</v>
      </c>
      <c r="AM282" s="5">
        <f t="shared" si="44"/>
        <v>-0.2883547942723087</v>
      </c>
      <c r="AN282" s="23">
        <f t="shared" si="55"/>
        <v>-0.15323796571762341</v>
      </c>
      <c r="AO282" s="23">
        <f t="shared" si="50"/>
        <v>-0.311577999180146</v>
      </c>
      <c r="AP282" s="5">
        <f t="shared" si="15"/>
        <v>31.179825846325443</v>
      </c>
      <c r="AQ282" s="5">
        <f t="shared" si="17"/>
        <v>32.151650206450171</v>
      </c>
      <c r="AR282" s="5">
        <f t="shared" si="16"/>
        <v>10.585289061920914</v>
      </c>
      <c r="AS282">
        <v>36</v>
      </c>
      <c r="AT282">
        <f>POP!B353</f>
        <v>68688</v>
      </c>
      <c r="AU282" s="5">
        <f>100*(AT282/AT281-1)</f>
        <v>0.24664691545410733</v>
      </c>
      <c r="AW282">
        <f>'PIB valeur_LT'!D282+'PIB valeur_LT'!E282</f>
        <v>417745</v>
      </c>
      <c r="AX282">
        <f t="shared" ref="AX282" si="73">AW282/(D282+E282)</f>
        <v>1.1970079457636444</v>
      </c>
      <c r="AY282">
        <f>'PIB valeur_LT'!D282/D282</f>
        <v>1.1996604908044646</v>
      </c>
      <c r="BA282">
        <f t="shared" si="38"/>
        <v>101.45855650222188</v>
      </c>
      <c r="BB282">
        <f>'VA marchande'!B153</f>
        <v>102.1</v>
      </c>
    </row>
    <row r="283" spans="1:54" x14ac:dyDescent="0.35">
      <c r="A283">
        <v>24</v>
      </c>
      <c r="B283" t="s">
        <v>372</v>
      </c>
      <c r="C283">
        <v>570694</v>
      </c>
      <c r="D283">
        <v>338388</v>
      </c>
      <c r="E283">
        <v>12066</v>
      </c>
      <c r="F283">
        <v>117324</v>
      </c>
      <c r="G283">
        <v>108142</v>
      </c>
      <c r="H283">
        <v>60299</v>
      </c>
      <c r="I283">
        <v>23600</v>
      </c>
      <c r="J283">
        <v>19809</v>
      </c>
      <c r="K283">
        <v>122</v>
      </c>
      <c r="L283">
        <v>4344</v>
      </c>
      <c r="M283">
        <v>-4064</v>
      </c>
      <c r="N283">
        <v>-1788</v>
      </c>
      <c r="O283">
        <v>570068</v>
      </c>
      <c r="P283">
        <v>174931</v>
      </c>
      <c r="Q283">
        <v>179462</v>
      </c>
      <c r="R283">
        <v>5157</v>
      </c>
      <c r="S283">
        <v>744999</v>
      </c>
      <c r="T283" s="6">
        <f t="shared" si="34"/>
        <v>-5852</v>
      </c>
      <c r="U283" s="6">
        <f t="shared" si="39"/>
        <v>0</v>
      </c>
      <c r="X283" s="21">
        <f t="shared" si="41"/>
        <v>0.29295622176099823</v>
      </c>
      <c r="Y283" s="5">
        <f t="shared" si="51"/>
        <v>0.71793387525458385</v>
      </c>
      <c r="Z283" s="5">
        <f t="shared" si="58"/>
        <v>0.41920851827124128</v>
      </c>
      <c r="AA283" s="5">
        <f t="shared" si="59"/>
        <v>-1.6191847830715478E-2</v>
      </c>
      <c r="AB283" s="5">
        <f t="shared" ref="AB283:AB284" si="74">((G283/G282)-1)*100</f>
        <v>0.90697023420733824</v>
      </c>
      <c r="AC283" s="5">
        <f t="shared" ref="AC283:AC284" si="75">((H283/H282)-1)*100</f>
        <v>0.53352006535620777</v>
      </c>
      <c r="AD283" s="5">
        <f t="shared" ref="AD283:AD284" si="76">((I283/I282)-1)*100</f>
        <v>3.1648889666025637</v>
      </c>
      <c r="AE283" s="5">
        <f t="shared" ref="AE283:AE284" si="77">((J283/J282)-1)*100</f>
        <v>-0.70676691729323338</v>
      </c>
      <c r="AF283" s="5">
        <f t="shared" ref="AF283:AF284" si="78">((P283/P282)-1)*100</f>
        <v>-0.98600238859362088</v>
      </c>
      <c r="AG283" s="5">
        <f t="shared" ref="AG283:AG284" si="79">((Q283/Q282)-1)*100</f>
        <v>-2.6731239594123379</v>
      </c>
      <c r="AH283" s="5">
        <f>AU283</f>
        <v>0.24458420684836391</v>
      </c>
      <c r="AI283" s="23">
        <f t="shared" si="43"/>
        <v>0.47334966840621995</v>
      </c>
      <c r="AL283" s="23">
        <f t="shared" si="33"/>
        <v>0.4263835404658452</v>
      </c>
      <c r="AM283" s="5">
        <f t="shared" si="44"/>
        <v>-0.27090179412874832</v>
      </c>
      <c r="AN283" s="23">
        <f t="shared" si="55"/>
        <v>0.56245212891748697</v>
      </c>
      <c r="AO283" s="23">
        <f t="shared" si="50"/>
        <v>0.71793387525458385</v>
      </c>
      <c r="AP283" s="5">
        <f t="shared" si="15"/>
        <v>30.652328568374646</v>
      </c>
      <c r="AQ283" s="5">
        <f t="shared" si="17"/>
        <v>31.160925128490067</v>
      </c>
      <c r="AR283" s="5">
        <f t="shared" si="16"/>
        <v>10.565907474057902</v>
      </c>
      <c r="AT283">
        <f>POP!B354</f>
        <v>68856</v>
      </c>
      <c r="AU283" s="5">
        <f>100*(AT283/AT282-1)</f>
        <v>0.24458420684836391</v>
      </c>
      <c r="AW283">
        <f>'PIB valeur_LT'!D283+'PIB valeur_LT'!E283</f>
        <v>421247</v>
      </c>
      <c r="AX283">
        <f t="shared" ref="AX283" si="80">AW283/(D283+E283)</f>
        <v>1.2020036866464643</v>
      </c>
      <c r="AY283">
        <f>'PIB valeur_LT'!D283/D283</f>
        <v>1.2048772415097462</v>
      </c>
      <c r="BA283">
        <f t="shared" si="38"/>
        <v>102.18696184869562</v>
      </c>
      <c r="BB283">
        <f>'VA marchande'!B154</f>
        <v>102.9</v>
      </c>
    </row>
    <row r="284" spans="1:54" x14ac:dyDescent="0.35">
      <c r="A284" t="s">
        <v>466</v>
      </c>
      <c r="B284" t="s">
        <v>373</v>
      </c>
      <c r="C284" s="6">
        <v>573956</v>
      </c>
      <c r="D284" s="6">
        <v>339057</v>
      </c>
      <c r="E284" s="6">
        <v>11942</v>
      </c>
      <c r="F284" s="6">
        <v>119020</v>
      </c>
      <c r="G284" s="6">
        <v>108571</v>
      </c>
      <c r="H284" s="6">
        <v>60245</v>
      </c>
      <c r="I284" s="6">
        <v>23422</v>
      </c>
      <c r="J284" s="6">
        <v>20332</v>
      </c>
      <c r="K284" s="6">
        <v>130</v>
      </c>
      <c r="L284" s="6">
        <v>4445</v>
      </c>
      <c r="M284" s="6">
        <v>2346</v>
      </c>
      <c r="N284" s="6">
        <v>4940</v>
      </c>
      <c r="O284">
        <v>585876</v>
      </c>
      <c r="P284" s="6">
        <v>176254</v>
      </c>
      <c r="Q284" s="6">
        <v>193359</v>
      </c>
      <c r="R284">
        <v>5185</v>
      </c>
      <c r="S284">
        <v>762130</v>
      </c>
      <c r="T284" s="6">
        <f t="shared" si="34"/>
        <v>7286</v>
      </c>
      <c r="U284" s="6">
        <v>0</v>
      </c>
      <c r="V284" s="6">
        <f>H284+I284+J284</f>
        <v>103999</v>
      </c>
      <c r="W284"/>
      <c r="X284" s="5">
        <f t="shared" si="41"/>
        <v>0.8575304528744887</v>
      </c>
      <c r="Y284" s="5">
        <f t="shared" si="51"/>
        <v>0.57158477222469806</v>
      </c>
      <c r="Z284" s="5">
        <f t="shared" si="58"/>
        <v>0.1555125637030752</v>
      </c>
      <c r="AA284" s="5">
        <f t="shared" si="59"/>
        <v>1.4455695339401942</v>
      </c>
      <c r="AB284" s="5">
        <f t="shared" si="74"/>
        <v>0.39670063435113256</v>
      </c>
      <c r="AC284" s="5">
        <f t="shared" si="75"/>
        <v>-8.9553723942359387E-2</v>
      </c>
      <c r="AD284" s="5">
        <f t="shared" si="76"/>
        <v>-0.75423728813559521</v>
      </c>
      <c r="AE284" s="5">
        <f t="shared" si="77"/>
        <v>2.6402140441213584</v>
      </c>
      <c r="AF284" s="5">
        <f t="shared" si="78"/>
        <v>0.7562981975750338</v>
      </c>
      <c r="AG284" s="5">
        <f t="shared" si="79"/>
        <v>7.7437006162864641</v>
      </c>
      <c r="AH284" s="2">
        <f t="shared" ref="AH284:AH290" si="81">AH283</f>
        <v>0.24458420684836391</v>
      </c>
      <c r="AI284" s="23">
        <f t="shared" si="43"/>
        <v>0.32700056537633415</v>
      </c>
      <c r="AJ284"/>
      <c r="AL284" s="23">
        <f t="shared" si="33"/>
        <v>0.46785142300427202</v>
      </c>
      <c r="AM284" s="5">
        <f t="shared" si="44"/>
        <v>2.3070156686420424</v>
      </c>
      <c r="AN284" s="23">
        <f t="shared" si="55"/>
        <v>-2.2032823194216165</v>
      </c>
      <c r="AO284" s="23">
        <f t="shared" si="50"/>
        <v>0.57158477222469806</v>
      </c>
      <c r="AP284" s="5">
        <f t="shared" si="15"/>
        <v>30.708625748315203</v>
      </c>
      <c r="AQ284" s="5">
        <f t="shared" si="17"/>
        <v>33.419001365388269</v>
      </c>
      <c r="AR284" s="5">
        <f t="shared" si="16"/>
        <v>10.496449205165552</v>
      </c>
      <c r="AT284" s="10">
        <f t="shared" ref="AT284:AT290" si="82">AT283*(1+AU283/100)</f>
        <v>69024.410901467505</v>
      </c>
      <c r="AU284" s="9">
        <v>0.22</v>
      </c>
      <c r="AW284">
        <f>'PIB valeur_LT'!D284+'PIB valeur_LT'!E284</f>
        <v>423914</v>
      </c>
      <c r="AX284">
        <f t="shared" ref="AX284" si="83">AW284/(D284+E284)</f>
        <v>1.2077356345744574</v>
      </c>
      <c r="AY284">
        <f>'PIB valeur_LT'!D284/D284</f>
        <v>1.2101151133880144</v>
      </c>
      <c r="BA284">
        <f t="shared" si="38"/>
        <v>102.77104696182184</v>
      </c>
      <c r="BB284">
        <f>'VA marchande'!B155</f>
        <v>103.6</v>
      </c>
    </row>
    <row r="285" spans="1:54" x14ac:dyDescent="0.35">
      <c r="A285" t="s">
        <v>467</v>
      </c>
      <c r="B285" s="9" t="s">
        <v>374</v>
      </c>
      <c r="C285" s="10">
        <f t="shared" ref="C285:C286" si="84">SUM(D285:G285)+M285+N285+P285-Q285+R285+U285</f>
        <v>575266.76605103887</v>
      </c>
      <c r="D285" s="10">
        <f t="shared" ref="D285:D286" si="85">D284*(1+Z285%)</f>
        <v>340074.17099999997</v>
      </c>
      <c r="E285" s="10">
        <f t="shared" ref="E285:E286" si="86">E284*D285/D284</f>
        <v>11977.825999999999</v>
      </c>
      <c r="F285" s="10">
        <f t="shared" ref="F285:F286" si="87">F284*(1+AA285%)</f>
        <v>120388.73000000001</v>
      </c>
      <c r="G285" s="6">
        <f t="shared" ref="G285:G286" si="88">SUM(H285:L285)</f>
        <v>107904.94805103895</v>
      </c>
      <c r="H285" s="10">
        <f t="shared" ref="H285:H286" si="89">H284*(1+AC285%)</f>
        <v>60245</v>
      </c>
      <c r="I285" s="10">
        <f t="shared" ref="I285:I286" si="90">I284*(1+AD285%)</f>
        <v>23187.78</v>
      </c>
      <c r="J285" s="10">
        <f t="shared" ref="J285:J286" si="91">J284*(1+AE285%)</f>
        <v>19925.36</v>
      </c>
      <c r="K285" s="6">
        <f t="shared" ref="K285:K286" si="92">K284*SUM(H285:J285)/SUM(H284:J284)</f>
        <v>129.1989172972817</v>
      </c>
      <c r="L285" s="6">
        <f t="shared" ref="L285:L286" si="93">L284*SUM(H285:J285)/SUM(H284:J284)</f>
        <v>4417.609133741671</v>
      </c>
      <c r="M285" s="10">
        <f>M284-5000</f>
        <v>-2654</v>
      </c>
      <c r="N285" s="6">
        <f t="shared" ref="N285:N290" si="94">N284</f>
        <v>4940</v>
      </c>
      <c r="P285" s="10">
        <f t="shared" ref="P285:P286" si="95">P284*(1+AF285%)</f>
        <v>177135.27</v>
      </c>
      <c r="Q285" s="10">
        <f t="shared" ref="Q285:Q286" si="96">Q284*(1+AG285%)</f>
        <v>189685.179</v>
      </c>
      <c r="R285">
        <f t="shared" ref="R285:R290" si="97">R284</f>
        <v>5185</v>
      </c>
      <c r="T285" s="6">
        <f t="shared" si="34"/>
        <v>2286</v>
      </c>
      <c r="U285" s="6">
        <v>0</v>
      </c>
      <c r="X285" s="21">
        <f t="shared" si="41"/>
        <v>1.2086210960013721</v>
      </c>
      <c r="Y285" s="19">
        <f t="shared" si="51"/>
        <v>0.22837396090273909</v>
      </c>
      <c r="Z285" s="17">
        <v>0.3</v>
      </c>
      <c r="AA285" s="17">
        <v>1.1499999999999999</v>
      </c>
      <c r="AB285" s="17">
        <f t="shared" si="52"/>
        <v>-0.6134713219561827</v>
      </c>
      <c r="AC285" s="17">
        <v>0</v>
      </c>
      <c r="AD285" s="17">
        <v>-1</v>
      </c>
      <c r="AE285" s="19">
        <v>-2</v>
      </c>
      <c r="AF285" s="19">
        <v>0.5</v>
      </c>
      <c r="AG285" s="19">
        <v>-1.9</v>
      </c>
      <c r="AH285" s="11">
        <f t="shared" si="81"/>
        <v>0.24458420684836391</v>
      </c>
      <c r="AI285" s="23">
        <f t="shared" si="43"/>
        <v>-1.6210245945624813E-2</v>
      </c>
      <c r="AL285" s="24">
        <f t="shared" si="33"/>
        <v>0.30589018165832432</v>
      </c>
      <c r="AM285" s="15">
        <f t="shared" si="44"/>
        <v>-0.87114691718527415</v>
      </c>
      <c r="AN285" s="24">
        <f t="shared" si="55"/>
        <v>0.79363069642968898</v>
      </c>
      <c r="AO285" s="23">
        <f t="shared" si="50"/>
        <v>0.2283739609027392</v>
      </c>
      <c r="AP285" s="5">
        <f t="shared" si="15"/>
        <v>30.791848313428243</v>
      </c>
      <c r="AQ285" s="5">
        <f t="shared" si="17"/>
        <v>32.684861308446557</v>
      </c>
      <c r="AR285" s="5">
        <f t="shared" si="16"/>
        <v>10.472532667505938</v>
      </c>
      <c r="AT285" s="10">
        <f t="shared" si="82"/>
        <v>69176.264605450735</v>
      </c>
      <c r="AU285" s="9">
        <v>0.2</v>
      </c>
      <c r="AW285">
        <f>'PIB valeur_LT'!D285+'PIB valeur_LT'!E285</f>
        <v>0</v>
      </c>
    </row>
    <row r="286" spans="1:54" x14ac:dyDescent="0.35">
      <c r="A286" t="s">
        <v>468</v>
      </c>
      <c r="B286" s="9" t="s">
        <v>375</v>
      </c>
      <c r="C286" s="10">
        <f t="shared" si="84"/>
        <v>576764.37225686922</v>
      </c>
      <c r="D286" s="10">
        <f t="shared" si="85"/>
        <v>341434.46768399997</v>
      </c>
      <c r="E286" s="10">
        <f t="shared" si="86"/>
        <v>12025.737303999998</v>
      </c>
      <c r="F286" s="10">
        <f t="shared" si="87"/>
        <v>120749.89619</v>
      </c>
      <c r="G286" s="6">
        <f t="shared" si="88"/>
        <v>107885.61480286926</v>
      </c>
      <c r="H286" s="10">
        <f t="shared" si="89"/>
        <v>60425.734999999993</v>
      </c>
      <c r="I286" s="10">
        <f t="shared" si="90"/>
        <v>23187.78</v>
      </c>
      <c r="J286" s="10">
        <f t="shared" si="91"/>
        <v>19726.106400000001</v>
      </c>
      <c r="K286" s="6">
        <f t="shared" si="92"/>
        <v>129.17576882470021</v>
      </c>
      <c r="L286" s="6">
        <f t="shared" si="93"/>
        <v>4416.817634044558</v>
      </c>
      <c r="M286" s="10">
        <f t="shared" ref="M286:M290" si="98">M285</f>
        <v>-2654</v>
      </c>
      <c r="N286" s="6">
        <f t="shared" si="94"/>
        <v>4940</v>
      </c>
      <c r="P286" s="10">
        <f t="shared" si="95"/>
        <v>178020.94634999998</v>
      </c>
      <c r="Q286" s="10">
        <f t="shared" si="96"/>
        <v>190823.29007400002</v>
      </c>
      <c r="R286">
        <f t="shared" si="97"/>
        <v>5185</v>
      </c>
      <c r="T286" s="6">
        <f t="shared" si="34"/>
        <v>2286</v>
      </c>
      <c r="U286" s="6">
        <v>0</v>
      </c>
      <c r="X286" s="21">
        <f t="shared" si="41"/>
        <v>1.7892529211277264</v>
      </c>
      <c r="Y286" s="19">
        <f t="shared" si="51"/>
        <v>0.26033247429027018</v>
      </c>
      <c r="Z286" s="17">
        <v>0.4</v>
      </c>
      <c r="AA286" s="17">
        <v>0.3</v>
      </c>
      <c r="AB286" s="17">
        <f t="shared" si="52"/>
        <v>-1.7916924588623484E-2</v>
      </c>
      <c r="AC286" s="17">
        <v>0.3</v>
      </c>
      <c r="AD286" s="17">
        <v>0</v>
      </c>
      <c r="AE286" s="19">
        <v>-1</v>
      </c>
      <c r="AF286" s="19">
        <v>0.5</v>
      </c>
      <c r="AG286" s="19">
        <v>0.6</v>
      </c>
      <c r="AH286" s="11">
        <f t="shared" si="81"/>
        <v>0.24458420684836391</v>
      </c>
      <c r="AI286" s="23">
        <f t="shared" si="43"/>
        <v>1.5748267441906272E-2</v>
      </c>
      <c r="AL286" s="24">
        <f t="shared" si="33"/>
        <v>0.30421380707314022</v>
      </c>
      <c r="AM286" s="15">
        <f t="shared" si="44"/>
        <v>-1.5674961328926429E-14</v>
      </c>
      <c r="AN286" s="24">
        <f t="shared" si="55"/>
        <v>-4.3881332782854367E-2</v>
      </c>
      <c r="AO286" s="23">
        <f t="shared" si="50"/>
        <v>0.26033247429027018</v>
      </c>
      <c r="AP286" s="5">
        <f>100*P286/C286</f>
        <v>30.865454752936113</v>
      </c>
      <c r="AQ286" s="5">
        <f t="shared" si="17"/>
        <v>32.782115524154015</v>
      </c>
      <c r="AR286" s="5">
        <f t="shared" si="16"/>
        <v>10.476676075457837</v>
      </c>
      <c r="AT286" s="10">
        <f t="shared" si="82"/>
        <v>69314.617134661632</v>
      </c>
      <c r="AU286" s="9">
        <v>0.2</v>
      </c>
      <c r="AW286">
        <f>'PIB valeur_LT'!D286+'PIB valeur_LT'!E286</f>
        <v>0</v>
      </c>
    </row>
    <row r="287" spans="1:54" x14ac:dyDescent="0.35">
      <c r="A287">
        <v>25</v>
      </c>
      <c r="B287" s="9" t="s">
        <v>491</v>
      </c>
      <c r="C287" s="10">
        <f t="shared" ref="C287:C290" si="99">SUM(D287:G287)+M287+N287+P287-Q287+R287+U287</f>
        <v>578492.26508563105</v>
      </c>
      <c r="D287" s="10">
        <f t="shared" ref="D287:D290" si="100">D286*(1+Z287%)</f>
        <v>342800.20555473596</v>
      </c>
      <c r="E287" s="10">
        <f t="shared" ref="E287:E290" si="101">E286*D287/D286</f>
        <v>12073.840253215998</v>
      </c>
      <c r="F287" s="10">
        <f t="shared" ref="F287:F290" si="102">F286*(1+AA287%)</f>
        <v>120991.39598238</v>
      </c>
      <c r="G287" s="6">
        <f t="shared" ref="G287:G290" si="103">SUM(H287:L287)</f>
        <v>108034.98108164303</v>
      </c>
      <c r="H287" s="10">
        <f t="shared" ref="H287:H290" si="104">H286*(1+AC287%)</f>
        <v>60667.437939999996</v>
      </c>
      <c r="I287" s="10">
        <f t="shared" ref="I287:I290" si="105">I286*(1+AD287%)</f>
        <v>23187.78</v>
      </c>
      <c r="J287" s="10">
        <f t="shared" ref="J287:J290" si="106">J286*(1+AE287%)</f>
        <v>19627.475868000001</v>
      </c>
      <c r="K287" s="6">
        <f t="shared" ref="K287:K290" si="107">K286*SUM(H287:J287)/SUM(H286:J286)</f>
        <v>129.35461105433706</v>
      </c>
      <c r="L287" s="6">
        <f t="shared" ref="L287:L290" si="108">L286*SUM(H287:J287)/SUM(H286:J286)</f>
        <v>4422.9326625886797</v>
      </c>
      <c r="M287" s="10">
        <f t="shared" si="98"/>
        <v>-2654</v>
      </c>
      <c r="N287" s="6">
        <f t="shared" si="94"/>
        <v>4940</v>
      </c>
      <c r="P287" s="10">
        <f t="shared" ref="P287:P290" si="109">P286*(1+AF287%)</f>
        <v>179089.0720281</v>
      </c>
      <c r="Q287" s="10">
        <f t="shared" ref="Q287:Q290" si="110">Q286*(1+AG287%)</f>
        <v>191968.22981444403</v>
      </c>
      <c r="R287">
        <f t="shared" si="97"/>
        <v>5185</v>
      </c>
      <c r="T287" s="6">
        <f t="shared" ref="T287:T290" si="111">M287+N287</f>
        <v>2286</v>
      </c>
      <c r="U287" s="6">
        <v>0</v>
      </c>
      <c r="X287" s="21">
        <f t="shared" ref="X287:X290" si="112">((C287/C283)-1)*100</f>
        <v>1.3664529652722912</v>
      </c>
      <c r="Y287" s="19">
        <f t="shared" ref="Y287:Y290" si="113">((C287/C286)-1)*100</f>
        <v>0.29958383559660628</v>
      </c>
      <c r="Z287" s="17">
        <v>0.4</v>
      </c>
      <c r="AA287" s="19">
        <v>0.2</v>
      </c>
      <c r="AB287" s="17">
        <f t="shared" ref="AB287:AB290" si="114">((G287/G286)-1)*100</f>
        <v>0.13844874411357289</v>
      </c>
      <c r="AC287" s="17">
        <v>0.4</v>
      </c>
      <c r="AD287" s="19">
        <v>0</v>
      </c>
      <c r="AE287" s="19">
        <v>-0.5</v>
      </c>
      <c r="AF287" s="19">
        <v>0.6</v>
      </c>
      <c r="AG287" s="19">
        <v>0.6</v>
      </c>
      <c r="AH287" s="11">
        <f t="shared" si="81"/>
        <v>0.24458420684836391</v>
      </c>
      <c r="AI287" s="23">
        <f t="shared" ref="AI287:AI290" si="115">Y287-AH287</f>
        <v>5.499962874824238E-2</v>
      </c>
      <c r="AL287" s="24">
        <f t="shared" ref="AL287:AL290" si="116">100*(SUM(D287:G287)-SUM(D286:G286))/C286</f>
        <v>0.31290193672052863</v>
      </c>
      <c r="AM287" s="15">
        <f t="shared" ref="AM287:AM290" si="117">Y287-AL287-AN287</f>
        <v>1.2465722898369336E-14</v>
      </c>
      <c r="AN287" s="24">
        <f t="shared" ref="AN287:AN290" si="118">100*((P287-Q287)-(P286-Q286))/C286</f>
        <v>-1.3318101123934809E-2</v>
      </c>
      <c r="AO287" s="23">
        <f t="shared" ref="AO287:AO290" si="119">SUM(AL287:AN287)</f>
        <v>0.29958383559660628</v>
      </c>
      <c r="AP287" s="5">
        <f t="shared" ref="AP287:AP290" si="120">100*P287/C287</f>
        <v>30.957902609396243</v>
      </c>
      <c r="AQ287" s="5">
        <f t="shared" ref="AQ287:AQ290" si="121">100*Q287/SUM(D287:G287)</f>
        <v>32.876878024891354</v>
      </c>
      <c r="AR287" s="5">
        <f t="shared" ref="AR287:AR290" si="122">100*H287/C287</f>
        <v>10.487164928820565</v>
      </c>
      <c r="AT287" s="10">
        <f t="shared" si="82"/>
        <v>69453.246368930952</v>
      </c>
      <c r="AU287" s="9">
        <v>0.2</v>
      </c>
    </row>
    <row r="288" spans="1:54" x14ac:dyDescent="0.35">
      <c r="A288" t="s">
        <v>495</v>
      </c>
      <c r="B288" s="9" t="s">
        <v>492</v>
      </c>
      <c r="C288" s="10">
        <f t="shared" si="99"/>
        <v>580402.44773571508</v>
      </c>
      <c r="D288" s="10">
        <f t="shared" si="100"/>
        <v>344171.40637695492</v>
      </c>
      <c r="E288" s="10">
        <f t="shared" si="101"/>
        <v>12122.135614228862</v>
      </c>
      <c r="F288" s="10">
        <f t="shared" si="102"/>
        <v>121233.37877434476</v>
      </c>
      <c r="G288" s="6">
        <f t="shared" si="103"/>
        <v>108360.95970324863</v>
      </c>
      <c r="H288" s="10">
        <f t="shared" si="104"/>
        <v>61031.442567639999</v>
      </c>
      <c r="I288" s="10">
        <f t="shared" si="105"/>
        <v>23234.155559999999</v>
      </c>
      <c r="J288" s="10">
        <f t="shared" si="106"/>
        <v>19529.33848866</v>
      </c>
      <c r="K288" s="6">
        <f t="shared" si="107"/>
        <v>129.7449183176665</v>
      </c>
      <c r="L288" s="6">
        <f t="shared" si="108"/>
        <v>4436.2781686309818</v>
      </c>
      <c r="M288" s="10">
        <f t="shared" si="98"/>
        <v>-2654</v>
      </c>
      <c r="N288" s="6">
        <f t="shared" si="94"/>
        <v>4940</v>
      </c>
      <c r="P288" s="10">
        <f t="shared" si="109"/>
        <v>180163.60646026861</v>
      </c>
      <c r="Q288" s="10">
        <f t="shared" si="110"/>
        <v>193120.03919333068</v>
      </c>
      <c r="R288">
        <f t="shared" si="97"/>
        <v>5185</v>
      </c>
      <c r="T288" s="6">
        <f t="shared" si="111"/>
        <v>2286</v>
      </c>
      <c r="U288" s="6">
        <v>0</v>
      </c>
      <c r="X288" s="21">
        <f t="shared" si="112"/>
        <v>1.1231606143528472</v>
      </c>
      <c r="Y288" s="19">
        <f t="shared" si="113"/>
        <v>0.33020020584049181</v>
      </c>
      <c r="Z288" s="17">
        <v>0.4</v>
      </c>
      <c r="AA288" s="19">
        <v>0.2</v>
      </c>
      <c r="AB288" s="17">
        <f t="shared" si="114"/>
        <v>0.30173432562483615</v>
      </c>
      <c r="AC288" s="17">
        <v>0.6</v>
      </c>
      <c r="AD288" s="17">
        <v>0.2</v>
      </c>
      <c r="AE288" s="19">
        <v>-0.5</v>
      </c>
      <c r="AF288" s="19">
        <v>0.6</v>
      </c>
      <c r="AG288" s="19">
        <v>0.6</v>
      </c>
      <c r="AH288" s="11">
        <f t="shared" si="81"/>
        <v>0.24458420684836391</v>
      </c>
      <c r="AI288" s="23">
        <f t="shared" si="115"/>
        <v>8.5615998992127906E-2</v>
      </c>
      <c r="AL288" s="24">
        <f t="shared" si="116"/>
        <v>0.34355819718833408</v>
      </c>
      <c r="AM288" s="15">
        <f t="shared" si="117"/>
        <v>-6.0854099537266393E-15</v>
      </c>
      <c r="AN288" s="24">
        <f t="shared" si="118"/>
        <v>-1.3357991347836183E-2</v>
      </c>
      <c r="AO288" s="23">
        <f t="shared" si="119"/>
        <v>0.33020020584049181</v>
      </c>
      <c r="AP288" s="5">
        <f t="shared" si="120"/>
        <v>31.041152076999111</v>
      </c>
      <c r="AQ288" s="5">
        <f t="shared" si="121"/>
        <v>32.96194470498564</v>
      </c>
      <c r="AR288" s="5">
        <f t="shared" si="122"/>
        <v>10.515366157695897</v>
      </c>
      <c r="AT288" s="10">
        <f t="shared" si="82"/>
        <v>69592.152861668816</v>
      </c>
      <c r="AU288" s="9">
        <v>0.2</v>
      </c>
    </row>
    <row r="289" spans="1:47" x14ac:dyDescent="0.35">
      <c r="A289" t="s">
        <v>496</v>
      </c>
      <c r="B289" s="9" t="s">
        <v>493</v>
      </c>
      <c r="C289" s="10">
        <f t="shared" si="99"/>
        <v>582448.65042530408</v>
      </c>
      <c r="D289" s="10">
        <f t="shared" si="100"/>
        <v>345548.09200246277</v>
      </c>
      <c r="E289" s="10">
        <f t="shared" si="101"/>
        <v>12170.624156685779</v>
      </c>
      <c r="F289" s="10">
        <f t="shared" si="102"/>
        <v>121475.84553189346</v>
      </c>
      <c r="G289" s="6">
        <f t="shared" si="103"/>
        <v>108817.26006372245</v>
      </c>
      <c r="H289" s="10">
        <f t="shared" si="104"/>
        <v>61519.694108181116</v>
      </c>
      <c r="I289" s="10">
        <f t="shared" si="105"/>
        <v>23280.623871119999</v>
      </c>
      <c r="J289" s="10">
        <f t="shared" si="106"/>
        <v>19431.691796216699</v>
      </c>
      <c r="K289" s="6">
        <f t="shared" si="107"/>
        <v>130.29126502002248</v>
      </c>
      <c r="L289" s="6">
        <f t="shared" si="108"/>
        <v>4454.959023184615</v>
      </c>
      <c r="M289" s="10">
        <f t="shared" si="98"/>
        <v>-2654</v>
      </c>
      <c r="N289" s="6">
        <f t="shared" si="94"/>
        <v>4940</v>
      </c>
      <c r="P289" s="10">
        <f t="shared" si="109"/>
        <v>181244.58809903022</v>
      </c>
      <c r="Q289" s="10">
        <f t="shared" si="110"/>
        <v>194278.75942849068</v>
      </c>
      <c r="R289">
        <f t="shared" si="97"/>
        <v>5185</v>
      </c>
      <c r="T289" s="6">
        <f t="shared" si="111"/>
        <v>2286</v>
      </c>
      <c r="U289" s="6">
        <v>0</v>
      </c>
      <c r="X289" s="21">
        <f t="shared" si="112"/>
        <v>1.2484441650550737</v>
      </c>
      <c r="Y289" s="19">
        <f t="shared" si="113"/>
        <v>0.35254894213001542</v>
      </c>
      <c r="Z289" s="17">
        <v>0.4</v>
      </c>
      <c r="AA289" s="19">
        <v>0.2</v>
      </c>
      <c r="AB289" s="17">
        <f t="shared" si="114"/>
        <v>0.4210929487182602</v>
      </c>
      <c r="AC289" s="17">
        <v>0.8</v>
      </c>
      <c r="AD289" s="17">
        <v>0.2</v>
      </c>
      <c r="AE289" s="19">
        <v>-0.5</v>
      </c>
      <c r="AF289" s="19">
        <v>0.6</v>
      </c>
      <c r="AG289" s="19">
        <v>0.6</v>
      </c>
      <c r="AH289" s="11">
        <f t="shared" si="81"/>
        <v>0.24458420684836391</v>
      </c>
      <c r="AI289" s="23">
        <f t="shared" si="115"/>
        <v>0.10796473528165151</v>
      </c>
      <c r="AL289" s="24">
        <f t="shared" si="116"/>
        <v>0.36594285469907534</v>
      </c>
      <c r="AM289" s="15">
        <f t="shared" si="117"/>
        <v>-3.7886360715333467E-15</v>
      </c>
      <c r="AN289" s="24">
        <f t="shared" si="118"/>
        <v>-1.3393912569056129E-2</v>
      </c>
      <c r="AO289" s="23">
        <f t="shared" si="119"/>
        <v>0.35254894213001542</v>
      </c>
      <c r="AP289" s="5">
        <f t="shared" si="120"/>
        <v>31.117693888840741</v>
      </c>
      <c r="AQ289" s="5">
        <f t="shared" si="121"/>
        <v>33.039941076136451</v>
      </c>
      <c r="AR289" s="5">
        <f t="shared" si="122"/>
        <v>10.562251979339196</v>
      </c>
      <c r="AT289" s="10">
        <f t="shared" si="82"/>
        <v>69731.33716739215</v>
      </c>
      <c r="AU289" s="9">
        <v>0.2</v>
      </c>
    </row>
    <row r="290" spans="1:47" x14ac:dyDescent="0.35">
      <c r="A290" t="s">
        <v>497</v>
      </c>
      <c r="B290" s="9" t="s">
        <v>494</v>
      </c>
      <c r="C290" s="10">
        <f t="shared" si="99"/>
        <v>584553.86640532163</v>
      </c>
      <c r="D290" s="10">
        <f t="shared" si="100"/>
        <v>346930.2843704726</v>
      </c>
      <c r="E290" s="10">
        <f t="shared" si="101"/>
        <v>12219.306653312522</v>
      </c>
      <c r="F290" s="10">
        <f t="shared" si="102"/>
        <v>121718.79722295725</v>
      </c>
      <c r="G290" s="6">
        <f t="shared" si="103"/>
        <v>109326.85451601654</v>
      </c>
      <c r="H290" s="10">
        <f t="shared" si="104"/>
        <v>62011.851661046567</v>
      </c>
      <c r="I290" s="10">
        <f t="shared" si="105"/>
        <v>23373.746366604479</v>
      </c>
      <c r="J290" s="10">
        <f t="shared" si="106"/>
        <v>19334.533337235614</v>
      </c>
      <c r="K290" s="6">
        <f t="shared" si="107"/>
        <v>130.90142287363597</v>
      </c>
      <c r="L290" s="6">
        <f t="shared" si="108"/>
        <v>4475.8217282562455</v>
      </c>
      <c r="M290" s="10">
        <f t="shared" si="98"/>
        <v>-2654</v>
      </c>
      <c r="N290" s="6">
        <f t="shared" si="94"/>
        <v>4940</v>
      </c>
      <c r="P290" s="10">
        <f t="shared" si="109"/>
        <v>182332.05562762442</v>
      </c>
      <c r="Q290" s="10">
        <f t="shared" si="110"/>
        <v>195444.43198506162</v>
      </c>
      <c r="R290">
        <f t="shared" si="97"/>
        <v>5185</v>
      </c>
      <c r="T290" s="6">
        <f t="shared" si="111"/>
        <v>2286</v>
      </c>
      <c r="U290" s="6">
        <v>0</v>
      </c>
      <c r="X290" s="21">
        <f t="shared" si="112"/>
        <v>1.3505505060883438</v>
      </c>
      <c r="Y290" s="19">
        <f t="shared" si="113"/>
        <v>0.36144233117894053</v>
      </c>
      <c r="Z290" s="17">
        <v>0.4</v>
      </c>
      <c r="AA290" s="19">
        <v>0.2</v>
      </c>
      <c r="AB290" s="17">
        <f t="shared" si="114"/>
        <v>0.46830296222830636</v>
      </c>
      <c r="AC290" s="17">
        <v>0.8</v>
      </c>
      <c r="AD290" s="17">
        <v>0.4</v>
      </c>
      <c r="AE290" s="19">
        <v>-0.5</v>
      </c>
      <c r="AF290" s="19">
        <v>0.6</v>
      </c>
      <c r="AG290" s="19">
        <v>0.6</v>
      </c>
      <c r="AH290" s="11">
        <f t="shared" si="81"/>
        <v>0.24458420684836391</v>
      </c>
      <c r="AI290" s="23">
        <f t="shared" si="115"/>
        <v>0.11685812433057663</v>
      </c>
      <c r="AL290" s="24">
        <f t="shared" si="116"/>
        <v>0.3748692706902137</v>
      </c>
      <c r="AM290" s="15">
        <f t="shared" si="117"/>
        <v>-1.5406079190150024E-14</v>
      </c>
      <c r="AN290" s="24">
        <f t="shared" si="118"/>
        <v>-1.3426939511257755E-2</v>
      </c>
      <c r="AO290" s="23">
        <f t="shared" si="119"/>
        <v>0.36144233117894053</v>
      </c>
      <c r="AP290" s="5">
        <f t="shared" si="120"/>
        <v>31.19166018845522</v>
      </c>
      <c r="AQ290" s="5">
        <f t="shared" si="121"/>
        <v>33.115216427392404</v>
      </c>
      <c r="AR290" s="5">
        <f t="shared" si="122"/>
        <v>10.608406722614747</v>
      </c>
      <c r="AT290" s="10">
        <f t="shared" si="82"/>
        <v>69870.799841726941</v>
      </c>
      <c r="AU290" s="9">
        <v>0.2</v>
      </c>
    </row>
    <row r="291" spans="1:47" x14ac:dyDescent="0.35">
      <c r="C291" s="6"/>
      <c r="G291" s="6"/>
      <c r="AO291" s="5"/>
    </row>
    <row r="292" spans="1:47" x14ac:dyDescent="0.35">
      <c r="C292" s="6">
        <f t="shared" ref="C292:C300" si="123">SUM(D278:G278)+M278+N278+P278-Q278+R278+U278</f>
        <v>568034</v>
      </c>
      <c r="D292" s="6"/>
      <c r="G292" s="6">
        <f>SUM(H284:L284)</f>
        <v>108574</v>
      </c>
      <c r="H292" s="6"/>
      <c r="P292">
        <f>P276+N276</f>
        <v>173829</v>
      </c>
      <c r="Y292" s="5">
        <v>-9.3938796364356758E-2</v>
      </c>
      <c r="Z292" s="5">
        <v>-0.25944289550802191</v>
      </c>
      <c r="AA292" s="5">
        <v>0.75122822688700186</v>
      </c>
      <c r="AB292" s="5">
        <v>1.0960557567262441</v>
      </c>
      <c r="AC292" s="5">
        <v>6.4477996883560706E-2</v>
      </c>
      <c r="AD292" s="5">
        <v>0.94369547977795065</v>
      </c>
      <c r="AE292" s="5">
        <v>7.2622402831487243</v>
      </c>
      <c r="AF292" s="5">
        <v>10.478738400446286</v>
      </c>
      <c r="AG292" s="5">
        <v>-3.1017100662763086</v>
      </c>
      <c r="AH292" s="5"/>
      <c r="AO292" s="5"/>
    </row>
    <row r="293" spans="1:47" x14ac:dyDescent="0.35">
      <c r="C293" s="6">
        <f t="shared" si="123"/>
        <v>569027</v>
      </c>
      <c r="D293" s="2">
        <f>((C293/C292)-1)*100</f>
        <v>0.1748134794748113</v>
      </c>
      <c r="G293" s="6"/>
      <c r="H293" s="6"/>
      <c r="P293">
        <f>P277+N277</f>
        <v>179554</v>
      </c>
      <c r="Q293" s="5">
        <f>100*(P293-P292)/C276</f>
        <v>1.0081195444884476</v>
      </c>
      <c r="Y293" s="5">
        <v>0.12901813431522857</v>
      </c>
      <c r="Z293" s="5">
        <v>0.23756088925437346</v>
      </c>
      <c r="AA293" s="5">
        <v>0.52486457252793883</v>
      </c>
      <c r="AB293" s="5">
        <v>0.26093319725009056</v>
      </c>
      <c r="AC293" s="5">
        <v>-0.17362043351411005</v>
      </c>
      <c r="AD293" s="5">
        <v>-1.8933144787493084</v>
      </c>
      <c r="AE293" s="5">
        <v>8.2615337610754569</v>
      </c>
      <c r="AF293" s="5">
        <v>-1.3758429345524403</v>
      </c>
      <c r="AG293" s="5">
        <v>-0.19869754848711452</v>
      </c>
      <c r="AH293" s="5"/>
      <c r="AO293" s="5"/>
    </row>
    <row r="294" spans="1:47" x14ac:dyDescent="0.35">
      <c r="C294" s="6">
        <f t="shared" si="123"/>
        <v>569076</v>
      </c>
      <c r="D294" s="2">
        <f t="shared" ref="D294:D300" si="124">((C294/C293)-1)*100</f>
        <v>8.6111906816288553E-3</v>
      </c>
      <c r="F294">
        <f>AVERAGE(C271:C274)</f>
        <v>544050.75</v>
      </c>
      <c r="G294" s="6"/>
      <c r="H294" s="6"/>
      <c r="P294">
        <f>P278+N278</f>
        <v>176170</v>
      </c>
      <c r="Q294" s="5">
        <f>100*(P294-P293)/C277</f>
        <v>-0.59635735621954555</v>
      </c>
      <c r="Y294" s="5">
        <v>0.14462236001469009</v>
      </c>
      <c r="Z294" s="5">
        <v>-1.3957807541775669E-2</v>
      </c>
      <c r="AA294" s="5">
        <v>-1.8194967499536974</v>
      </c>
      <c r="AB294" s="5">
        <v>2.4315992662946817</v>
      </c>
      <c r="AC294" s="5">
        <v>3.2865954242272011</v>
      </c>
      <c r="AD294" s="5">
        <v>-2.130044843049328</v>
      </c>
      <c r="AE294" s="5">
        <v>8.184229835750978</v>
      </c>
      <c r="AF294" s="5">
        <v>-6.9338926691770659</v>
      </c>
      <c r="AG294" s="5">
        <v>-3.7762061817326553</v>
      </c>
      <c r="AH294" s="5"/>
    </row>
    <row r="295" spans="1:47" x14ac:dyDescent="0.35">
      <c r="C295" s="6">
        <f t="shared" si="123"/>
        <v>568397</v>
      </c>
      <c r="D295" s="2">
        <f t="shared" si="124"/>
        <v>-0.11931622489790294</v>
      </c>
      <c r="F295">
        <f>AVERAGE(C275:C278)</f>
        <v>567691</v>
      </c>
      <c r="G295">
        <f>100*(F295/F294-1)</f>
        <v>4.345228822862568</v>
      </c>
      <c r="Y295" s="5">
        <v>0.20472001317080046</v>
      </c>
      <c r="Z295" s="5">
        <v>0.57690828440295494</v>
      </c>
      <c r="AA295" s="5">
        <v>3.1494789795185163</v>
      </c>
      <c r="AB295" s="5">
        <v>-1.3125697302673878E-2</v>
      </c>
      <c r="AC295" s="5">
        <v>3.4059543442409579</v>
      </c>
      <c r="AD295" s="5">
        <v>-2.1027655048273641</v>
      </c>
      <c r="AE295" s="5">
        <v>-6.6937966296238276</v>
      </c>
      <c r="AF295" s="5">
        <v>-2.470289679323745</v>
      </c>
      <c r="AG295" s="5">
        <v>1.0220264317180705</v>
      </c>
      <c r="AH295" s="5"/>
    </row>
    <row r="296" spans="1:47" x14ac:dyDescent="0.35">
      <c r="C296" s="6">
        <f t="shared" si="123"/>
        <v>566626</v>
      </c>
      <c r="D296" s="2">
        <f t="shared" si="124"/>
        <v>-0.31157799918014595</v>
      </c>
    </row>
    <row r="297" spans="1:47" x14ac:dyDescent="0.35">
      <c r="C297" s="6">
        <f t="shared" si="123"/>
        <v>570694</v>
      </c>
      <c r="D297" s="2">
        <f t="shared" si="124"/>
        <v>0.71793387525458385</v>
      </c>
      <c r="Y297" s="5">
        <f t="shared" ref="Y297:AE297" si="125">Y277-Y292</f>
        <v>1.5754503307086054E-2</v>
      </c>
      <c r="Z297" s="5">
        <f t="shared" si="125"/>
        <v>-0.6458551328149098</v>
      </c>
      <c r="AA297" s="5">
        <f t="shared" si="125"/>
        <v>-0.276326437275487</v>
      </c>
      <c r="AB297" s="5">
        <f t="shared" si="125"/>
        <v>0.62216389157567775</v>
      </c>
      <c r="AC297" s="5">
        <f t="shared" si="125"/>
        <v>2.140615011229352</v>
      </c>
      <c r="AD297" s="5">
        <f t="shared" si="125"/>
        <v>1.0481776777393703</v>
      </c>
      <c r="AE297" s="5">
        <f t="shared" si="125"/>
        <v>-6.3425772951340109</v>
      </c>
      <c r="AF297" s="5">
        <f t="shared" ref="AF297:AG300" si="126">AF277-AF292</f>
        <v>0.5588753908886801</v>
      </c>
      <c r="AG297" s="5">
        <f t="shared" si="126"/>
        <v>-4.4930239647056336E-2</v>
      </c>
    </row>
    <row r="298" spans="1:47" x14ac:dyDescent="0.35">
      <c r="C298" s="6">
        <f t="shared" si="123"/>
        <v>573956</v>
      </c>
      <c r="D298" s="2">
        <f t="shared" si="124"/>
        <v>0.57158477222469806</v>
      </c>
      <c r="Y298" s="5">
        <f t="shared" ref="Y298:AE298" si="127">Y278-Y293</f>
        <v>-2.5219528282915959E-2</v>
      </c>
      <c r="Z298" s="5">
        <f t="shared" si="127"/>
        <v>-0.32113474872966785</v>
      </c>
      <c r="AA298" s="5">
        <f t="shared" si="127"/>
        <v>-1.0930957574724176</v>
      </c>
      <c r="AB298" s="5">
        <f t="shared" si="127"/>
        <v>0.30747356707319096</v>
      </c>
      <c r="AC298" s="5">
        <f t="shared" si="127"/>
        <v>0.59375956155324205</v>
      </c>
      <c r="AD298" s="5">
        <f t="shared" si="127"/>
        <v>0.6434121273705129</v>
      </c>
      <c r="AE298" s="5">
        <f t="shared" si="127"/>
        <v>-0.39511010301207516</v>
      </c>
      <c r="AF298" s="5">
        <f t="shared" si="126"/>
        <v>1.7159557806356363</v>
      </c>
      <c r="AG298" s="5">
        <f t="shared" si="126"/>
        <v>0.71116820497598709</v>
      </c>
    </row>
    <row r="299" spans="1:47" x14ac:dyDescent="0.35">
      <c r="C299" s="6">
        <f t="shared" si="123"/>
        <v>575266.76605103887</v>
      </c>
      <c r="D299" s="2">
        <f t="shared" si="124"/>
        <v>0.22837396090273909</v>
      </c>
      <c r="Y299" s="5">
        <f t="shared" ref="Y299:AE299" si="128">Y279-Y294</f>
        <v>3.0191119460121207E-2</v>
      </c>
      <c r="Z299" s="5">
        <f t="shared" si="128"/>
        <v>0.90960718208187297</v>
      </c>
      <c r="AA299" s="5">
        <f t="shared" si="128"/>
        <v>0.98761978385792926</v>
      </c>
      <c r="AB299" s="5">
        <f t="shared" si="128"/>
        <v>-0.27861254788885681</v>
      </c>
      <c r="AC299" s="5">
        <f t="shared" si="128"/>
        <v>1.1441315990924128</v>
      </c>
      <c r="AD299" s="5">
        <f t="shared" si="128"/>
        <v>-1.1094140605184322</v>
      </c>
      <c r="AE299" s="5">
        <f t="shared" si="128"/>
        <v>-4.8158317325188493</v>
      </c>
      <c r="AF299" s="5">
        <f t="shared" si="126"/>
        <v>0.42983613399688547</v>
      </c>
      <c r="AG299" s="5">
        <f t="shared" si="126"/>
        <v>2.6955642098549948</v>
      </c>
    </row>
    <row r="300" spans="1:47" x14ac:dyDescent="0.35">
      <c r="C300" s="6">
        <f t="shared" si="123"/>
        <v>576764.37225686922</v>
      </c>
      <c r="D300" s="2">
        <f t="shared" si="124"/>
        <v>0.26033247429027018</v>
      </c>
      <c r="Y300" s="5">
        <f t="shared" ref="Y300:AE300" si="129">Y280-Y295</f>
        <v>-0.19610882248917161</v>
      </c>
      <c r="Z300" s="5">
        <f t="shared" si="129"/>
        <v>-0.20200087171990955</v>
      </c>
      <c r="AA300" s="5">
        <f t="shared" si="129"/>
        <v>-0.92193069247494819</v>
      </c>
      <c r="AB300" s="5">
        <f t="shared" si="129"/>
        <v>-1.1604195286896601</v>
      </c>
      <c r="AC300" s="5">
        <f t="shared" si="129"/>
        <v>-3.4338671250106922</v>
      </c>
      <c r="AD300" s="5">
        <f t="shared" si="129"/>
        <v>-1.6702795019175154</v>
      </c>
      <c r="AE300" s="5">
        <f t="shared" si="129"/>
        <v>5.1593911458379109</v>
      </c>
      <c r="AF300" s="5">
        <f t="shared" si="126"/>
        <v>2.2202043593879672</v>
      </c>
      <c r="AG300" s="5">
        <f t="shared" si="126"/>
        <v>0.72145913468510958</v>
      </c>
    </row>
    <row r="303" spans="1:47" x14ac:dyDescent="0.35">
      <c r="Y303" t="s">
        <v>490</v>
      </c>
    </row>
    <row r="304" spans="1:47" x14ac:dyDescent="0.35">
      <c r="A304" t="str">
        <f>A282</f>
        <v>Q4 23</v>
      </c>
      <c r="C304">
        <f>100*(C281/C277-1)</f>
        <v>0.16776956357003048</v>
      </c>
      <c r="Y304" s="23">
        <f t="shared" ref="Y304" si="130">100*(C282/C278-1)</f>
        <v>-0.2478724865060844</v>
      </c>
      <c r="Z304" s="5">
        <f>100*(D282/D278-1)</f>
        <v>0.27198900140756876</v>
      </c>
      <c r="AA304" s="5">
        <f t="shared" ref="AA304:AG304" si="131">100*(E282/E278-1)</f>
        <v>1.4585616727088802</v>
      </c>
      <c r="AB304" s="5">
        <f t="shared" si="131"/>
        <v>2.5367004543865868</v>
      </c>
      <c r="AC304" s="5">
        <f t="shared" si="131"/>
        <v>0.4508431047249406</v>
      </c>
      <c r="AD304" s="5">
        <f t="shared" si="131"/>
        <v>2.8446502057613232</v>
      </c>
      <c r="AE304" s="5">
        <f t="shared" si="131"/>
        <v>-9.516652163594653</v>
      </c>
      <c r="AF304" s="5">
        <f t="shared" si="131"/>
        <v>8.7371232354063402</v>
      </c>
      <c r="AG304" s="5">
        <f t="shared" si="131"/>
        <v>-16.326530612244895</v>
      </c>
    </row>
    <row r="305" spans="1:40" x14ac:dyDescent="0.35">
      <c r="Y305" s="23">
        <f>100*(C289/C285-1)</f>
        <v>1.2484441650550737</v>
      </c>
      <c r="Z305" s="23">
        <f t="shared" ref="Z305:AG305" si="132">100*(D289/D285-1)</f>
        <v>1.6096256256000085</v>
      </c>
      <c r="AA305" s="23">
        <f t="shared" si="132"/>
        <v>1.6096256256000085</v>
      </c>
      <c r="AB305" s="23">
        <f t="shared" si="132"/>
        <v>0.90300440239998725</v>
      </c>
      <c r="AC305" s="23">
        <f t="shared" si="132"/>
        <v>0.84547745878342795</v>
      </c>
      <c r="AD305" s="23">
        <f t="shared" si="132"/>
        <v>2.1158504575999881</v>
      </c>
      <c r="AE305" s="23">
        <f t="shared" si="132"/>
        <v>0.40039999999998965</v>
      </c>
      <c r="AF305" s="23">
        <f t="shared" si="132"/>
        <v>-2.4775873750000121</v>
      </c>
      <c r="AG305" s="23">
        <f t="shared" si="132"/>
        <v>0.84547745878345015</v>
      </c>
    </row>
    <row r="306" spans="1:40" x14ac:dyDescent="0.35">
      <c r="Y306" s="23"/>
      <c r="Z306" s="5"/>
      <c r="AA306" s="5"/>
      <c r="AB306" s="5"/>
      <c r="AC306" s="5"/>
      <c r="AD306" s="5"/>
      <c r="AE306" s="5"/>
      <c r="AF306" s="5"/>
      <c r="AG306" s="5"/>
    </row>
    <row r="307" spans="1:40" x14ac:dyDescent="0.35">
      <c r="Y307" s="23">
        <f t="shared" ref="Y307:Z307" si="133">100*(C284/C280-1)</f>
        <v>0.8575304528744887</v>
      </c>
      <c r="Z307" s="5">
        <f t="shared" si="133"/>
        <v>-0.33392809375853982</v>
      </c>
      <c r="AA307" s="5">
        <f t="shared" ref="AA307:AG308" si="134">100*(E284/E280-1)</f>
        <v>-1.6552746438277199</v>
      </c>
      <c r="AB307" s="5">
        <f t="shared" si="134"/>
        <v>2.5892980278582334</v>
      </c>
      <c r="AC307" s="5">
        <f t="shared" si="134"/>
        <v>0.80217627452254803</v>
      </c>
      <c r="AD307" s="5">
        <f t="shared" si="134"/>
        <v>-1.0544122719135407</v>
      </c>
      <c r="AE307" s="5">
        <f t="shared" si="134"/>
        <v>-0.5012744265080693</v>
      </c>
      <c r="AF307" s="5">
        <f t="shared" si="134"/>
        <v>8.8786548141801536</v>
      </c>
      <c r="AG307" s="5">
        <f t="shared" si="134"/>
        <v>-2.2556390977443663</v>
      </c>
    </row>
    <row r="308" spans="1:40" x14ac:dyDescent="0.35">
      <c r="B308" t="s">
        <v>596</v>
      </c>
      <c r="C308">
        <f>100*(C282/AVERAGE(C279:C282)-1)</f>
        <v>-0.29131689136457917</v>
      </c>
      <c r="Y308" s="23">
        <f t="shared" ref="Y308:Z308" si="135">100*(C285/C281-1)</f>
        <v>1.2086210960013721</v>
      </c>
      <c r="Z308" s="5">
        <f t="shared" si="135"/>
        <v>0.86851720026337453</v>
      </c>
      <c r="AA308" s="5">
        <f t="shared" si="134"/>
        <v>-1.1730528052805389</v>
      </c>
      <c r="AB308" s="5">
        <f t="shared" si="134"/>
        <v>2.6725768623939272</v>
      </c>
      <c r="AC308" s="5">
        <f t="shared" si="134"/>
        <v>1.5633335068699905</v>
      </c>
      <c r="AD308" s="5">
        <f t="shared" si="134"/>
        <v>1.8357308270930961</v>
      </c>
      <c r="AE308" s="5">
        <f t="shared" si="134"/>
        <v>0.38434564266851545</v>
      </c>
      <c r="AF308" s="5">
        <f t="shared" si="134"/>
        <v>2.6815769131667055</v>
      </c>
      <c r="AG308" s="5">
        <f t="shared" si="134"/>
        <v>-2.1220323505441674</v>
      </c>
    </row>
    <row r="309" spans="1:40" x14ac:dyDescent="0.35">
      <c r="Y309" s="23"/>
      <c r="Z309" s="5"/>
      <c r="AA309" s="5"/>
      <c r="AB309" s="5"/>
      <c r="AC309" s="5"/>
      <c r="AD309" s="5"/>
      <c r="AE309" s="5"/>
      <c r="AF309" s="5"/>
      <c r="AG309" s="5"/>
    </row>
    <row r="310" spans="1:40" x14ac:dyDescent="0.35">
      <c r="C310">
        <f>100*(C285/C281-1)</f>
        <v>1.2086210960013721</v>
      </c>
    </row>
    <row r="312" spans="1:40" x14ac:dyDescent="0.35">
      <c r="A312">
        <v>2021</v>
      </c>
      <c r="C312" s="6">
        <f t="shared" ref="C312:I312" si="136">SUM(C271:C274)</f>
        <v>2176203</v>
      </c>
      <c r="D312" s="6">
        <f t="shared" si="136"/>
        <v>1289290</v>
      </c>
      <c r="E312" s="6">
        <f t="shared" si="136"/>
        <v>41815</v>
      </c>
      <c r="F312" s="6">
        <f t="shared" si="136"/>
        <v>451510</v>
      </c>
      <c r="G312" s="6">
        <f t="shared" si="136"/>
        <v>389652</v>
      </c>
      <c r="H312" s="6">
        <f t="shared" si="136"/>
        <v>208294</v>
      </c>
      <c r="I312" s="6">
        <f t="shared" si="136"/>
        <v>90736</v>
      </c>
      <c r="J312" s="6">
        <f t="shared" ref="J312:S312" si="137">SUM(J271:J274)</f>
        <v>70851</v>
      </c>
      <c r="K312" s="6">
        <f t="shared" si="137"/>
        <v>602</v>
      </c>
      <c r="L312" s="6">
        <f t="shared" si="137"/>
        <v>19349</v>
      </c>
      <c r="M312" s="6">
        <f t="shared" si="137"/>
        <v>-1714</v>
      </c>
      <c r="N312" s="6">
        <f t="shared" si="137"/>
        <v>6959</v>
      </c>
      <c r="O312" s="6">
        <f t="shared" si="137"/>
        <v>2177512</v>
      </c>
      <c r="P312" s="6">
        <f t="shared" si="137"/>
        <v>656554</v>
      </c>
      <c r="Q312" s="6">
        <f t="shared" si="137"/>
        <v>657863</v>
      </c>
      <c r="R312" s="6">
        <f t="shared" si="137"/>
        <v>0</v>
      </c>
      <c r="S312" s="6">
        <f t="shared" si="137"/>
        <v>2834066</v>
      </c>
      <c r="AL312" s="5">
        <f>'RESEM annuel'!AJ12</f>
        <v>9.2438460336111703</v>
      </c>
      <c r="AM312" s="5">
        <f>'RESEM annuel'!AK12</f>
        <v>-0.2115866803762787</v>
      </c>
      <c r="AN312" s="5">
        <f>'RESEM annuel'!AL12</f>
        <v>-0.35735527136478651</v>
      </c>
    </row>
    <row r="313" spans="1:40" x14ac:dyDescent="0.35">
      <c r="A313">
        <v>2022</v>
      </c>
      <c r="C313" s="6">
        <f t="shared" ref="C313:I313" si="138">SUM(C275:C278)</f>
        <v>2270764</v>
      </c>
      <c r="D313" s="6">
        <f t="shared" si="138"/>
        <v>1350539</v>
      </c>
      <c r="E313" s="6">
        <f t="shared" si="138"/>
        <v>46933</v>
      </c>
      <c r="F313" s="6">
        <f t="shared" si="138"/>
        <v>461684</v>
      </c>
      <c r="G313" s="6">
        <f t="shared" si="138"/>
        <v>420902</v>
      </c>
      <c r="H313" s="6">
        <f t="shared" si="138"/>
        <v>228317</v>
      </c>
      <c r="I313" s="6">
        <f t="shared" si="138"/>
        <v>100085</v>
      </c>
      <c r="J313" s="6">
        <f t="shared" ref="J313:S313" si="139">SUM(J275:J278)</f>
        <v>71478</v>
      </c>
      <c r="K313" s="6">
        <f t="shared" si="139"/>
        <v>648</v>
      </c>
      <c r="L313" s="6">
        <f t="shared" si="139"/>
        <v>20460</v>
      </c>
      <c r="M313" s="6">
        <f t="shared" si="139"/>
        <v>19476</v>
      </c>
      <c r="N313" s="6">
        <f t="shared" si="139"/>
        <v>-17540</v>
      </c>
      <c r="O313" s="6">
        <f t="shared" si="139"/>
        <v>2281994</v>
      </c>
      <c r="P313" s="6">
        <f t="shared" si="139"/>
        <v>715449</v>
      </c>
      <c r="Q313" s="6">
        <f t="shared" si="139"/>
        <v>753962</v>
      </c>
      <c r="R313" s="6">
        <f t="shared" si="139"/>
        <v>27283</v>
      </c>
      <c r="S313" s="6">
        <f t="shared" si="139"/>
        <v>2997443</v>
      </c>
      <c r="Y313" s="5">
        <f>((C313/C312)-1)*100</f>
        <v>4.345228822862568</v>
      </c>
      <c r="Z313" s="5">
        <f>(((D313+E313)/(D312+E312))-1)*100</f>
        <v>4.9858576145382916</v>
      </c>
      <c r="AA313" s="5">
        <f t="shared" ref="AA313:AD316" si="140">((F313/F312)-1)*100</f>
        <v>2.2533277225310622</v>
      </c>
      <c r="AB313" s="5">
        <f t="shared" si="140"/>
        <v>8.0199767998111238</v>
      </c>
      <c r="AC313" s="5">
        <f t="shared" si="140"/>
        <v>9.6128549070064508</v>
      </c>
      <c r="AD313" s="5">
        <f t="shared" si="140"/>
        <v>10.30351789807793</v>
      </c>
      <c r="AE313" s="5">
        <f t="shared" ref="AE313:AE316" si="141">((J313/J312)-1)*100</f>
        <v>0.88495575221239076</v>
      </c>
      <c r="AF313" s="5">
        <f>((P313/P312)-1)*100</f>
        <v>8.9703207961568943</v>
      </c>
      <c r="AG313" s="5">
        <f t="shared" ref="AG313:AG316" si="142">((Q313/Q312)-1)*100</f>
        <v>14.607752677989193</v>
      </c>
      <c r="AL313" s="5">
        <f>'RESEM annuel'!AJ13</f>
        <v>4.9531684314376925</v>
      </c>
      <c r="AM313" s="5">
        <f>'RESEM annuel'!AK13</f>
        <v>1.1016435507165407</v>
      </c>
      <c r="AN313" s="5">
        <f>'RESEM annuel'!AL13</f>
        <v>-1.7095831592916653</v>
      </c>
    </row>
    <row r="314" spans="1:40" x14ac:dyDescent="0.35">
      <c r="A314">
        <f>A313+1</f>
        <v>2023</v>
      </c>
      <c r="C314" s="6">
        <f t="shared" ref="C314:I314" si="143">SUM(C279:C282)</f>
        <v>2273126</v>
      </c>
      <c r="D314" s="6">
        <f t="shared" si="143"/>
        <v>1353287</v>
      </c>
      <c r="E314" s="6">
        <f t="shared" si="143"/>
        <v>48326</v>
      </c>
      <c r="F314" s="6">
        <f t="shared" si="143"/>
        <v>464102</v>
      </c>
      <c r="G314" s="6">
        <f t="shared" si="143"/>
        <v>430107</v>
      </c>
      <c r="H314" s="6">
        <f t="shared" si="143"/>
        <v>240929</v>
      </c>
      <c r="I314" s="6">
        <f t="shared" si="143"/>
        <v>93978</v>
      </c>
      <c r="J314" s="6">
        <f t="shared" ref="J314:S314" si="144">SUM(J279:J282)</f>
        <v>76994</v>
      </c>
      <c r="K314" s="6">
        <f t="shared" si="144"/>
        <v>519</v>
      </c>
      <c r="L314" s="6">
        <f t="shared" si="144"/>
        <v>17757</v>
      </c>
      <c r="M314" s="6">
        <f t="shared" si="144"/>
        <v>-128</v>
      </c>
      <c r="N314" s="6">
        <f t="shared" si="144"/>
        <v>-12880</v>
      </c>
      <c r="O314" s="6">
        <f t="shared" si="144"/>
        <v>2282814</v>
      </c>
      <c r="P314" s="6">
        <f t="shared" si="144"/>
        <v>711785</v>
      </c>
      <c r="Q314" s="6">
        <f t="shared" si="144"/>
        <v>742724</v>
      </c>
      <c r="R314" s="6">
        <f t="shared" si="144"/>
        <v>21251</v>
      </c>
      <c r="S314" s="6">
        <f t="shared" si="144"/>
        <v>2994599</v>
      </c>
      <c r="Y314" s="5">
        <f>((C314/C313)-1)*100</f>
        <v>0.10401785478366676</v>
      </c>
      <c r="Z314" s="5">
        <f>(((D314+E314)/(D313+E313))-1)*100</f>
        <v>0.29632078496026892</v>
      </c>
      <c r="AA314" s="5">
        <f t="shared" si="140"/>
        <v>0.52373484894430167</v>
      </c>
      <c r="AB314" s="5">
        <f t="shared" si="140"/>
        <v>2.1869698884775968</v>
      </c>
      <c r="AC314" s="5">
        <f t="shared" si="140"/>
        <v>5.5238987898404313</v>
      </c>
      <c r="AD314" s="5">
        <f t="shared" si="140"/>
        <v>-6.1018134585602235</v>
      </c>
      <c r="AE314" s="5">
        <f t="shared" si="141"/>
        <v>7.7170597946221164</v>
      </c>
      <c r="AF314" s="5">
        <f t="shared" ref="AF314:AF316" si="145">((P314/P313)-1)*100</f>
        <v>-0.512125951675102</v>
      </c>
      <c r="AG314" s="5">
        <f t="shared" si="142"/>
        <v>-1.4905260477318438</v>
      </c>
      <c r="AL314" s="5">
        <f>'RESEM annuel'!AJ14</f>
        <v>0.69421569128275773</v>
      </c>
      <c r="AM314" s="5">
        <f>'RESEM annuel'!AK14</f>
        <v>-0.9237419652592791</v>
      </c>
      <c r="AN314" s="5">
        <f>'RESEM annuel'!AL14</f>
        <v>0.33354412876018819</v>
      </c>
    </row>
    <row r="315" spans="1:40" x14ac:dyDescent="0.35">
      <c r="A315">
        <f>A314+1</f>
        <v>2024</v>
      </c>
      <c r="C315" s="6">
        <f t="shared" ref="C315:I315" si="146">SUM(C283:C286)</f>
        <v>2296681.1383079081</v>
      </c>
      <c r="D315" s="6">
        <f t="shared" si="146"/>
        <v>1358953.6386839999</v>
      </c>
      <c r="E315" s="6">
        <f t="shared" si="146"/>
        <v>48011.563303999996</v>
      </c>
      <c r="F315" s="6">
        <f t="shared" si="146"/>
        <v>477482.62618999998</v>
      </c>
      <c r="G315" s="6">
        <f t="shared" si="146"/>
        <v>432503.56285390822</v>
      </c>
      <c r="H315" s="6">
        <f t="shared" si="146"/>
        <v>241214.73499999999</v>
      </c>
      <c r="I315" s="6">
        <f t="shared" si="146"/>
        <v>93397.56</v>
      </c>
      <c r="J315" s="6">
        <f t="shared" ref="J315:S315" si="147">SUM(J283:J286)</f>
        <v>79792.466400000005</v>
      </c>
      <c r="K315" s="6">
        <f t="shared" si="147"/>
        <v>510.37468612198188</v>
      </c>
      <c r="L315" s="6">
        <f t="shared" si="147"/>
        <v>17623.42676778623</v>
      </c>
      <c r="M315" s="6">
        <f t="shared" si="147"/>
        <v>-7026</v>
      </c>
      <c r="N315" s="6">
        <f t="shared" si="147"/>
        <v>13032</v>
      </c>
      <c r="O315" s="6">
        <f t="shared" si="147"/>
        <v>1155944</v>
      </c>
      <c r="P315" s="6">
        <f t="shared" si="147"/>
        <v>706341.21635</v>
      </c>
      <c r="Q315" s="6">
        <f t="shared" si="147"/>
        <v>753329.46907400002</v>
      </c>
      <c r="R315" s="6">
        <f t="shared" si="147"/>
        <v>20712</v>
      </c>
      <c r="S315" s="6">
        <f t="shared" si="147"/>
        <v>1507129</v>
      </c>
      <c r="Y315" s="19">
        <f>((C315/C314)-1)*100</f>
        <v>1.0362442868502741</v>
      </c>
      <c r="Z315" s="5">
        <f>(((D315+E315)/(D314+E314))-1)*100</f>
        <v>0.38186018451598081</v>
      </c>
      <c r="AA315" s="5">
        <f t="shared" si="140"/>
        <v>2.8831218546784942</v>
      </c>
      <c r="AB315" s="5">
        <f t="shared" si="140"/>
        <v>0.55720154610554573</v>
      </c>
      <c r="AC315" s="5">
        <f t="shared" si="140"/>
        <v>0.11859718008209175</v>
      </c>
      <c r="AD315" s="5">
        <f t="shared" si="140"/>
        <v>-0.61763391432037018</v>
      </c>
      <c r="AE315" s="5">
        <f t="shared" si="141"/>
        <v>3.6346551679351746</v>
      </c>
      <c r="AF315" s="5">
        <f t="shared" si="145"/>
        <v>-0.76480730136206931</v>
      </c>
      <c r="AG315" s="5">
        <f t="shared" si="142"/>
        <v>1.4279152247672178</v>
      </c>
      <c r="AL315" s="5">
        <f>'RESEM annuel'!AJ15</f>
        <v>0.92953012863819851</v>
      </c>
      <c r="AM315" s="5">
        <f>'RESEM annuel'!AK15</f>
        <v>0.81275740984001088</v>
      </c>
      <c r="AN315" s="5">
        <f>'RESEM annuel'!AL15</f>
        <v>-0.70604325162793524</v>
      </c>
    </row>
    <row r="316" spans="1:40" x14ac:dyDescent="0.35">
      <c r="A316">
        <f>A315+1</f>
        <v>2025</v>
      </c>
      <c r="C316" s="6">
        <f t="shared" ref="C316:I316" si="148">SUM(C287:C290)</f>
        <v>2325897.2296519722</v>
      </c>
      <c r="D316" s="6">
        <f t="shared" si="148"/>
        <v>1379449.9883046264</v>
      </c>
      <c r="E316" s="6">
        <f t="shared" si="148"/>
        <v>48585.906677443163</v>
      </c>
      <c r="F316" s="6">
        <f t="shared" si="148"/>
        <v>485419.41751157551</v>
      </c>
      <c r="G316" s="6">
        <f t="shared" si="148"/>
        <v>434540.05536463065</v>
      </c>
      <c r="H316" s="6">
        <f t="shared" si="148"/>
        <v>245230.42627686766</v>
      </c>
      <c r="I316" s="6">
        <f t="shared" si="148"/>
        <v>93076.305797724475</v>
      </c>
      <c r="J316" s="6">
        <f t="shared" ref="J316:S316" si="149">SUM(J287:J290)</f>
        <v>77923.039490112322</v>
      </c>
      <c r="K316" s="6">
        <f t="shared" si="149"/>
        <v>520.29221726566198</v>
      </c>
      <c r="L316" s="6">
        <f t="shared" si="149"/>
        <v>17789.991582660521</v>
      </c>
      <c r="M316" s="6">
        <f t="shared" si="149"/>
        <v>-10616</v>
      </c>
      <c r="N316" s="6">
        <f t="shared" si="149"/>
        <v>19760</v>
      </c>
      <c r="O316" s="6">
        <f t="shared" si="149"/>
        <v>0</v>
      </c>
      <c r="P316" s="6">
        <f t="shared" si="149"/>
        <v>722829.32221502322</v>
      </c>
      <c r="Q316" s="6">
        <f t="shared" si="149"/>
        <v>774811.46042132704</v>
      </c>
      <c r="R316" s="6">
        <f t="shared" si="149"/>
        <v>20740</v>
      </c>
      <c r="S316" s="6">
        <f t="shared" si="149"/>
        <v>0</v>
      </c>
      <c r="Y316" s="19">
        <f>((C316/C315)-1)*100</f>
        <v>1.2721004608236219</v>
      </c>
      <c r="Z316" s="5">
        <f>(((D316+E316)/(D315+E315))-1)*100</f>
        <v>1.4975987298262439</v>
      </c>
      <c r="AA316" s="5">
        <f t="shared" si="140"/>
        <v>1.662215730215344</v>
      </c>
      <c r="AB316" s="5">
        <f t="shared" si="140"/>
        <v>0.47086144152996834</v>
      </c>
      <c r="AC316" s="5">
        <f t="shared" si="140"/>
        <v>1.6647785952494498</v>
      </c>
      <c r="AD316" s="5">
        <f t="shared" si="140"/>
        <v>-0.34396423447842217</v>
      </c>
      <c r="AE316" s="5">
        <f t="shared" si="141"/>
        <v>-2.3428614181647656</v>
      </c>
      <c r="AF316" s="5">
        <f t="shared" si="145"/>
        <v>2.3342975722449033</v>
      </c>
      <c r="AG316" s="5">
        <f t="shared" si="142"/>
        <v>2.8516063992203744</v>
      </c>
      <c r="AL316" s="5">
        <f>'RESEM annuel'!AJ16</f>
        <v>1.3516885870033855</v>
      </c>
      <c r="AM316" s="5">
        <f>'RESEM annuel'!AK16</f>
        <v>0.13785109074100893</v>
      </c>
      <c r="AN316" s="5">
        <f>'RESEM annuel'!AL16</f>
        <v>-0.21743921692077245</v>
      </c>
    </row>
    <row r="318" spans="1:40" x14ac:dyDescent="0.35">
      <c r="Y318" s="5">
        <v>0.26732312246366963</v>
      </c>
      <c r="Z318" s="5">
        <v>1.078603324623395</v>
      </c>
      <c r="AA318" s="5">
        <v>-1.4042167616904466</v>
      </c>
      <c r="AB318" s="5">
        <v>-1.6768247486471211</v>
      </c>
      <c r="AC318" s="5">
        <v>-1.338775858104102</v>
      </c>
      <c r="AD318" s="5">
        <v>-0.66445850726983835</v>
      </c>
      <c r="AE318" s="5">
        <v>-1.3092165973287329</v>
      </c>
      <c r="AF318" s="5">
        <v>0</v>
      </c>
      <c r="AG318" s="5">
        <v>0.13121129339723758</v>
      </c>
    </row>
    <row r="319" spans="1:40" x14ac:dyDescent="0.35">
      <c r="Y319" s="5">
        <v>0.40814789678311758</v>
      </c>
      <c r="Z319" s="5">
        <v>0.71536234229130358</v>
      </c>
      <c r="AA319" s="5">
        <v>-0.64387709960979089</v>
      </c>
      <c r="AB319" s="5">
        <v>-0.60411225800841573</v>
      </c>
      <c r="AC319" s="5">
        <v>-0.98936866356600373</v>
      </c>
      <c r="AD319" s="5">
        <v>-0.26538991761656527</v>
      </c>
      <c r="AE319" s="5">
        <v>-0.9672348863708824</v>
      </c>
      <c r="AF319" s="5">
        <v>0</v>
      </c>
      <c r="AG319" s="5">
        <v>0.28438112267439308</v>
      </c>
    </row>
    <row r="320" spans="1:40" x14ac:dyDescent="0.35">
      <c r="Y320" s="5">
        <v>0.45799345943713377</v>
      </c>
      <c r="Z320" s="5">
        <v>0.6764347678672733</v>
      </c>
      <c r="AA320" s="5">
        <v>-0.19370568745314953</v>
      </c>
      <c r="AB320" s="5">
        <v>1.9787608762911191E-2</v>
      </c>
      <c r="AC320" s="5">
        <v>-0.5475053550928255</v>
      </c>
      <c r="AD320" s="5">
        <v>-0.33162891848473874</v>
      </c>
      <c r="AE320" s="5">
        <v>-0.54376876513505534</v>
      </c>
      <c r="AF320" s="5">
        <v>0</v>
      </c>
      <c r="AG320" s="5">
        <v>0.38895003481471679</v>
      </c>
    </row>
    <row r="321" spans="1:40" x14ac:dyDescent="0.35">
      <c r="Y321" s="5">
        <v>0.48008778353261228</v>
      </c>
      <c r="Z321" s="5">
        <v>0.53003227479240245</v>
      </c>
      <c r="AA321" s="5">
        <v>-7.4158453812644964E-3</v>
      </c>
      <c r="AB321" s="5">
        <v>0.24945339076325457</v>
      </c>
      <c r="AC321" s="5">
        <v>-0.1733089191151338</v>
      </c>
      <c r="AD321" s="5">
        <v>-0.54387112219922429</v>
      </c>
      <c r="AE321" s="5">
        <v>-0.25622175729138608</v>
      </c>
      <c r="AF321" s="5">
        <v>0</v>
      </c>
      <c r="AG321" s="5">
        <v>0.40541860689939924</v>
      </c>
    </row>
    <row r="322" spans="1:40" x14ac:dyDescent="0.35">
      <c r="Y322" s="5">
        <v>0.49747863854228136</v>
      </c>
      <c r="Z322" s="5">
        <v>0.42903637451900956</v>
      </c>
      <c r="AA322" s="5">
        <v>0.11489552270429471</v>
      </c>
      <c r="AB322" s="5">
        <v>0.33335933236515736</v>
      </c>
      <c r="AC322" s="5">
        <v>0.18236554480202116</v>
      </c>
      <c r="AD322" s="5">
        <v>-0.6450487046842146</v>
      </c>
      <c r="AE322" s="5">
        <v>9.0893791689250492E-2</v>
      </c>
      <c r="AF322" s="5">
        <v>0</v>
      </c>
      <c r="AG322" s="5">
        <v>0.41670605866082067</v>
      </c>
    </row>
    <row r="323" spans="1:40" x14ac:dyDescent="0.35">
      <c r="Y323" s="5">
        <v>0.50340374497019891</v>
      </c>
      <c r="Z323" s="5">
        <v>0.35446979492954611</v>
      </c>
      <c r="AA323" s="5">
        <v>0.32458684724161468</v>
      </c>
      <c r="AB323" s="5">
        <v>0.75524647241598242</v>
      </c>
      <c r="AC323" s="5">
        <v>0.22769381441225534</v>
      </c>
      <c r="AD323" s="5">
        <v>-0.863269541367917</v>
      </c>
      <c r="AE323" s="5">
        <v>0.16813925337555435</v>
      </c>
      <c r="AF323" s="5">
        <v>0</v>
      </c>
      <c r="AG323" s="5">
        <v>0.44164602903566941</v>
      </c>
    </row>
    <row r="324" spans="1:40" x14ac:dyDescent="0.35">
      <c r="Y324" s="5">
        <v>0.51245452296710958</v>
      </c>
      <c r="Z324" s="5">
        <v>0.24734128468275607</v>
      </c>
      <c r="AA324" s="5">
        <v>0.36214937010332626</v>
      </c>
      <c r="AB324" s="5">
        <v>0.52915908771367093</v>
      </c>
      <c r="AC324" s="5">
        <v>0.6905491686368892</v>
      </c>
      <c r="AD324" s="5">
        <v>-0.64520376736251217</v>
      </c>
      <c r="AE324" s="5">
        <v>0.67750405845043993</v>
      </c>
      <c r="AF324" s="5">
        <v>0</v>
      </c>
      <c r="AG324" s="5">
        <v>0.43126801128081649</v>
      </c>
    </row>
    <row r="325" spans="1:40" x14ac:dyDescent="0.35">
      <c r="Y325" s="5">
        <v>0.52171498925630555</v>
      </c>
      <c r="Z325" s="5">
        <v>0.34164823631090968</v>
      </c>
      <c r="AA325" s="5">
        <v>0.41914686160224868</v>
      </c>
      <c r="AB325" s="5">
        <v>0.5699888679489451</v>
      </c>
      <c r="AC325" s="5">
        <v>0.80894616066393699</v>
      </c>
      <c r="AD325" s="5">
        <v>-0.63853856126435682</v>
      </c>
      <c r="AE325" s="5">
        <v>0.76699331745186949</v>
      </c>
      <c r="AF325" s="5">
        <v>0</v>
      </c>
      <c r="AG325" s="5">
        <v>0.46694669955047452</v>
      </c>
    </row>
    <row r="327" spans="1:40" ht="31" x14ac:dyDescent="0.35">
      <c r="Y327" s="133" t="s">
        <v>598</v>
      </c>
      <c r="Z327" s="133" t="s">
        <v>599</v>
      </c>
      <c r="AA327" s="102" t="s">
        <v>600</v>
      </c>
      <c r="AB327" s="103"/>
      <c r="AC327" s="103"/>
      <c r="AD327" s="103"/>
      <c r="AE327" s="103"/>
    </row>
    <row r="328" spans="1:40" ht="46.5" x14ac:dyDescent="0.35">
      <c r="Y328" s="133"/>
      <c r="Z328" s="133"/>
      <c r="AA328" s="104" t="s">
        <v>601</v>
      </c>
      <c r="AB328" s="104" t="s">
        <v>602</v>
      </c>
      <c r="AC328" s="104" t="s">
        <v>603</v>
      </c>
      <c r="AD328" s="104" t="s">
        <v>604</v>
      </c>
      <c r="AE328" s="104" t="s">
        <v>605</v>
      </c>
    </row>
    <row r="329" spans="1:40" x14ac:dyDescent="0.35">
      <c r="A329" t="s">
        <v>912</v>
      </c>
    </row>
    <row r="330" spans="1:40" x14ac:dyDescent="0.35">
      <c r="A330" t="s">
        <v>907</v>
      </c>
    </row>
    <row r="331" spans="1:40" x14ac:dyDescent="0.35">
      <c r="B331" t="s">
        <v>908</v>
      </c>
      <c r="C331">
        <f>SUM(C279:C280)</f>
        <v>1138103</v>
      </c>
      <c r="D331">
        <f t="shared" ref="D331:U331" si="150">SUM(D279:D280)</f>
        <v>679184</v>
      </c>
      <c r="E331">
        <f t="shared" si="150"/>
        <v>24172</v>
      </c>
      <c r="F331">
        <f t="shared" si="150"/>
        <v>229504</v>
      </c>
      <c r="G331">
        <f t="shared" si="150"/>
        <v>216693</v>
      </c>
      <c r="H331">
        <f t="shared" si="150"/>
        <v>121791</v>
      </c>
      <c r="I331">
        <f t="shared" si="150"/>
        <v>48003</v>
      </c>
      <c r="J331">
        <f t="shared" si="150"/>
        <v>37639</v>
      </c>
      <c r="K331">
        <f t="shared" si="150"/>
        <v>264</v>
      </c>
      <c r="L331">
        <f t="shared" si="150"/>
        <v>9063</v>
      </c>
      <c r="M331">
        <f t="shared" si="150"/>
        <v>2069</v>
      </c>
      <c r="N331">
        <f t="shared" si="150"/>
        <v>-8133</v>
      </c>
      <c r="O331">
        <f t="shared" si="150"/>
        <v>1143489</v>
      </c>
      <c r="P331">
        <f t="shared" si="150"/>
        <v>357031</v>
      </c>
      <c r="Q331">
        <f t="shared" si="150"/>
        <v>373405</v>
      </c>
      <c r="R331">
        <f t="shared" si="150"/>
        <v>10988</v>
      </c>
      <c r="S331">
        <f t="shared" si="150"/>
        <v>1500520</v>
      </c>
      <c r="T331">
        <f t="shared" si="150"/>
        <v>-6064</v>
      </c>
      <c r="U331">
        <f t="shared" si="150"/>
        <v>0</v>
      </c>
      <c r="AL331" s="23" t="e">
        <f t="shared" ref="AL331" si="151">100*(SUM(D331:G331)-SUM(D330:G330))/C330</f>
        <v>#DIV/0!</v>
      </c>
      <c r="AM331" s="5" t="e">
        <f>C336-AL331-AN331</f>
        <v>#DIV/0!</v>
      </c>
      <c r="AN331" s="23" t="e">
        <f t="shared" ref="AN331" si="152">100*((P331-Q331)-(P330-Q330))/C330</f>
        <v>#DIV/0!</v>
      </c>
    </row>
    <row r="332" spans="1:40" x14ac:dyDescent="0.35">
      <c r="B332" t="s">
        <v>909</v>
      </c>
      <c r="C332">
        <f>SUM(C281:C282)</f>
        <v>1135023</v>
      </c>
      <c r="D332">
        <f t="shared" ref="D332:U332" si="153">SUM(D281:D282)</f>
        <v>674103</v>
      </c>
      <c r="E332">
        <f t="shared" si="153"/>
        <v>24154</v>
      </c>
      <c r="F332">
        <f t="shared" si="153"/>
        <v>234598</v>
      </c>
      <c r="G332">
        <f t="shared" si="153"/>
        <v>213414</v>
      </c>
      <c r="H332">
        <f t="shared" si="153"/>
        <v>119138</v>
      </c>
      <c r="I332">
        <f t="shared" si="153"/>
        <v>45975</v>
      </c>
      <c r="J332">
        <f t="shared" si="153"/>
        <v>39355</v>
      </c>
      <c r="K332">
        <f t="shared" si="153"/>
        <v>255</v>
      </c>
      <c r="L332">
        <f t="shared" si="153"/>
        <v>8694</v>
      </c>
      <c r="M332">
        <f t="shared" si="153"/>
        <v>-2197</v>
      </c>
      <c r="N332">
        <f t="shared" si="153"/>
        <v>-4747</v>
      </c>
      <c r="O332">
        <f t="shared" si="153"/>
        <v>1139325</v>
      </c>
      <c r="P332">
        <f t="shared" si="153"/>
        <v>354754</v>
      </c>
      <c r="Q332">
        <f t="shared" si="153"/>
        <v>369319</v>
      </c>
      <c r="R332">
        <f t="shared" si="153"/>
        <v>10263</v>
      </c>
      <c r="S332">
        <f t="shared" si="153"/>
        <v>1494079</v>
      </c>
      <c r="T332">
        <f t="shared" si="153"/>
        <v>-6944</v>
      </c>
      <c r="U332">
        <f t="shared" si="153"/>
        <v>0</v>
      </c>
      <c r="AL332" s="23">
        <f t="shared" ref="AL332" si="154">100*(SUM(D332:G332)-SUM(D331:G331))/C331</f>
        <v>-0.28855033331781044</v>
      </c>
      <c r="AM332" s="5">
        <f>C337-AL332-AN332</f>
        <v>-0.14102414280605532</v>
      </c>
      <c r="AN332" s="23">
        <f t="shared" ref="AN332" si="155">100*((P332-Q332)-(P331-Q331))/C331</f>
        <v>0.15894870675149789</v>
      </c>
    </row>
    <row r="333" spans="1:40" x14ac:dyDescent="0.35">
      <c r="C333">
        <f>C332</f>
        <v>1135023</v>
      </c>
      <c r="D333">
        <f>D332+E332</f>
        <v>698257</v>
      </c>
      <c r="F333">
        <f>F332</f>
        <v>234598</v>
      </c>
      <c r="H333" s="23">
        <f>H332+I332+J332+K332+L332</f>
        <v>213417</v>
      </c>
      <c r="M333">
        <f>M332+N332</f>
        <v>-6944</v>
      </c>
      <c r="P333">
        <f>P332</f>
        <v>354754</v>
      </c>
      <c r="Q333">
        <f>Q332</f>
        <v>369319</v>
      </c>
      <c r="S333" s="23">
        <f>D333+F333+H333+M333+P333-Q333</f>
        <v>1124763</v>
      </c>
      <c r="U333" s="23">
        <f>C333-S333</f>
        <v>10260</v>
      </c>
    </row>
    <row r="334" spans="1:40" x14ac:dyDescent="0.35">
      <c r="D334" t="str">
        <f t="shared" ref="D334:L334" si="156">D4</f>
        <v>UK FINAL CONSMPTN.EXPENDITURE: HOUSEHOLD - NATIONAL CONCEPT CONA</v>
      </c>
      <c r="E334" t="str">
        <f t="shared" si="156"/>
        <v>UK FINAL CONSUMPTION EXPENDITURE - NPISHS CONA</v>
      </c>
      <c r="F334" t="str">
        <f t="shared" si="156"/>
        <v>UK FINAL CONSUMPTION EXPENDITURE - GENERAL GOVERNMENT CONA</v>
      </c>
      <c r="G334" t="str">
        <f t="shared" si="156"/>
        <v>UK GROSS FIXED CAPITAL FORMATION CONA</v>
      </c>
      <c r="H334" t="str">
        <f t="shared" si="156"/>
        <v>UK GROSS FIXED CAPITAL FORMATION - BUSINESS INVESTMENT CONA</v>
      </c>
      <c r="I334" t="str">
        <f t="shared" si="156"/>
        <v>UK GROSS FIXED CAPITAL FORMATION: TOTAL ECONOMY: DWELLINGS CONA</v>
      </c>
      <c r="J334" t="str">
        <f t="shared" si="156"/>
        <v>UK GROSS FIXED CAPITAL FORMATION: GENERAL GOVERNMENT: CVM CONA</v>
      </c>
      <c r="K334" t="str">
        <f t="shared" si="156"/>
        <v>UK GFCF : COSTS OF TRANSFER OF OWNERSHIP COSTS CVM CONA</v>
      </c>
      <c r="L334" t="str">
        <f t="shared" si="156"/>
        <v>UK GFCF : COSTS OF TRANSFER OF OWNERSHIP COSTS CVM CONA</v>
      </c>
    </row>
    <row r="335" spans="1:40" x14ac:dyDescent="0.35">
      <c r="C335" t="s">
        <v>910</v>
      </c>
      <c r="L335" t="s">
        <v>911</v>
      </c>
    </row>
    <row r="337" spans="3:21" x14ac:dyDescent="0.35">
      <c r="C337" s="23">
        <f>100*(SUM(C332)-SUM(C331))/C331</f>
        <v>-0.27062576937236787</v>
      </c>
      <c r="D337" s="109">
        <f t="shared" ref="D337:K337" si="157">100*(SUM(D332)-SUM(D331))/$C331</f>
        <v>-0.44644465395487054</v>
      </c>
      <c r="E337" s="23">
        <f t="shared" si="157"/>
        <v>-1.5815791716566954E-3</v>
      </c>
      <c r="F337" s="23">
        <f t="shared" si="157"/>
        <v>0.44758690557884478</v>
      </c>
      <c r="G337" s="23">
        <f t="shared" si="157"/>
        <v>-0.28811100577012799</v>
      </c>
      <c r="H337" s="23">
        <f t="shared" si="157"/>
        <v>-0.2331071968002896</v>
      </c>
      <c r="I337" s="23">
        <f t="shared" si="157"/>
        <v>-0.17819125333998767</v>
      </c>
      <c r="J337" s="110">
        <f t="shared" si="157"/>
        <v>0.15077721436460495</v>
      </c>
      <c r="K337" s="23">
        <f t="shared" si="157"/>
        <v>-7.9078958582834771E-4</v>
      </c>
      <c r="L337" s="23">
        <f t="shared" ref="L337:T337" si="158">100*(SUM(L332)-SUM(L331))/$C331</f>
        <v>-3.2422373018962253E-2</v>
      </c>
      <c r="M337" s="107">
        <f t="shared" si="158"/>
        <v>-0.37483426368263678</v>
      </c>
      <c r="N337" s="23">
        <f t="shared" si="158"/>
        <v>0.29751261529053169</v>
      </c>
      <c r="O337" s="23">
        <f t="shared" si="158"/>
        <v>-0.36587198170991553</v>
      </c>
      <c r="P337" s="23">
        <f t="shared" si="158"/>
        <v>-0.20006976521457195</v>
      </c>
      <c r="Q337" s="23">
        <f t="shared" si="158"/>
        <v>-0.35901847196606984</v>
      </c>
      <c r="R337" s="23">
        <f t="shared" si="158"/>
        <v>-6.3702494413950234E-2</v>
      </c>
      <c r="S337" s="23">
        <f t="shared" si="158"/>
        <v>-0.56594174692448751</v>
      </c>
      <c r="T337" s="23">
        <f t="shared" si="158"/>
        <v>-7.7321648392105105E-2</v>
      </c>
    </row>
    <row r="338" spans="3:21" x14ac:dyDescent="0.35">
      <c r="C338" s="5">
        <f>C337</f>
        <v>-0.27062576937236787</v>
      </c>
      <c r="D338" s="23">
        <f>D337+E337</f>
        <v>-0.44802623312652723</v>
      </c>
      <c r="E338" s="23"/>
      <c r="F338" s="23">
        <f>F337</f>
        <v>0.44758690557884478</v>
      </c>
      <c r="G338" s="23"/>
      <c r="H338" s="23">
        <f>H337+I337+J337+K337+L337</f>
        <v>-0.29373439838046289</v>
      </c>
      <c r="I338" s="23"/>
      <c r="J338" s="23"/>
      <c r="K338" s="23"/>
      <c r="L338" s="23"/>
      <c r="M338" s="107">
        <f>M337+N337</f>
        <v>-7.7321648392105091E-2</v>
      </c>
      <c r="N338" s="23"/>
      <c r="O338" s="23"/>
      <c r="P338" s="23">
        <f>P337</f>
        <v>-0.20006976521457195</v>
      </c>
      <c r="Q338" s="23">
        <f>Q337</f>
        <v>-0.35901847196606984</v>
      </c>
      <c r="R338" s="23"/>
      <c r="S338" s="23">
        <f>D338+F338+H338+M338+P338-Q338</f>
        <v>-0.21254666756875251</v>
      </c>
      <c r="U338" s="23">
        <f>C338-S338</f>
        <v>-5.8079101803615363E-2</v>
      </c>
    </row>
    <row r="339" spans="3:21" x14ac:dyDescent="0.35">
      <c r="D339" s="107">
        <f>D338+F338+H338+G338</f>
        <v>-0.29417372592814534</v>
      </c>
      <c r="M339" s="5">
        <f>M338</f>
        <v>-7.7321648392105091E-2</v>
      </c>
      <c r="P339" s="108">
        <f>P338-Q338</f>
        <v>0.15894870675149789</v>
      </c>
    </row>
    <row r="340" spans="3:21" x14ac:dyDescent="0.35">
      <c r="D340" s="5">
        <f>D339+M339+P339</f>
        <v>-0.21254666756875254</v>
      </c>
    </row>
    <row r="341" spans="3:21" x14ac:dyDescent="0.35">
      <c r="D341" t="s">
        <v>913</v>
      </c>
      <c r="F341" t="s">
        <v>914</v>
      </c>
      <c r="M341" t="s">
        <v>915</v>
      </c>
    </row>
    <row r="342" spans="3:21" x14ac:dyDescent="0.35">
      <c r="C342" s="5">
        <f>SUM(D342:P342)</f>
        <v>-0.23899418593923397</v>
      </c>
      <c r="D342" s="23">
        <f>D338+H337+I337+E337</f>
        <v>-0.86090626243846113</v>
      </c>
      <c r="F342" s="23">
        <f>F338+J337</f>
        <v>0.59836411994344973</v>
      </c>
      <c r="M342" s="23">
        <f>M338+U338</f>
        <v>-0.13540075019572045</v>
      </c>
      <c r="P342" s="5">
        <f>P339</f>
        <v>0.15894870675149789</v>
      </c>
    </row>
    <row r="343" spans="3:21" x14ac:dyDescent="0.35">
      <c r="D343" s="23">
        <f>D342+F342</f>
        <v>-0.2625421424950114</v>
      </c>
    </row>
  </sheetData>
  <mergeCells count="2">
    <mergeCell ref="Y327:Y328"/>
    <mergeCell ref="Z327:Z328"/>
  </mergeCells>
  <dataValidations disablePrompts="1" count="1">
    <dataValidation allowBlank="1" showErrorMessage="1" promptTitle="TRAFO" prompt="$B$1:$S$284" sqref="B1" xr:uid="{8D474E88-1C02-48B7-A248-4EA56E38BAF7}"/>
  </dataValidations>
  <hyperlinks>
    <hyperlink ref="C5" location="RESEM trim!$C$5" display="UKABMI..D" xr:uid="{471D3509-A76B-4638-BCC9-DC4B7BAD30BC}"/>
    <hyperlink ref="D5" location="RESEM trim!$D$5" display="UKABJR..D" xr:uid="{DE54FE23-BADE-4FD4-B84D-B61E4F893DAD}"/>
    <hyperlink ref="E5" location="RESEM trim!$E$5" display="UKhAYO..D" xr:uid="{517A59FD-5918-4B0D-AA9C-E6AC22C09DA1}"/>
    <hyperlink ref="F5" location="RESEM trim!$F$5" display="UKNMRY..D" xr:uid="{42407BD4-BA4C-43F9-AF8E-6E4DF8E37675}"/>
    <hyperlink ref="G5" location="RESEM trim!$G$5" display="UKNPQT..D" xr:uid="{B5EB1927-6C0E-4D51-A8CA-16A06BD826B6}"/>
    <hyperlink ref="H5" location="RESEM trim!$H$5" display="UKNPEL..D" xr:uid="{68078DC1-0A32-4239-A5C2-28BC97482CD9}"/>
    <hyperlink ref="I5" location="RESEM trim!$I$5" display="UKDFEG..D" xr:uid="{39791C84-E83A-4511-873C-CC4C2D4C26B1}"/>
    <hyperlink ref="J5" location="RESEM trim!$J$5" display="UKDLWF..D" xr:uid="{19397FFC-421E-4977-8432-F1E8C9EE1D7D}"/>
    <hyperlink ref="K5" location="RESEM trim!$K$5" display="UKL635..D" xr:uid="{34692C92-B6B0-4BE2-92EA-E952EE3F4139}"/>
    <hyperlink ref="L5" location="RESEM trim!$L$5" display="UKL637..D" xr:uid="{A2378C81-FA37-46A6-B007-CA55CEDA5174}"/>
    <hyperlink ref="M5" location="RESEM trim!$M$5" display="UKCAFU..D" xr:uid="{B00DD73B-2665-4786-A84E-3B65D342E0A8}"/>
    <hyperlink ref="N5" location="RESEM trim!$N$5" display="UKNPJR..D" xr:uid="{E168EAB9-26B0-4B82-88C9-53738346C811}"/>
    <hyperlink ref="O5" location="RESEM trim!$O$5" display="UKYBIM..D" xr:uid="{CAB775B1-AFE2-433E-91FE-4E9E2ACB2B3A}"/>
    <hyperlink ref="P5" location="RESEM trim!$P$5" display="UKIKBK..D" xr:uid="{596EA37B-7FB8-4E93-AC36-B445CCF08DF3}"/>
    <hyperlink ref="Q5" location="RESEM trim!$Q$5" display="UKIKBL..D" xr:uid="{68D2CB2C-D562-4430-BCF6-92C7BFE457E7}"/>
    <hyperlink ref="R5" location="RESEM trim!$R$5" display="UKGIXSQ.D" xr:uid="{002DEE7E-A124-485A-90C5-C8232EFD9FD5}"/>
    <hyperlink ref="S5" location="RESEM trim!$S$5" display="UKABMG..D" xr:uid="{37604A20-525D-407B-8412-7EAF6F5EFF69}"/>
  </hyperlink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6746E-CA25-4F19-B16B-A1AEBC2AFB2D}">
  <dimension ref="A1:P101"/>
  <sheetViews>
    <sheetView workbookViewId="0">
      <pane xSplit="1" ySplit="1" topLeftCell="B83" activePane="bottomRight" state="frozen"/>
      <selection pane="topRight" activeCell="B1" sqref="B1"/>
      <selection pane="bottomLeft" activeCell="A2" sqref="A2"/>
      <selection pane="bottomRight" activeCell="C93" sqref="C93"/>
    </sheetView>
  </sheetViews>
  <sheetFormatPr defaultColWidth="10.90625" defaultRowHeight="14.5" x14ac:dyDescent="0.35"/>
  <sheetData>
    <row r="1" spans="1:15" x14ac:dyDescent="0.35">
      <c r="C1" t="s">
        <v>349</v>
      </c>
      <c r="D1" t="s">
        <v>351</v>
      </c>
      <c r="E1" t="s">
        <v>350</v>
      </c>
      <c r="F1" t="s">
        <v>351</v>
      </c>
      <c r="G1" t="s">
        <v>352</v>
      </c>
      <c r="I1" t="s">
        <v>353</v>
      </c>
      <c r="K1" t="s">
        <v>354</v>
      </c>
      <c r="M1" t="s">
        <v>355</v>
      </c>
      <c r="O1" t="s">
        <v>356</v>
      </c>
    </row>
    <row r="2" spans="1:15" x14ac:dyDescent="0.35">
      <c r="A2" t="str">
        <f>'RESEM trim'!B187</f>
        <v>Q1 2000</v>
      </c>
      <c r="C2" s="5">
        <f>100*'RESEM trim'!D187/'RESEM trim'!C187</f>
        <v>59.508725407609376</v>
      </c>
      <c r="D2" s="5"/>
      <c r="E2" s="5">
        <f>100*'RESEM trim'!F187/'RESEM trim'!C187</f>
        <v>17.728702379112853</v>
      </c>
      <c r="F2" s="5"/>
      <c r="G2" s="5">
        <f>100*'RESEM trim'!H187/'RESEM trim'!C187</f>
        <v>10.016648307006744</v>
      </c>
      <c r="H2" s="5"/>
      <c r="I2" s="5">
        <f>100*'RESEM trim'!I187/'RESEM trim'!C187</f>
        <v>4.5994686498422395</v>
      </c>
      <c r="K2" s="5">
        <f>100*'RESEM trim'!J187/'RESEM trim'!C187</f>
        <v>1.7410939034298503</v>
      </c>
      <c r="M2" s="5">
        <f>100*'RESEM trim'!P187/'RESEM trim'!C187</f>
        <v>24.653201808384964</v>
      </c>
      <c r="O2" s="5">
        <f>100*'RESEM trim'!Q187/'RESEM trim'!C187</f>
        <v>22.884443801994806</v>
      </c>
    </row>
    <row r="3" spans="1:15" x14ac:dyDescent="0.35">
      <c r="A3" t="str">
        <f>'RESEM trim'!B188</f>
        <v>Q2 2000</v>
      </c>
      <c r="C3" s="5">
        <f>100*'RESEM trim'!D188/'RESEM trim'!C188</f>
        <v>59.711377648467575</v>
      </c>
      <c r="D3" s="5"/>
      <c r="E3" s="5">
        <f>100*'RESEM trim'!F188/'RESEM trim'!C188</f>
        <v>18.174598462132234</v>
      </c>
      <c r="F3" s="5"/>
      <c r="G3" s="5">
        <f>100*'RESEM trim'!H188/'RESEM trim'!C188</f>
        <v>10.521380716286158</v>
      </c>
      <c r="H3" s="5"/>
      <c r="I3" s="5">
        <f>100*'RESEM trim'!I188/'RESEM trim'!C188</f>
        <v>4.558679452542826</v>
      </c>
      <c r="K3" s="5">
        <f>100*'RESEM trim'!J188/'RESEM trim'!C188</f>
        <v>1.9747845104850121</v>
      </c>
      <c r="M3" s="5">
        <f>100*'RESEM trim'!P188/'RESEM trim'!C188</f>
        <v>25.301586359093115</v>
      </c>
      <c r="O3" s="5">
        <f>100*'RESEM trim'!Q188/'RESEM trim'!C188</f>
        <v>23.435659927361971</v>
      </c>
    </row>
    <row r="4" spans="1:15" x14ac:dyDescent="0.35">
      <c r="A4" t="str">
        <f>'RESEM trim'!B189</f>
        <v>Q3 2000</v>
      </c>
      <c r="C4" s="5">
        <f>100*'RESEM trim'!D189/'RESEM trim'!C189</f>
        <v>60.042035914895706</v>
      </c>
      <c r="D4" s="5"/>
      <c r="E4" s="5">
        <f>100*'RESEM trim'!F189/'RESEM trim'!C189</f>
        <v>18.202780270160645</v>
      </c>
      <c r="F4" s="5"/>
      <c r="G4" s="5">
        <f>100*'RESEM trim'!H189/'RESEM trim'!C189</f>
        <v>9.7508573114222159</v>
      </c>
      <c r="H4" s="5"/>
      <c r="I4" s="5">
        <f>100*'RESEM trim'!I189/'RESEM trim'!C189</f>
        <v>4.5374205680994111</v>
      </c>
      <c r="K4" s="5">
        <f>100*'RESEM trim'!J189/'RESEM trim'!C189</f>
        <v>1.7040524096903846</v>
      </c>
      <c r="M4" s="5">
        <f>100*'RESEM trim'!P189/'RESEM trim'!C189</f>
        <v>25.283742425546038</v>
      </c>
      <c r="O4" s="5">
        <f>100*'RESEM trim'!Q189/'RESEM trim'!C189</f>
        <v>23.749062795757077</v>
      </c>
    </row>
    <row r="5" spans="1:15" x14ac:dyDescent="0.35">
      <c r="A5" t="str">
        <f>'RESEM trim'!B190</f>
        <v>Q4 2000</v>
      </c>
      <c r="C5" s="5">
        <f>100*'RESEM trim'!D190/'RESEM trim'!C190</f>
        <v>60.251678631008936</v>
      </c>
      <c r="D5" s="5"/>
      <c r="E5" s="5">
        <f>100*'RESEM trim'!F190/'RESEM trim'!C190</f>
        <v>18.050809577661568</v>
      </c>
      <c r="F5" s="5"/>
      <c r="G5" s="5">
        <f>100*'RESEM trim'!H190/'RESEM trim'!C190</f>
        <v>10.035148054155849</v>
      </c>
      <c r="H5" s="5"/>
      <c r="I5" s="5">
        <f>100*'RESEM trim'!I190/'RESEM trim'!C190</f>
        <v>4.4703244416979517</v>
      </c>
      <c r="K5" s="5">
        <f>100*'RESEM trim'!J190/'RESEM trim'!C190</f>
        <v>1.7288250682077424</v>
      </c>
      <c r="M5" s="5">
        <f>100*'RESEM trim'!P190/'RESEM trim'!C190</f>
        <v>25.748697519118931</v>
      </c>
      <c r="O5" s="5">
        <f>100*'RESEM trim'!Q190/'RESEM trim'!C190</f>
        <v>24.423134698383777</v>
      </c>
    </row>
    <row r="6" spans="1:15" x14ac:dyDescent="0.35">
      <c r="A6" t="str">
        <f>'RESEM trim'!B191</f>
        <v>Q1 2001</v>
      </c>
      <c r="C6" s="5">
        <f>100*'RESEM trim'!D191/'RESEM trim'!C191</f>
        <v>59.813244757344073</v>
      </c>
      <c r="D6" s="5"/>
      <c r="E6" s="5">
        <f>100*'RESEM trim'!F191/'RESEM trim'!C191</f>
        <v>18.456908781902609</v>
      </c>
      <c r="F6" s="5"/>
      <c r="G6" s="5">
        <f>100*'RESEM trim'!H191/'RESEM trim'!C191</f>
        <v>9.8907164680647082</v>
      </c>
      <c r="H6" s="5"/>
      <c r="I6" s="5">
        <f>100*'RESEM trim'!I191/'RESEM trim'!C191</f>
        <v>4.4473603935562904</v>
      </c>
      <c r="K6" s="5">
        <f>100*'RESEM trim'!J191/'RESEM trim'!C191</f>
        <v>1.7029250412778958</v>
      </c>
      <c r="M6" s="5">
        <f>100*'RESEM trim'!P191/'RESEM trim'!C191</f>
        <v>26.551734155824661</v>
      </c>
      <c r="O6" s="5">
        <f>100*'RESEM trim'!Q191/'RESEM trim'!C191</f>
        <v>24.740106620441878</v>
      </c>
    </row>
    <row r="7" spans="1:15" x14ac:dyDescent="0.35">
      <c r="A7" t="str">
        <f>'RESEM trim'!B192</f>
        <v>Q2 2001</v>
      </c>
      <c r="C7" s="5">
        <f>100*'RESEM trim'!D192/'RESEM trim'!C192</f>
        <v>59.935450903639143</v>
      </c>
      <c r="D7" s="5"/>
      <c r="E7" s="5">
        <f>100*'RESEM trim'!F192/'RESEM trim'!C192</f>
        <v>18.078808710030419</v>
      </c>
      <c r="F7" s="5"/>
      <c r="G7" s="5">
        <f>100*'RESEM trim'!H192/'RESEM trim'!C192</f>
        <v>9.9388253896326155</v>
      </c>
      <c r="H7" s="5"/>
      <c r="I7" s="5">
        <f>100*'RESEM trim'!I192/'RESEM trim'!C192</f>
        <v>4.3877959303698919</v>
      </c>
      <c r="K7" s="5">
        <f>100*'RESEM trim'!J192/'RESEM trim'!C192</f>
        <v>2.2505411229325247</v>
      </c>
      <c r="M7" s="5">
        <f>100*'RESEM trim'!P192/'RESEM trim'!C192</f>
        <v>25.326240485154671</v>
      </c>
      <c r="O7" s="5">
        <f>100*'RESEM trim'!Q192/'RESEM trim'!C192</f>
        <v>24.758603734109787</v>
      </c>
    </row>
    <row r="8" spans="1:15" x14ac:dyDescent="0.35">
      <c r="A8" t="str">
        <f>'RESEM trim'!B193</f>
        <v>Q3 2001</v>
      </c>
      <c r="C8" s="5">
        <f>100*'RESEM trim'!D193/'RESEM trim'!C193</f>
        <v>60.510447510699258</v>
      </c>
      <c r="D8" s="5"/>
      <c r="E8" s="5">
        <f>100*'RESEM trim'!F193/'RESEM trim'!C193</f>
        <v>18.449476725367731</v>
      </c>
      <c r="F8" s="5"/>
      <c r="G8" s="5">
        <f>100*'RESEM trim'!H193/'RESEM trim'!C193</f>
        <v>9.8850354244338678</v>
      </c>
      <c r="H8" s="5"/>
      <c r="I8" s="5">
        <f>100*'RESEM trim'!I193/'RESEM trim'!C193</f>
        <v>4.6316698035172683</v>
      </c>
      <c r="K8" s="5">
        <f>100*'RESEM trim'!J193/'RESEM trim'!C193</f>
        <v>2.0899816584149513</v>
      </c>
      <c r="M8" s="5">
        <f>100*'RESEM trim'!P193/'RESEM trim'!C193</f>
        <v>24.626874617883644</v>
      </c>
      <c r="O8" s="5">
        <f>100*'RESEM trim'!Q193/'RESEM trim'!C193</f>
        <v>24.268674251051944</v>
      </c>
    </row>
    <row r="9" spans="1:15" x14ac:dyDescent="0.35">
      <c r="A9" t="str">
        <f>'RESEM trim'!B194</f>
        <v>Q4 2001</v>
      </c>
      <c r="C9" s="5">
        <f>100*'RESEM trim'!D194/'RESEM trim'!C194</f>
        <v>60.805123731912197</v>
      </c>
      <c r="D9" s="5"/>
      <c r="E9" s="5">
        <f>100*'RESEM trim'!F194/'RESEM trim'!C194</f>
        <v>18.75467504689983</v>
      </c>
      <c r="F9" s="5"/>
      <c r="G9" s="5">
        <f>100*'RESEM trim'!H194/'RESEM trim'!C194</f>
        <v>9.4363655916548179</v>
      </c>
      <c r="H9" s="5"/>
      <c r="I9" s="5">
        <f>100*'RESEM trim'!I194/'RESEM trim'!C194</f>
        <v>4.5183954880569726</v>
      </c>
      <c r="K9" s="5">
        <f>100*'RESEM trim'!J194/'RESEM trim'!C194</f>
        <v>2.0968108114567028</v>
      </c>
      <c r="M9" s="5">
        <f>100*'RESEM trim'!P194/'RESEM trim'!C194</f>
        <v>24.811862968848953</v>
      </c>
      <c r="O9" s="5">
        <f>100*'RESEM trim'!Q194/'RESEM trim'!C194</f>
        <v>24.065289345075218</v>
      </c>
    </row>
    <row r="10" spans="1:15" x14ac:dyDescent="0.35">
      <c r="A10" t="str">
        <f>'RESEM trim'!B195</f>
        <v>Q1 2002</v>
      </c>
      <c r="C10" s="5">
        <f>100*'RESEM trim'!D195/'RESEM trim'!C195</f>
        <v>60.698536948137694</v>
      </c>
      <c r="D10" s="5"/>
      <c r="E10" s="5">
        <f>100*'RESEM trim'!F195/'RESEM trim'!C195</f>
        <v>18.635438367331371</v>
      </c>
      <c r="F10" s="5"/>
      <c r="G10" s="5">
        <f>100*'RESEM trim'!H195/'RESEM trim'!C195</f>
        <v>9.2400139202067049</v>
      </c>
      <c r="H10" s="5"/>
      <c r="I10" s="5">
        <f>100*'RESEM trim'!I195/'RESEM trim'!C195</f>
        <v>4.7226208126159026</v>
      </c>
      <c r="K10" s="5">
        <f>100*'RESEM trim'!J195/'RESEM trim'!C195</f>
        <v>2.0358302306845215</v>
      </c>
      <c r="M10" s="5">
        <f>100*'RESEM trim'!P195/'RESEM trim'!C195</f>
        <v>25.101898773400965</v>
      </c>
      <c r="O10" s="5">
        <f>100*'RESEM trim'!Q195/'RESEM trim'!C195</f>
        <v>24.821349401955501</v>
      </c>
    </row>
    <row r="11" spans="1:15" x14ac:dyDescent="0.35">
      <c r="A11" t="str">
        <f>'RESEM trim'!B196</f>
        <v>Q2 2002</v>
      </c>
      <c r="C11" s="5">
        <f>100*'RESEM trim'!D196/'RESEM trim'!C196</f>
        <v>60.64442214774175</v>
      </c>
      <c r="D11" s="5"/>
      <c r="E11" s="5">
        <f>100*'RESEM trim'!F196/'RESEM trim'!C196</f>
        <v>18.859215298384438</v>
      </c>
      <c r="F11" s="5"/>
      <c r="G11" s="5">
        <f>100*'RESEM trim'!H196/'RESEM trim'!C196</f>
        <v>9.1053566642235175</v>
      </c>
      <c r="H11" s="5"/>
      <c r="I11" s="5">
        <f>100*'RESEM trim'!I196/'RESEM trim'!C196</f>
        <v>4.6284634013857167</v>
      </c>
      <c r="K11" s="5">
        <f>100*'RESEM trim'!J196/'RESEM trim'!C196</f>
        <v>2.263115323764727</v>
      </c>
      <c r="M11" s="5">
        <f>100*'RESEM trim'!P196/'RESEM trim'!C196</f>
        <v>25.70857260778914</v>
      </c>
      <c r="O11" s="5">
        <f>100*'RESEM trim'!Q196/'RESEM trim'!C196</f>
        <v>25.691019884389224</v>
      </c>
    </row>
    <row r="12" spans="1:15" x14ac:dyDescent="0.35">
      <c r="A12" t="str">
        <f>'RESEM trim'!B197</f>
        <v>Q3 2002</v>
      </c>
      <c r="C12" s="5">
        <f>100*'RESEM trim'!D197/'RESEM trim'!C197</f>
        <v>60.826765624079634</v>
      </c>
      <c r="D12" s="5"/>
      <c r="E12" s="5">
        <f>100*'RESEM trim'!F197/'RESEM trim'!C197</f>
        <v>18.997702774341757</v>
      </c>
      <c r="F12" s="5"/>
      <c r="G12" s="5">
        <f>100*'RESEM trim'!H197/'RESEM trim'!C197</f>
        <v>9.5418507392354357</v>
      </c>
      <c r="H12" s="5"/>
      <c r="I12" s="5">
        <f>100*'RESEM trim'!I197/'RESEM trim'!C197</f>
        <v>4.9839194203922954</v>
      </c>
      <c r="K12" s="5">
        <f>100*'RESEM trim'!J197/'RESEM trim'!C197</f>
        <v>2.2081639865700655</v>
      </c>
      <c r="M12" s="5">
        <f>100*'RESEM trim'!P197/'RESEM trim'!C197</f>
        <v>25.348176945278908</v>
      </c>
      <c r="O12" s="5">
        <f>100*'RESEM trim'!Q197/'RESEM trim'!C197</f>
        <v>25.158744183306826</v>
      </c>
    </row>
    <row r="13" spans="1:15" x14ac:dyDescent="0.35">
      <c r="A13" t="str">
        <f>'RESEM trim'!B198</f>
        <v>Q4 2002</v>
      </c>
      <c r="C13" s="5">
        <f>100*'RESEM trim'!D198/'RESEM trim'!C198</f>
        <v>60.903384183762931</v>
      </c>
      <c r="D13" s="5"/>
      <c r="E13" s="5">
        <f>100*'RESEM trim'!F198/'RESEM trim'!C198</f>
        <v>18.873341516161084</v>
      </c>
      <c r="F13" s="5"/>
      <c r="G13" s="5">
        <f>100*'RESEM trim'!H198/'RESEM trim'!C198</f>
        <v>9.8516570226196745</v>
      </c>
      <c r="H13" s="5"/>
      <c r="I13" s="5">
        <f>100*'RESEM trim'!I198/'RESEM trim'!C198</f>
        <v>5.3772868081126894</v>
      </c>
      <c r="K13" s="5">
        <f>100*'RESEM trim'!J198/'RESEM trim'!C198</f>
        <v>2.2570576889356477</v>
      </c>
      <c r="M13" s="5">
        <f>100*'RESEM trim'!P198/'RESEM trim'!C198</f>
        <v>24.287801741773336</v>
      </c>
      <c r="O13" s="5">
        <f>100*'RESEM trim'!Q198/'RESEM trim'!C198</f>
        <v>24.97024957624642</v>
      </c>
    </row>
    <row r="14" spans="1:15" x14ac:dyDescent="0.35">
      <c r="A14" t="str">
        <f>'RESEM trim'!B199</f>
        <v>Q1 2003</v>
      </c>
      <c r="C14" s="5">
        <f>100*'RESEM trim'!D199/'RESEM trim'!C199</f>
        <v>60.859917554870577</v>
      </c>
      <c r="D14" s="5"/>
      <c r="E14" s="5">
        <f>100*'RESEM trim'!F199/'RESEM trim'!C199</f>
        <v>18.930580829650538</v>
      </c>
      <c r="F14" s="5"/>
      <c r="G14" s="5">
        <f>100*'RESEM trim'!H199/'RESEM trim'!C199</f>
        <v>9.7666839974746544</v>
      </c>
      <c r="H14" s="5"/>
      <c r="I14" s="5">
        <f>100*'RESEM trim'!I199/'RESEM trim'!C199</f>
        <v>5.0105377502135404</v>
      </c>
      <c r="K14" s="5">
        <f>100*'RESEM trim'!J199/'RESEM trim'!C199</f>
        <v>2.5392728488134586</v>
      </c>
      <c r="M14" s="5">
        <f>100*'RESEM trim'!P199/'RESEM trim'!C199</f>
        <v>25.256712593307832</v>
      </c>
      <c r="O14" s="5">
        <f>100*'RESEM trim'!Q199/'RESEM trim'!C199</f>
        <v>24.929438853195677</v>
      </c>
    </row>
    <row r="15" spans="1:15" x14ac:dyDescent="0.35">
      <c r="A15" t="str">
        <f>'RESEM trim'!B200</f>
        <v>Q2 2003</v>
      </c>
      <c r="C15" s="5">
        <f>100*'RESEM trim'!D200/'RESEM trim'!C200</f>
        <v>61.031374974990626</v>
      </c>
      <c r="D15" s="5"/>
      <c r="E15" s="5">
        <f>100*'RESEM trim'!F200/'RESEM trim'!C200</f>
        <v>19.019540655464002</v>
      </c>
      <c r="F15" s="5"/>
      <c r="G15" s="5">
        <f>100*'RESEM trim'!H200/'RESEM trim'!C200</f>
        <v>8.7600641159790911</v>
      </c>
      <c r="H15" s="5"/>
      <c r="I15" s="5">
        <f>100*'RESEM trim'!I200/'RESEM trim'!C200</f>
        <v>4.9110356294427566</v>
      </c>
      <c r="K15" s="5">
        <f>100*'RESEM trim'!J200/'RESEM trim'!C200</f>
        <v>2.4698910166338193</v>
      </c>
      <c r="M15" s="5">
        <f>100*'RESEM trim'!P200/'RESEM trim'!C200</f>
        <v>24.577485356581892</v>
      </c>
      <c r="O15" s="5">
        <f>100*'RESEM trim'!Q200/'RESEM trim'!C200</f>
        <v>24.58070495381028</v>
      </c>
    </row>
    <row r="16" spans="1:15" x14ac:dyDescent="0.35">
      <c r="A16" t="str">
        <f>'RESEM trim'!B201</f>
        <v>Q3 2003</v>
      </c>
      <c r="C16" s="5">
        <f>100*'RESEM trim'!D201/'RESEM trim'!C201</f>
        <v>60.896947869891271</v>
      </c>
      <c r="D16" s="5"/>
      <c r="E16" s="5">
        <f>100*'RESEM trim'!F201/'RESEM trim'!C201</f>
        <v>19.099860955984592</v>
      </c>
      <c r="F16" s="5"/>
      <c r="G16" s="5">
        <f>100*'RESEM trim'!H201/'RESEM trim'!C201</f>
        <v>8.8985890451551146</v>
      </c>
      <c r="H16" s="5"/>
      <c r="I16" s="5">
        <f>100*'RESEM trim'!I201/'RESEM trim'!C201</f>
        <v>5.1254815253812316</v>
      </c>
      <c r="K16" s="5">
        <f>100*'RESEM trim'!J201/'RESEM trim'!C201</f>
        <v>2.3003806614848079</v>
      </c>
      <c r="M16" s="5">
        <f>100*'RESEM trim'!P201/'RESEM trim'!C201</f>
        <v>24.371908550067243</v>
      </c>
      <c r="O16" s="5">
        <f>100*'RESEM trim'!Q201/'RESEM trim'!C201</f>
        <v>24.569989286772582</v>
      </c>
    </row>
    <row r="17" spans="1:15" x14ac:dyDescent="0.35">
      <c r="A17" t="str">
        <f>'RESEM trim'!B202</f>
        <v>Q4 2003</v>
      </c>
      <c r="C17" s="5">
        <f>100*'RESEM trim'!D202/'RESEM trim'!C202</f>
        <v>60.761875469274401</v>
      </c>
      <c r="D17" s="5"/>
      <c r="E17" s="5">
        <f>100*'RESEM trim'!F202/'RESEM trim'!C202</f>
        <v>19.301991080394053</v>
      </c>
      <c r="F17" s="5"/>
      <c r="G17" s="5">
        <f>100*'RESEM trim'!H202/'RESEM trim'!C202</f>
        <v>8.7769012963281252</v>
      </c>
      <c r="H17" s="5"/>
      <c r="I17" s="5">
        <f>100*'RESEM trim'!I202/'RESEM trim'!C202</f>
        <v>5.2563255927557604</v>
      </c>
      <c r="K17" s="5">
        <f>100*'RESEM trim'!J202/'RESEM trim'!C202</f>
        <v>2.2294491736247433</v>
      </c>
      <c r="M17" s="5">
        <f>100*'RESEM trim'!P202/'RESEM trim'!C202</f>
        <v>24.834905873732392</v>
      </c>
      <c r="O17" s="5">
        <f>100*'RESEM trim'!Q202/'RESEM trim'!C202</f>
        <v>25.094985661688213</v>
      </c>
    </row>
    <row r="18" spans="1:15" x14ac:dyDescent="0.35">
      <c r="A18" t="str">
        <f>'RESEM trim'!B203</f>
        <v>Q1 2004</v>
      </c>
      <c r="C18" s="5">
        <f>100*'RESEM trim'!D203/'RESEM trim'!C203</f>
        <v>60.867224058415736</v>
      </c>
      <c r="D18" s="5"/>
      <c r="E18" s="5">
        <f>100*'RESEM trim'!F203/'RESEM trim'!C203</f>
        <v>19.289043895163488</v>
      </c>
      <c r="F18" s="5"/>
      <c r="G18" s="5">
        <f>100*'RESEM trim'!H203/'RESEM trim'!C203</f>
        <v>8.8168830671415979</v>
      </c>
      <c r="H18" s="5"/>
      <c r="I18" s="5">
        <f>100*'RESEM trim'!I203/'RESEM trim'!C203</f>
        <v>5.3312695870029039</v>
      </c>
      <c r="K18" s="5">
        <f>100*'RESEM trim'!J203/'RESEM trim'!C203</f>
        <v>2.5391289458446828</v>
      </c>
      <c r="M18" s="5">
        <f>100*'RESEM trim'!P203/'RESEM trim'!C203</f>
        <v>24.936859726080481</v>
      </c>
      <c r="O18" s="5">
        <f>100*'RESEM trim'!Q203/'RESEM trim'!C203</f>
        <v>25.124985073887075</v>
      </c>
    </row>
    <row r="19" spans="1:15" x14ac:dyDescent="0.35">
      <c r="A19" t="str">
        <f>'RESEM trim'!B204</f>
        <v>Q2 2004</v>
      </c>
      <c r="C19" s="5">
        <f>100*'RESEM trim'!D204/'RESEM trim'!C204</f>
        <v>61.062442461859632</v>
      </c>
      <c r="D19" s="5"/>
      <c r="E19" s="5">
        <f>100*'RESEM trim'!F204/'RESEM trim'!C204</f>
        <v>19.396205114650694</v>
      </c>
      <c r="F19" s="5"/>
      <c r="G19" s="5">
        <f>100*'RESEM trim'!H204/'RESEM trim'!C204</f>
        <v>8.0659793075487798</v>
      </c>
      <c r="H19" s="5"/>
      <c r="I19" s="5">
        <f>100*'RESEM trim'!I204/'RESEM trim'!C204</f>
        <v>5.129210223925563</v>
      </c>
      <c r="K19" s="5">
        <f>100*'RESEM trim'!J204/'RESEM trim'!C204</f>
        <v>2.8581476246687707</v>
      </c>
      <c r="M19" s="5">
        <f>100*'RESEM trim'!P204/'RESEM trim'!C204</f>
        <v>25.162898735112883</v>
      </c>
      <c r="O19" s="5">
        <f>100*'RESEM trim'!Q204/'RESEM trim'!C204</f>
        <v>25.585797067038794</v>
      </c>
    </row>
    <row r="20" spans="1:15" x14ac:dyDescent="0.35">
      <c r="A20" t="str">
        <f>'RESEM trim'!B205</f>
        <v>Q3 2004</v>
      </c>
      <c r="C20" s="5">
        <f>100*'RESEM trim'!D205/'RESEM trim'!C205</f>
        <v>61.122205586706862</v>
      </c>
      <c r="D20" s="5"/>
      <c r="E20" s="5">
        <f>100*'RESEM trim'!F205/'RESEM trim'!C205</f>
        <v>19.42673666970866</v>
      </c>
      <c r="F20" s="5"/>
      <c r="G20" s="5">
        <f>100*'RESEM trim'!H205/'RESEM trim'!C205</f>
        <v>8.5119295983006484</v>
      </c>
      <c r="H20" s="5"/>
      <c r="I20" s="5">
        <f>100*'RESEM trim'!I205/'RESEM trim'!C205</f>
        <v>5.3265383079226458</v>
      </c>
      <c r="K20" s="5">
        <f>100*'RESEM trim'!J205/'RESEM trim'!C205</f>
        <v>2.6788881922301977</v>
      </c>
      <c r="M20" s="5">
        <f>100*'RESEM trim'!P205/'RESEM trim'!C205</f>
        <v>25.388746706056395</v>
      </c>
      <c r="O20" s="5">
        <f>100*'RESEM trim'!Q205/'RESEM trim'!C205</f>
        <v>26.175053718335189</v>
      </c>
    </row>
    <row r="21" spans="1:15" x14ac:dyDescent="0.35">
      <c r="A21" t="str">
        <f>'RESEM trim'!B206</f>
        <v>Q4 2004</v>
      </c>
      <c r="C21" s="5">
        <f>100*'RESEM trim'!D206/'RESEM trim'!C206</f>
        <v>61.299460112239821</v>
      </c>
      <c r="D21" s="5"/>
      <c r="E21" s="5">
        <f>100*'RESEM trim'!F206/'RESEM trim'!C206</f>
        <v>19.514988989131208</v>
      </c>
      <c r="F21" s="5"/>
      <c r="G21" s="5">
        <f>100*'RESEM trim'!H206/'RESEM trim'!C206</f>
        <v>8.6528557220998792</v>
      </c>
      <c r="H21" s="5"/>
      <c r="I21" s="5">
        <f>100*'RESEM trim'!I206/'RESEM trim'!C206</f>
        <v>5.2752273211621796</v>
      </c>
      <c r="K21" s="5">
        <f>100*'RESEM trim'!J206/'RESEM trim'!C206</f>
        <v>2.6765734886694608</v>
      </c>
      <c r="M21" s="5">
        <f>100*'RESEM trim'!P206/'RESEM trim'!C206</f>
        <v>26.061794061234639</v>
      </c>
      <c r="O21" s="5">
        <f>100*'RESEM trim'!Q206/'RESEM trim'!C206</f>
        <v>26.432078923065994</v>
      </c>
    </row>
    <row r="22" spans="1:15" x14ac:dyDescent="0.35">
      <c r="A22" t="str">
        <f>'RESEM trim'!B207</f>
        <v>Q1 2005</v>
      </c>
      <c r="C22" s="5">
        <f>100*'RESEM trim'!D207/'RESEM trim'!C207</f>
        <v>61.489607390300229</v>
      </c>
      <c r="D22" s="5"/>
      <c r="E22" s="5">
        <f>100*'RESEM trim'!F207/'RESEM trim'!C207</f>
        <v>19.291777585811751</v>
      </c>
      <c r="F22" s="5"/>
      <c r="G22" s="5">
        <f>100*'RESEM trim'!H207/'RESEM trim'!C207</f>
        <v>8.5439327962202274</v>
      </c>
      <c r="H22" s="5"/>
      <c r="I22" s="5">
        <f>100*'RESEM trim'!I207/'RESEM trim'!C207</f>
        <v>5.1773531019163306</v>
      </c>
      <c r="K22" s="5">
        <f>100*'RESEM trim'!J207/'RESEM trim'!C207</f>
        <v>3.1369550270613331</v>
      </c>
      <c r="M22" s="5">
        <f>100*'RESEM trim'!P207/'RESEM trim'!C207</f>
        <v>25.367796132080461</v>
      </c>
      <c r="O22" s="5">
        <f>100*'RESEM trim'!Q207/'RESEM trim'!C207</f>
        <v>26.113305008550324</v>
      </c>
    </row>
    <row r="23" spans="1:15" x14ac:dyDescent="0.35">
      <c r="A23" t="str">
        <f>'RESEM trim'!B208</f>
        <v>Q2 2005</v>
      </c>
      <c r="C23" s="5">
        <f>100*'RESEM trim'!D208/'RESEM trim'!C208</f>
        <v>60.957214073874951</v>
      </c>
      <c r="D23" s="5"/>
      <c r="E23" s="5">
        <f>100*'RESEM trim'!F208/'RESEM trim'!C208</f>
        <v>19.430803156765169</v>
      </c>
      <c r="F23" s="5"/>
      <c r="G23" s="5">
        <f>100*'RESEM trim'!H208/'RESEM trim'!C208</f>
        <v>13.183275526327867</v>
      </c>
      <c r="H23" s="5"/>
      <c r="I23" s="5">
        <f>100*'RESEM trim'!I208/'RESEM trim'!C208</f>
        <v>5.0638499684192348</v>
      </c>
      <c r="K23" s="5">
        <f>100*'RESEM trim'!J208/'RESEM trim'!C208</f>
        <v>-1.9112372884689777</v>
      </c>
      <c r="M23" s="5">
        <f>100*'RESEM trim'!P208/'RESEM trim'!C208</f>
        <v>26.647608931783363</v>
      </c>
      <c r="O23" s="5">
        <f>100*'RESEM trim'!Q208/'RESEM trim'!C208</f>
        <v>26.969536035947435</v>
      </c>
    </row>
    <row r="24" spans="1:15" x14ac:dyDescent="0.35">
      <c r="A24" t="str">
        <f>'RESEM trim'!B209</f>
        <v>Q3 2005</v>
      </c>
      <c r="C24" s="5">
        <f>100*'RESEM trim'!D209/'RESEM trim'!C209</f>
        <v>61.188589024905937</v>
      </c>
      <c r="D24" s="5"/>
      <c r="E24" s="5">
        <f>100*'RESEM trim'!F209/'RESEM trim'!C209</f>
        <v>19.359189825105446</v>
      </c>
      <c r="F24" s="5"/>
      <c r="G24" s="5">
        <f>100*'RESEM trim'!H209/'RESEM trim'!C209</f>
        <v>8.8648660370607306</v>
      </c>
      <c r="H24" s="5"/>
      <c r="I24" s="5">
        <f>100*'RESEM trim'!I209/'RESEM trim'!C209</f>
        <v>5.0284623808646058</v>
      </c>
      <c r="K24" s="5">
        <f>100*'RESEM trim'!J209/'RESEM trim'!C209</f>
        <v>2.7111366519565854</v>
      </c>
      <c r="M24" s="5">
        <f>100*'RESEM trim'!P209/'RESEM trim'!C209</f>
        <v>26.742060351090245</v>
      </c>
      <c r="O24" s="5">
        <f>100*'RESEM trim'!Q209/'RESEM trim'!C209</f>
        <v>27.058019885716764</v>
      </c>
    </row>
    <row r="25" spans="1:15" x14ac:dyDescent="0.35">
      <c r="A25" t="str">
        <f>'RESEM trim'!B210</f>
        <v>Q4 2005</v>
      </c>
      <c r="C25" s="5">
        <f>100*'RESEM trim'!D210/'RESEM trim'!C210</f>
        <v>60.95679244431745</v>
      </c>
      <c r="D25" s="5"/>
      <c r="E25" s="5">
        <f>100*'RESEM trim'!F210/'RESEM trim'!C210</f>
        <v>19.286885193070805</v>
      </c>
      <c r="F25" s="5"/>
      <c r="G25" s="5">
        <f>100*'RESEM trim'!H210/'RESEM trim'!C210</f>
        <v>8.7358282611918341</v>
      </c>
      <c r="H25" s="5"/>
      <c r="I25" s="5">
        <f>100*'RESEM trim'!I210/'RESEM trim'!C210</f>
        <v>4.8750566654706944</v>
      </c>
      <c r="K25" s="5">
        <f>100*'RESEM trim'!J210/'RESEM trim'!C210</f>
        <v>2.5132613314827985</v>
      </c>
      <c r="M25" s="5">
        <f>100*'RESEM trim'!P210/'RESEM trim'!C210</f>
        <v>27.535229272254224</v>
      </c>
      <c r="O25" s="5">
        <f>100*'RESEM trim'!Q210/'RESEM trim'!C210</f>
        <v>27.485385142582142</v>
      </c>
    </row>
    <row r="26" spans="1:15" x14ac:dyDescent="0.35">
      <c r="A26" t="str">
        <f>'RESEM trim'!B211</f>
        <v>Q1 2006</v>
      </c>
      <c r="C26" s="5">
        <f>100*'RESEM trim'!D211/'RESEM trim'!C211</f>
        <v>60.324469904240765</v>
      </c>
      <c r="D26" s="5"/>
      <c r="E26" s="5">
        <f>100*'RESEM trim'!F211/'RESEM trim'!C211</f>
        <v>19.365167578659371</v>
      </c>
      <c r="F26" s="5"/>
      <c r="G26" s="5">
        <f>100*'RESEM trim'!H211/'RESEM trim'!C211</f>
        <v>9.1319681942544459</v>
      </c>
      <c r="H26" s="5"/>
      <c r="I26" s="5">
        <f>100*'RESEM trim'!I211/'RESEM trim'!C211</f>
        <v>5.0128248974008205</v>
      </c>
      <c r="K26" s="5">
        <f>100*'RESEM trim'!J211/'RESEM trim'!C211</f>
        <v>2.3845759233926129</v>
      </c>
      <c r="M26" s="5">
        <f>100*'RESEM trim'!P211/'RESEM trim'!C211</f>
        <v>30.615808823529413</v>
      </c>
      <c r="O26" s="5">
        <f>100*'RESEM trim'!Q211/'RESEM trim'!C211</f>
        <v>30.362517099863201</v>
      </c>
    </row>
    <row r="27" spans="1:15" x14ac:dyDescent="0.35">
      <c r="A27" t="str">
        <f>'RESEM trim'!B212</f>
        <v>Q2 2006</v>
      </c>
      <c r="C27" s="5">
        <f>100*'RESEM trim'!D212/'RESEM trim'!C212</f>
        <v>60.106248203468503</v>
      </c>
      <c r="D27" s="5"/>
      <c r="E27" s="5">
        <f>100*'RESEM trim'!F212/'RESEM trim'!C212</f>
        <v>19.19068252227699</v>
      </c>
      <c r="F27" s="5"/>
      <c r="G27" s="5">
        <f>100*'RESEM trim'!H212/'RESEM trim'!C212</f>
        <v>8.7453556333904672</v>
      </c>
      <c r="H27" s="5"/>
      <c r="I27" s="5">
        <f>100*'RESEM trim'!I212/'RESEM trim'!C212</f>
        <v>4.7183570919078894</v>
      </c>
      <c r="K27" s="5">
        <f>100*'RESEM trim'!J212/'RESEM trim'!C212</f>
        <v>2.7571302338950932</v>
      </c>
      <c r="M27" s="5">
        <f>100*'RESEM trim'!P212/'RESEM trim'!C212</f>
        <v>31.450319915682787</v>
      </c>
      <c r="O27" s="5">
        <f>100*'RESEM trim'!Q212/'RESEM trim'!C212</f>
        <v>30.918014287083071</v>
      </c>
    </row>
    <row r="28" spans="1:15" x14ac:dyDescent="0.35">
      <c r="A28" t="str">
        <f>'RESEM trim'!B213</f>
        <v>Q3 2006</v>
      </c>
      <c r="C28" s="5">
        <f>100*'RESEM trim'!D213/'RESEM trim'!C213</f>
        <v>60.328549768749546</v>
      </c>
      <c r="D28" s="5"/>
      <c r="E28" s="5">
        <f>100*'RESEM trim'!F213/'RESEM trim'!C213</f>
        <v>19.358784331879434</v>
      </c>
      <c r="F28" s="5"/>
      <c r="G28" s="5">
        <f>100*'RESEM trim'!H213/'RESEM trim'!C213</f>
        <v>9.3899574872907809</v>
      </c>
      <c r="H28" s="5"/>
      <c r="I28" s="5">
        <f>100*'RESEM trim'!I213/'RESEM trim'!C213</f>
        <v>4.6846797106927323</v>
      </c>
      <c r="K28" s="5">
        <f>100*'RESEM trim'!J213/'RESEM trim'!C213</f>
        <v>2.5688124047074012</v>
      </c>
      <c r="M28" s="5">
        <f>100*'RESEM trim'!P213/'RESEM trim'!C213</f>
        <v>27.655345516629222</v>
      </c>
      <c r="O28" s="5">
        <f>100*'RESEM trim'!Q213/'RESEM trim'!C213</f>
        <v>27.583146110363163</v>
      </c>
    </row>
    <row r="29" spans="1:15" x14ac:dyDescent="0.35">
      <c r="A29" t="str">
        <f>'RESEM trim'!B214</f>
        <v>Q4 2006</v>
      </c>
      <c r="C29" s="5">
        <f>100*'RESEM trim'!D214/'RESEM trim'!C214</f>
        <v>60.128820462553762</v>
      </c>
      <c r="D29" s="5"/>
      <c r="E29" s="5">
        <f>100*'RESEM trim'!F214/'RESEM trim'!C214</f>
        <v>19.284199318928877</v>
      </c>
      <c r="F29" s="5"/>
      <c r="G29" s="5">
        <f>100*'RESEM trim'!H214/'RESEM trim'!C214</f>
        <v>9.3564891882071599</v>
      </c>
      <c r="H29" s="5"/>
      <c r="I29" s="5">
        <f>100*'RESEM trim'!I214/'RESEM trim'!C214</f>
        <v>4.6225801272572102</v>
      </c>
      <c r="K29" s="5">
        <f>100*'RESEM trim'!J214/'RESEM trim'!C214</f>
        <v>2.4631790642454559</v>
      </c>
      <c r="M29" s="5">
        <f>100*'RESEM trim'!P214/'RESEM trim'!C214</f>
        <v>27.355441386478287</v>
      </c>
      <c r="O29" s="5">
        <f>100*'RESEM trim'!Q214/'RESEM trim'!C214</f>
        <v>27.399381458979406</v>
      </c>
    </row>
    <row r="30" spans="1:15" x14ac:dyDescent="0.35">
      <c r="A30" t="str">
        <f>'RESEM trim'!B215</f>
        <v>Q1 2007</v>
      </c>
      <c r="C30" s="5">
        <f>100*'RESEM trim'!D215/'RESEM trim'!C215</f>
        <v>60.226276257107756</v>
      </c>
      <c r="D30" s="5"/>
      <c r="E30" s="5">
        <f>100*'RESEM trim'!F215/'RESEM trim'!C215</f>
        <v>19.239969612178569</v>
      </c>
      <c r="F30" s="5"/>
      <c r="G30" s="5">
        <f>100*'RESEM trim'!H215/'RESEM trim'!C215</f>
        <v>9.7148944274344267</v>
      </c>
      <c r="H30" s="5"/>
      <c r="I30" s="5">
        <f>100*'RESEM trim'!I215/'RESEM trim'!C215</f>
        <v>4.5738694035238989</v>
      </c>
      <c r="K30" s="5">
        <f>100*'RESEM trim'!J215/'RESEM trim'!C215</f>
        <v>2.2671575039292793</v>
      </c>
      <c r="M30" s="5">
        <f>100*'RESEM trim'!P215/'RESEM trim'!C215</f>
        <v>27.334598794951269</v>
      </c>
      <c r="O30" s="5">
        <f>100*'RESEM trim'!Q215/'RESEM trim'!C215</f>
        <v>27.861781454639061</v>
      </c>
    </row>
    <row r="31" spans="1:15" x14ac:dyDescent="0.35">
      <c r="A31" t="str">
        <f>'RESEM trim'!B216</f>
        <v>Q2 2007</v>
      </c>
      <c r="C31" s="5">
        <f>100*'RESEM trim'!D216/'RESEM trim'!C216</f>
        <v>60.448272853064736</v>
      </c>
      <c r="D31" s="5"/>
      <c r="E31" s="5">
        <f>100*'RESEM trim'!F216/'RESEM trim'!C216</f>
        <v>19.082760941921489</v>
      </c>
      <c r="F31" s="5"/>
      <c r="G31" s="5">
        <f>100*'RESEM trim'!H216/'RESEM trim'!C216</f>
        <v>9.7794786771213804</v>
      </c>
      <c r="H31" s="5"/>
      <c r="I31" s="5">
        <f>100*'RESEM trim'!I216/'RESEM trim'!C216</f>
        <v>4.4278786821077301</v>
      </c>
      <c r="K31" s="5">
        <f>100*'RESEM trim'!J216/'RESEM trim'!C216</f>
        <v>2.6712291767951899</v>
      </c>
      <c r="M31" s="5">
        <f>100*'RESEM trim'!P216/'RESEM trim'!C216</f>
        <v>28.116988078468527</v>
      </c>
      <c r="O31" s="5">
        <f>100*'RESEM trim'!Q216/'RESEM trim'!C216</f>
        <v>27.554153837203987</v>
      </c>
    </row>
    <row r="32" spans="1:15" x14ac:dyDescent="0.35">
      <c r="A32" t="str">
        <f>'RESEM trim'!B217</f>
        <v>Q3 2007</v>
      </c>
      <c r="C32" s="5">
        <f>100*'RESEM trim'!D217/'RESEM trim'!C217</f>
        <v>61.233861114780083</v>
      </c>
      <c r="D32" s="5"/>
      <c r="E32" s="5">
        <f>100*'RESEM trim'!F217/'RESEM trim'!C217</f>
        <v>19.125610883634923</v>
      </c>
      <c r="F32" s="5"/>
      <c r="G32" s="5">
        <f>100*'RESEM trim'!H217/'RESEM trim'!C217</f>
        <v>9.2858440100383035</v>
      </c>
      <c r="H32" s="5"/>
      <c r="I32" s="5">
        <f>100*'RESEM trim'!I217/'RESEM trim'!C217</f>
        <v>4.19404636111478</v>
      </c>
      <c r="K32" s="5">
        <f>100*'RESEM trim'!J217/'RESEM trim'!C217</f>
        <v>2.3770803064324397</v>
      </c>
      <c r="M32" s="5">
        <f>100*'RESEM trim'!P217/'RESEM trim'!C217</f>
        <v>28.013142253335094</v>
      </c>
      <c r="O32" s="5">
        <f>100*'RESEM trim'!Q217/'RESEM trim'!C217</f>
        <v>28.284944194954431</v>
      </c>
    </row>
    <row r="33" spans="1:15" x14ac:dyDescent="0.35">
      <c r="A33" t="str">
        <f>'RESEM trim'!B218</f>
        <v>Q4 2007</v>
      </c>
      <c r="C33" s="5">
        <f>100*'RESEM trim'!D218/'RESEM trim'!C218</f>
        <v>60.806749101891008</v>
      </c>
      <c r="D33" s="5"/>
      <c r="E33" s="5">
        <f>100*'RESEM trim'!F218/'RESEM trim'!C218</f>
        <v>18.850338419369201</v>
      </c>
      <c r="F33" s="5"/>
      <c r="G33" s="5">
        <f>100*'RESEM trim'!H218/'RESEM trim'!C218</f>
        <v>10.00588823030982</v>
      </c>
      <c r="H33" s="5"/>
      <c r="I33" s="5">
        <f>100*'RESEM trim'!I218/'RESEM trim'!C218</f>
        <v>4.2653765902838048</v>
      </c>
      <c r="K33" s="5">
        <f>100*'RESEM trim'!J218/'RESEM trim'!C218</f>
        <v>2.785317584881815</v>
      </c>
      <c r="M33" s="5">
        <f>100*'RESEM trim'!P218/'RESEM trim'!C218</f>
        <v>28.798370170676613</v>
      </c>
      <c r="O33" s="5">
        <f>100*'RESEM trim'!Q218/'RESEM trim'!C218</f>
        <v>28.010537265111928</v>
      </c>
    </row>
    <row r="34" spans="1:15" x14ac:dyDescent="0.35">
      <c r="A34" t="str">
        <f>'RESEM trim'!B219</f>
        <v>Q1 2008</v>
      </c>
      <c r="C34" s="5">
        <f>100*'RESEM trim'!D219/'RESEM trim'!C219</f>
        <v>60.807745470953463</v>
      </c>
      <c r="D34" s="5"/>
      <c r="E34" s="5">
        <f>100*'RESEM trim'!F219/'RESEM trim'!C219</f>
        <v>19.05394838122189</v>
      </c>
      <c r="F34" s="5"/>
      <c r="G34" s="5">
        <f>100*'RESEM trim'!H219/'RESEM trim'!C219</f>
        <v>9.230414285510113</v>
      </c>
      <c r="H34" s="5"/>
      <c r="I34" s="5">
        <f>100*'RESEM trim'!I219/'RESEM trim'!C219</f>
        <v>4.0571028394207227</v>
      </c>
      <c r="K34" s="5">
        <f>100*'RESEM trim'!J219/'RESEM trim'!C219</f>
        <v>2.8036906140066109</v>
      </c>
      <c r="M34" s="5">
        <f>100*'RESEM trim'!P219/'RESEM trim'!C219</f>
        <v>28.642480445421747</v>
      </c>
      <c r="O34" s="5">
        <f>100*'RESEM trim'!Q219/'RESEM trim'!C219</f>
        <v>27.992600804846226</v>
      </c>
    </row>
    <row r="35" spans="1:15" x14ac:dyDescent="0.35">
      <c r="A35" t="str">
        <f>'RESEM trim'!B220</f>
        <v>Q2 2008</v>
      </c>
      <c r="C35" s="5">
        <f>100*'RESEM trim'!D220/'RESEM trim'!C220</f>
        <v>60.316874099789487</v>
      </c>
      <c r="D35" s="5"/>
      <c r="E35" s="5">
        <f>100*'RESEM trim'!F220/'RESEM trim'!C220</f>
        <v>19.027629025043804</v>
      </c>
      <c r="F35" s="5"/>
      <c r="G35" s="5">
        <f>100*'RESEM trim'!H220/'RESEM trim'!C220</f>
        <v>9.627892471265076</v>
      </c>
      <c r="H35" s="5"/>
      <c r="I35" s="5">
        <f>100*'RESEM trim'!I220/'RESEM trim'!C220</f>
        <v>3.9531295523466001</v>
      </c>
      <c r="K35" s="5">
        <f>100*'RESEM trim'!J220/'RESEM trim'!C220</f>
        <v>2.8989343148962012</v>
      </c>
      <c r="M35" s="5">
        <f>100*'RESEM trim'!P220/'RESEM trim'!C220</f>
        <v>28.787244606943982</v>
      </c>
      <c r="O35" s="5">
        <f>100*'RESEM trim'!Q220/'RESEM trim'!C220</f>
        <v>27.955870706175393</v>
      </c>
    </row>
    <row r="36" spans="1:15" x14ac:dyDescent="0.35">
      <c r="A36" t="str">
        <f>'RESEM trim'!B221</f>
        <v>Q3 2008</v>
      </c>
      <c r="C36" s="5">
        <f>100*'RESEM trim'!D221/'RESEM trim'!C221</f>
        <v>60.196260669511872</v>
      </c>
      <c r="D36" s="5"/>
      <c r="E36" s="5">
        <f>100*'RESEM trim'!F221/'RESEM trim'!C221</f>
        <v>19.671287343291546</v>
      </c>
      <c r="F36" s="5"/>
      <c r="G36" s="5">
        <f>100*'RESEM trim'!H221/'RESEM trim'!C221</f>
        <v>9.4083422245932251</v>
      </c>
      <c r="H36" s="5"/>
      <c r="I36" s="5">
        <f>100*'RESEM trim'!I221/'RESEM trim'!C221</f>
        <v>3.7222425980261402</v>
      </c>
      <c r="K36" s="5">
        <f>100*'RESEM trim'!J221/'RESEM trim'!C221</f>
        <v>2.9476610429447851</v>
      </c>
      <c r="M36" s="5">
        <f>100*'RESEM trim'!P221/'RESEM trim'!C221</f>
        <v>29.35074353160843</v>
      </c>
      <c r="O36" s="5">
        <f>100*'RESEM trim'!Q221/'RESEM trim'!C221</f>
        <v>27.884727594025073</v>
      </c>
    </row>
    <row r="37" spans="1:15" x14ac:dyDescent="0.35">
      <c r="A37" t="str">
        <f>'RESEM trim'!B222</f>
        <v>Q4 2008</v>
      </c>
      <c r="C37" s="5">
        <f>100*'RESEM trim'!D222/'RESEM trim'!C222</f>
        <v>59.916243341409512</v>
      </c>
      <c r="D37" s="5"/>
      <c r="E37" s="5">
        <f>100*'RESEM trim'!F222/'RESEM trim'!C222</f>
        <v>20.311521969622774</v>
      </c>
      <c r="F37" s="5"/>
      <c r="G37" s="5">
        <f>100*'RESEM trim'!H222/'RESEM trim'!C222</f>
        <v>9.2862587131196062</v>
      </c>
      <c r="H37" s="5"/>
      <c r="I37" s="5">
        <f>100*'RESEM trim'!I222/'RESEM trim'!C222</f>
        <v>3.6700490106324541</v>
      </c>
      <c r="K37" s="5">
        <f>100*'RESEM trim'!J222/'RESEM trim'!C222</f>
        <v>3.234446256498912</v>
      </c>
      <c r="M37" s="5">
        <f>100*'RESEM trim'!P222/'RESEM trim'!C222</f>
        <v>28.832388746715946</v>
      </c>
      <c r="O37" s="5">
        <f>100*'RESEM trim'!Q222/'RESEM trim'!C222</f>
        <v>26.980118971074784</v>
      </c>
    </row>
    <row r="38" spans="1:15" x14ac:dyDescent="0.35">
      <c r="A38" t="str">
        <f>'RESEM trim'!B223</f>
        <v>Q1 2009</v>
      </c>
      <c r="C38" s="5">
        <f>100*'RESEM trim'!D223/'RESEM trim'!C223</f>
        <v>60.894143728062076</v>
      </c>
      <c r="D38" s="5"/>
      <c r="E38" s="5">
        <f>100*'RESEM trim'!F223/'RESEM trim'!C223</f>
        <v>20.604427250301562</v>
      </c>
      <c r="F38" s="5"/>
      <c r="G38" s="5">
        <f>100*'RESEM trim'!H223/'RESEM trim'!C223</f>
        <v>8.6278132165483967</v>
      </c>
      <c r="H38" s="5"/>
      <c r="I38" s="5">
        <f>100*'RESEM trim'!I223/'RESEM trim'!C223</f>
        <v>3.4655133067451995</v>
      </c>
      <c r="K38" s="5">
        <f>100*'RESEM trim'!J223/'RESEM trim'!C223</f>
        <v>3.366405494398018</v>
      </c>
      <c r="M38" s="5">
        <f>100*'RESEM trim'!P223/'RESEM trim'!C223</f>
        <v>27.542191456298021</v>
      </c>
      <c r="O38" s="5">
        <f>100*'RESEM trim'!Q223/'RESEM trim'!C223</f>
        <v>26.454396279110203</v>
      </c>
    </row>
    <row r="39" spans="1:15" x14ac:dyDescent="0.35">
      <c r="A39" t="str">
        <f>'RESEM trim'!B224</f>
        <v>Q2 2009</v>
      </c>
      <c r="C39" s="5">
        <f>100*'RESEM trim'!D224/'RESEM trim'!C224</f>
        <v>61.013652450179784</v>
      </c>
      <c r="D39" s="5"/>
      <c r="E39" s="5">
        <f>100*'RESEM trim'!F224/'RESEM trim'!C224</f>
        <v>20.620193240717924</v>
      </c>
      <c r="F39" s="5"/>
      <c r="G39" s="5">
        <f>100*'RESEM trim'!H224/'RESEM trim'!C224</f>
        <v>8.201936768287764</v>
      </c>
      <c r="H39" s="5"/>
      <c r="I39" s="5">
        <f>100*'RESEM trim'!I224/'RESEM trim'!C224</f>
        <v>3.2610188857803877</v>
      </c>
      <c r="K39" s="5">
        <f>100*'RESEM trim'!J224/'RESEM trim'!C224</f>
        <v>3.2324536250624183</v>
      </c>
      <c r="M39" s="5">
        <f>100*'RESEM trim'!P224/'RESEM trim'!C224</f>
        <v>27.348511444638998</v>
      </c>
      <c r="O39" s="5">
        <f>100*'RESEM trim'!Q224/'RESEM trim'!C224</f>
        <v>26.604724388845156</v>
      </c>
    </row>
    <row r="40" spans="1:15" x14ac:dyDescent="0.35">
      <c r="A40" t="str">
        <f>'RESEM trim'!B225</f>
        <v>Q3 2009</v>
      </c>
      <c r="C40" s="5">
        <f>100*'RESEM trim'!D225/'RESEM trim'!C225</f>
        <v>61.256333424135114</v>
      </c>
      <c r="D40" s="5"/>
      <c r="E40" s="5">
        <f>100*'RESEM trim'!F225/'RESEM trim'!C225</f>
        <v>20.781694361209478</v>
      </c>
      <c r="F40" s="5"/>
      <c r="G40" s="5">
        <f>100*'RESEM trim'!H225/'RESEM trim'!C225</f>
        <v>8.0198311086897309</v>
      </c>
      <c r="H40" s="5"/>
      <c r="I40" s="5">
        <f>100*'RESEM trim'!I225/'RESEM trim'!C225</f>
        <v>3.2869517842549714</v>
      </c>
      <c r="K40" s="5">
        <f>100*'RESEM trim'!J225/'RESEM trim'!C225</f>
        <v>3.5018251157722693</v>
      </c>
      <c r="M40" s="5">
        <f>100*'RESEM trim'!P225/'RESEM trim'!C225</f>
        <v>27.20305093979842</v>
      </c>
      <c r="O40" s="5">
        <f>100*'RESEM trim'!Q225/'RESEM trim'!C225</f>
        <v>27.308308362843913</v>
      </c>
    </row>
    <row r="41" spans="1:15" x14ac:dyDescent="0.35">
      <c r="A41" t="str">
        <f>'RESEM trim'!B226</f>
        <v>Q4 2009</v>
      </c>
      <c r="C41" s="5">
        <f>100*'RESEM trim'!D226/'RESEM trim'!C226</f>
        <v>61.547286403990981</v>
      </c>
      <c r="D41" s="5"/>
      <c r="E41" s="5">
        <f>100*'RESEM trim'!F226/'RESEM trim'!C226</f>
        <v>20.882673747061304</v>
      </c>
      <c r="F41" s="5"/>
      <c r="G41" s="5">
        <f>100*'RESEM trim'!H226/'RESEM trim'!C226</f>
        <v>7.926768324214863</v>
      </c>
      <c r="H41" s="5"/>
      <c r="I41" s="5">
        <f>100*'RESEM trim'!I226/'RESEM trim'!C226</f>
        <v>3.1405490202895026</v>
      </c>
      <c r="K41" s="5">
        <f>100*'RESEM trim'!J226/'RESEM trim'!C226</f>
        <v>3.4440876242292031</v>
      </c>
      <c r="M41" s="5">
        <f>100*'RESEM trim'!P226/'RESEM trim'!C226</f>
        <v>28.390311099909177</v>
      </c>
      <c r="O41" s="5">
        <f>100*'RESEM trim'!Q226/'RESEM trim'!C226</f>
        <v>27.670466150122326</v>
      </c>
    </row>
    <row r="42" spans="1:15" x14ac:dyDescent="0.35">
      <c r="A42" t="str">
        <f>'RESEM trim'!B227</f>
        <v>Q1 2010</v>
      </c>
      <c r="C42" s="5">
        <f>100*'RESEM trim'!D227/'RESEM trim'!C227</f>
        <v>60.686093644721801</v>
      </c>
      <c r="D42" s="5"/>
      <c r="E42" s="5">
        <f>100*'RESEM trim'!F227/'RESEM trim'!C227</f>
        <v>20.408229162854678</v>
      </c>
      <c r="F42" s="5"/>
      <c r="G42" s="5">
        <f>100*'RESEM trim'!H227/'RESEM trim'!C227</f>
        <v>8.2239964868698916</v>
      </c>
      <c r="H42" s="5"/>
      <c r="I42" s="5">
        <f>100*'RESEM trim'!I227/'RESEM trim'!C227</f>
        <v>3.2756924547350836</v>
      </c>
      <c r="K42" s="5">
        <f>100*'RESEM trim'!J227/'RESEM trim'!C227</f>
        <v>3.6147353420458388</v>
      </c>
      <c r="M42" s="5">
        <f>100*'RESEM trim'!P227/'RESEM trim'!C227</f>
        <v>28.10977670527809</v>
      </c>
      <c r="O42" s="5">
        <f>100*'RESEM trim'!Q227/'RESEM trim'!C227</f>
        <v>27.914961585902706</v>
      </c>
    </row>
    <row r="43" spans="1:15" x14ac:dyDescent="0.35">
      <c r="A43" t="str">
        <f>'RESEM trim'!B228</f>
        <v>Q2 2010</v>
      </c>
      <c r="C43" s="5">
        <f>100*'RESEM trim'!D228/'RESEM trim'!C228</f>
        <v>61.529026460479635</v>
      </c>
      <c r="D43" s="5"/>
      <c r="E43" s="5">
        <f>100*'RESEM trim'!F228/'RESEM trim'!C228</f>
        <v>20.255916662052869</v>
      </c>
      <c r="F43" s="5"/>
      <c r="G43" s="5">
        <f>100*'RESEM trim'!H228/'RESEM trim'!C228</f>
        <v>8.013100343692372</v>
      </c>
      <c r="H43" s="5"/>
      <c r="I43" s="5">
        <f>100*'RESEM trim'!I228/'RESEM trim'!C228</f>
        <v>3.4963352256998421</v>
      </c>
      <c r="K43" s="5">
        <f>100*'RESEM trim'!J228/'RESEM trim'!C228</f>
        <v>3.269762311384437</v>
      </c>
      <c r="M43" s="5">
        <f>100*'RESEM trim'!P228/'RESEM trim'!C228</f>
        <v>28.724931112464493</v>
      </c>
      <c r="O43" s="5">
        <f>100*'RESEM trim'!Q228/'RESEM trim'!C228</f>
        <v>28.488775697073716</v>
      </c>
    </row>
    <row r="44" spans="1:15" x14ac:dyDescent="0.35">
      <c r="A44" t="str">
        <f>'RESEM trim'!B229</f>
        <v>Q3 2010</v>
      </c>
      <c r="C44" s="5">
        <f>100*'RESEM trim'!D229/'RESEM trim'!C229</f>
        <v>61.235623116525026</v>
      </c>
      <c r="D44" s="5"/>
      <c r="E44" s="5">
        <f>100*'RESEM trim'!F229/'RESEM trim'!C229</f>
        <v>20.147649613828069</v>
      </c>
      <c r="F44" s="5"/>
      <c r="G44" s="5">
        <f>100*'RESEM trim'!H229/'RESEM trim'!C229</f>
        <v>8.3255153018113131</v>
      </c>
      <c r="H44" s="5"/>
      <c r="I44" s="5">
        <f>100*'RESEM trim'!I229/'RESEM trim'!C229</f>
        <v>3.6020830200826346</v>
      </c>
      <c r="K44" s="5">
        <f>100*'RESEM trim'!J229/'RESEM trim'!C229</f>
        <v>3.3096215790376515</v>
      </c>
      <c r="M44" s="5">
        <f>100*'RESEM trim'!P229/'RESEM trim'!C229</f>
        <v>28.866854864156849</v>
      </c>
      <c r="O44" s="5">
        <f>100*'RESEM trim'!Q229/'RESEM trim'!C229</f>
        <v>29.246991204979256</v>
      </c>
    </row>
    <row r="45" spans="1:15" x14ac:dyDescent="0.35">
      <c r="A45" t="str">
        <f>'RESEM trim'!B230</f>
        <v>Q4 2010</v>
      </c>
      <c r="C45" s="5">
        <f>100*'RESEM trim'!D230/'RESEM trim'!C230</f>
        <v>61.106573679889635</v>
      </c>
      <c r="D45" s="5"/>
      <c r="E45" s="5">
        <f>100*'RESEM trim'!F230/'RESEM trim'!C230</f>
        <v>20.248322090848308</v>
      </c>
      <c r="F45" s="5"/>
      <c r="G45" s="5">
        <f>100*'RESEM trim'!H230/'RESEM trim'!C230</f>
        <v>8.8685856474232558</v>
      </c>
      <c r="H45" s="5"/>
      <c r="I45" s="5">
        <f>100*'RESEM trim'!I230/'RESEM trim'!C230</f>
        <v>3.5354582617453643</v>
      </c>
      <c r="K45" s="5">
        <f>100*'RESEM trim'!J230/'RESEM trim'!C230</f>
        <v>3.2895906155577936</v>
      </c>
      <c r="M45" s="5">
        <f>100*'RESEM trim'!P230/'RESEM trim'!C230</f>
        <v>29.427098761774985</v>
      </c>
      <c r="O45" s="5">
        <f>100*'RESEM trim'!Q230/'RESEM trim'!C230</f>
        <v>29.478303555559318</v>
      </c>
    </row>
    <row r="46" spans="1:15" x14ac:dyDescent="0.35">
      <c r="A46" t="str">
        <f>'RESEM trim'!B231</f>
        <v>Q1 2011</v>
      </c>
      <c r="C46" s="5">
        <f>100*'RESEM trim'!D231/'RESEM trim'!C231</f>
        <v>60.439534927894407</v>
      </c>
      <c r="D46" s="5"/>
      <c r="E46" s="5">
        <f>100*'RESEM trim'!F231/'RESEM trim'!C231</f>
        <v>20.316196691141553</v>
      </c>
      <c r="F46" s="5"/>
      <c r="G46" s="5">
        <f>100*'RESEM trim'!H231/'RESEM trim'!C231</f>
        <v>8.2309911590712908</v>
      </c>
      <c r="H46" s="5"/>
      <c r="I46" s="5">
        <f>100*'RESEM trim'!I231/'RESEM trim'!C231</f>
        <v>3.4435090192668509</v>
      </c>
      <c r="K46" s="5">
        <f>100*'RESEM trim'!J231/'RESEM trim'!C231</f>
        <v>3.4732672180727238</v>
      </c>
      <c r="M46" s="5">
        <f>100*'RESEM trim'!P231/'RESEM trim'!C231</f>
        <v>30.559137560967372</v>
      </c>
      <c r="O46" s="5">
        <f>100*'RESEM trim'!Q231/'RESEM trim'!C231</f>
        <v>28.709486111785303</v>
      </c>
    </row>
    <row r="47" spans="1:15" x14ac:dyDescent="0.35">
      <c r="A47" t="str">
        <f>'RESEM trim'!B232</f>
        <v>Q2 2011</v>
      </c>
      <c r="C47" s="5">
        <f>100*'RESEM trim'!D232/'RESEM trim'!C232</f>
        <v>60.125220030988793</v>
      </c>
      <c r="D47" s="5"/>
      <c r="E47" s="5">
        <f>100*'RESEM trim'!F232/'RESEM trim'!C232</f>
        <v>19.93844402517049</v>
      </c>
      <c r="F47" s="5"/>
      <c r="G47" s="5">
        <f>100*'RESEM trim'!H232/'RESEM trim'!C232</f>
        <v>8.6893004332107129</v>
      </c>
      <c r="H47" s="5"/>
      <c r="I47" s="5">
        <f>100*'RESEM trim'!I232/'RESEM trim'!C232</f>
        <v>3.3864218481549018</v>
      </c>
      <c r="K47" s="5">
        <f>100*'RESEM trim'!J232/'RESEM trim'!C232</f>
        <v>2.9002982935081634</v>
      </c>
      <c r="M47" s="5">
        <f>100*'RESEM trim'!P232/'RESEM trim'!C232</f>
        <v>30.082742192193773</v>
      </c>
      <c r="O47" s="5">
        <f>100*'RESEM trim'!Q232/'RESEM trim'!C232</f>
        <v>29.532111348855839</v>
      </c>
    </row>
    <row r="48" spans="1:15" x14ac:dyDescent="0.35">
      <c r="A48" t="str">
        <f>'RESEM trim'!B233</f>
        <v>Q3 2011</v>
      </c>
      <c r="C48" s="5">
        <f>100*'RESEM trim'!D233/'RESEM trim'!C233</f>
        <v>60.144426486876149</v>
      </c>
      <c r="D48" s="5"/>
      <c r="E48" s="5">
        <f>100*'RESEM trim'!F233/'RESEM trim'!C233</f>
        <v>19.844560783332948</v>
      </c>
      <c r="F48" s="5"/>
      <c r="G48" s="5">
        <f>100*'RESEM trim'!H233/'RESEM trim'!C233</f>
        <v>8.9524666202899041</v>
      </c>
      <c r="H48" s="5"/>
      <c r="I48" s="5">
        <f>100*'RESEM trim'!I233/'RESEM trim'!C233</f>
        <v>3.3433302578954338</v>
      </c>
      <c r="K48" s="5">
        <f>100*'RESEM trim'!J233/'RESEM trim'!C233</f>
        <v>2.9538915498315514</v>
      </c>
      <c r="M48" s="5">
        <f>100*'RESEM trim'!P233/'RESEM trim'!C233</f>
        <v>30.333975742571138</v>
      </c>
      <c r="O48" s="5">
        <f>100*'RESEM trim'!Q233/'RESEM trim'!C233</f>
        <v>29.389066713183542</v>
      </c>
    </row>
    <row r="49" spans="1:15" x14ac:dyDescent="0.35">
      <c r="A49" t="str">
        <f>'RESEM trim'!B234</f>
        <v>Q4 2011</v>
      </c>
      <c r="C49" s="5">
        <f>100*'RESEM trim'!D234/'RESEM trim'!C234</f>
        <v>60.200554484038122</v>
      </c>
      <c r="D49" s="5"/>
      <c r="E49" s="5">
        <f>100*'RESEM trim'!F234/'RESEM trim'!C234</f>
        <v>19.99017795117938</v>
      </c>
      <c r="F49" s="5"/>
      <c r="G49" s="5">
        <f>100*'RESEM trim'!H234/'RESEM trim'!C234</f>
        <v>9.1607395079321439</v>
      </c>
      <c r="H49" s="5"/>
      <c r="I49" s="5">
        <f>100*'RESEM trim'!I234/'RESEM trim'!C234</f>
        <v>3.274436019215957</v>
      </c>
      <c r="K49" s="5">
        <f>100*'RESEM trim'!J234/'RESEM trim'!C234</f>
        <v>2.8721097886790394</v>
      </c>
      <c r="M49" s="5">
        <f>100*'RESEM trim'!P234/'RESEM trim'!C234</f>
        <v>30.747000392462208</v>
      </c>
      <c r="O49" s="5">
        <f>100*'RESEM trim'!Q234/'RESEM trim'!C234</f>
        <v>29.542750047746072</v>
      </c>
    </row>
    <row r="50" spans="1:15" x14ac:dyDescent="0.35">
      <c r="A50" t="str">
        <f>'RESEM trim'!B235</f>
        <v>Q1 2012</v>
      </c>
      <c r="C50" s="5">
        <f>100*'RESEM trim'!D235/'RESEM trim'!C235</f>
        <v>59.700768987499792</v>
      </c>
      <c r="D50" s="5"/>
      <c r="E50" s="5">
        <f>100*'RESEM trim'!F235/'RESEM trim'!C235</f>
        <v>20.437257610812431</v>
      </c>
      <c r="F50" s="5"/>
      <c r="G50" s="5">
        <f>100*'RESEM trim'!H235/'RESEM trim'!C235</f>
        <v>9.4196807536743297</v>
      </c>
      <c r="H50" s="5"/>
      <c r="I50" s="5">
        <f>100*'RESEM trim'!I235/'RESEM trim'!C235</f>
        <v>3.0940511659648129</v>
      </c>
      <c r="K50" s="5">
        <f>100*'RESEM trim'!J235/'RESEM trim'!C235</f>
        <v>2.9328051398991328</v>
      </c>
      <c r="M50" s="5">
        <f>100*'RESEM trim'!P235/'RESEM trim'!C235</f>
        <v>31.222432131027482</v>
      </c>
      <c r="O50" s="5">
        <f>100*'RESEM trim'!Q235/'RESEM trim'!C235</f>
        <v>29.51655320494682</v>
      </c>
    </row>
    <row r="51" spans="1:15" x14ac:dyDescent="0.35">
      <c r="A51" t="str">
        <f>'RESEM trim'!B236</f>
        <v>Q2 2012</v>
      </c>
      <c r="C51" s="5">
        <f>100*'RESEM trim'!D236/'RESEM trim'!C236</f>
        <v>60.220134630890101</v>
      </c>
      <c r="D51" s="5"/>
      <c r="E51" s="5">
        <f>100*'RESEM trim'!F236/'RESEM trim'!C236</f>
        <v>19.785657289173066</v>
      </c>
      <c r="F51" s="5"/>
      <c r="G51" s="5">
        <f>100*'RESEM trim'!H236/'RESEM trim'!C236</f>
        <v>9.0264365732667464</v>
      </c>
      <c r="H51" s="5"/>
      <c r="I51" s="5">
        <f>100*'RESEM trim'!I236/'RESEM trim'!C236</f>
        <v>3.1593048862554403</v>
      </c>
      <c r="K51" s="5">
        <f>100*'RESEM trim'!J236/'RESEM trim'!C236</f>
        <v>2.871583965131808</v>
      </c>
      <c r="M51" s="5">
        <f>100*'RESEM trim'!P236/'RESEM trim'!C236</f>
        <v>29.798595355213457</v>
      </c>
      <c r="O51" s="5">
        <f>100*'RESEM trim'!Q236/'RESEM trim'!C236</f>
        <v>30.113400794618098</v>
      </c>
    </row>
    <row r="52" spans="1:15" x14ac:dyDescent="0.35">
      <c r="A52" t="str">
        <f>'RESEM trim'!B237</f>
        <v>Q3 2012</v>
      </c>
      <c r="C52" s="5">
        <f>100*'RESEM trim'!D237/'RESEM trim'!C237</f>
        <v>60.313798162941438</v>
      </c>
      <c r="D52" s="5"/>
      <c r="E52" s="5">
        <f>100*'RESEM trim'!F237/'RESEM trim'!C237</f>
        <v>19.782326514355759</v>
      </c>
      <c r="F52" s="5"/>
      <c r="G52" s="5">
        <f>100*'RESEM trim'!H237/'RESEM trim'!C237</f>
        <v>8.9811981121757238</v>
      </c>
      <c r="H52" s="5"/>
      <c r="I52" s="5">
        <f>100*'RESEM trim'!I237/'RESEM trim'!C237</f>
        <v>3.172238169627656</v>
      </c>
      <c r="K52" s="5">
        <f>100*'RESEM trim'!J237/'RESEM trim'!C237</f>
        <v>2.5942106447039595</v>
      </c>
      <c r="M52" s="5">
        <f>100*'RESEM trim'!P237/'RESEM trim'!C237</f>
        <v>30.257811419809773</v>
      </c>
      <c r="O52" s="5">
        <f>100*'RESEM trim'!Q237/'RESEM trim'!C237</f>
        <v>29.539662263531849</v>
      </c>
    </row>
    <row r="53" spans="1:15" x14ac:dyDescent="0.35">
      <c r="A53" t="str">
        <f>'RESEM trim'!B238</f>
        <v>Q4 2012</v>
      </c>
      <c r="C53" s="5">
        <f>100*'RESEM trim'!D238/'RESEM trim'!C238</f>
        <v>61.267997000241714</v>
      </c>
      <c r="D53" s="5"/>
      <c r="E53" s="5">
        <f>100*'RESEM trim'!F238/'RESEM trim'!C238</f>
        <v>20.066978074080808</v>
      </c>
      <c r="F53" s="5"/>
      <c r="G53" s="5">
        <f>100*'RESEM trim'!H238/'RESEM trim'!C238</f>
        <v>9.5155555647375518</v>
      </c>
      <c r="H53" s="5"/>
      <c r="I53" s="5">
        <f>100*'RESEM trim'!I238/'RESEM trim'!C238</f>
        <v>3.1305328702852457</v>
      </c>
      <c r="K53" s="5">
        <f>100*'RESEM trim'!J238/'RESEM trim'!C238</f>
        <v>2.5942124498232579</v>
      </c>
      <c r="M53" s="5">
        <f>100*'RESEM trim'!P238/'RESEM trim'!C238</f>
        <v>29.545966337423224</v>
      </c>
      <c r="O53" s="5">
        <f>100*'RESEM trim'!Q238/'RESEM trim'!C238</f>
        <v>29.096415784678506</v>
      </c>
    </row>
    <row r="54" spans="1:15" x14ac:dyDescent="0.35">
      <c r="A54" t="str">
        <f>'RESEM trim'!B239</f>
        <v>Q1 2013</v>
      </c>
      <c r="C54" s="5">
        <f>100*'RESEM trim'!D239/'RESEM trim'!C239</f>
        <v>60.770813890966174</v>
      </c>
      <c r="D54" s="5"/>
      <c r="E54" s="5">
        <f>100*'RESEM trim'!F239/'RESEM trim'!C239</f>
        <v>19.757359257862955</v>
      </c>
      <c r="F54" s="5"/>
      <c r="G54" s="5">
        <f>100*'RESEM trim'!H239/'RESEM trim'!C239</f>
        <v>9.2151155005366601</v>
      </c>
      <c r="H54" s="5"/>
      <c r="I54" s="5">
        <f>100*'RESEM trim'!I239/'RESEM trim'!C239</f>
        <v>3.1116027926964684</v>
      </c>
      <c r="K54" s="5">
        <f>100*'RESEM trim'!J239/'RESEM trim'!C239</f>
        <v>2.4336178356808382</v>
      </c>
      <c r="M54" s="5">
        <f>100*'RESEM trim'!P239/'RESEM trim'!C239</f>
        <v>30.10183165124668</v>
      </c>
      <c r="O54" s="5">
        <f>100*'RESEM trim'!Q239/'RESEM trim'!C239</f>
        <v>29.09113757676516</v>
      </c>
    </row>
    <row r="55" spans="1:15" x14ac:dyDescent="0.35">
      <c r="A55" t="str">
        <f>'RESEM trim'!B240</f>
        <v>Q2 2013</v>
      </c>
      <c r="C55" s="5">
        <f>100*'RESEM trim'!D240/'RESEM trim'!C240</f>
        <v>60.949624690651014</v>
      </c>
      <c r="D55" s="5"/>
      <c r="E55" s="5">
        <f>100*'RESEM trim'!F240/'RESEM trim'!C240</f>
        <v>19.733499682981204</v>
      </c>
      <c r="F55" s="5"/>
      <c r="G55" s="5">
        <f>100*'RESEM trim'!H240/'RESEM trim'!C240</f>
        <v>9.3320107172805926</v>
      </c>
      <c r="H55" s="5"/>
      <c r="I55" s="5">
        <f>100*'RESEM trim'!I240/'RESEM trim'!C240</f>
        <v>3.3990550794592274</v>
      </c>
      <c r="K55" s="5">
        <f>100*'RESEM trim'!J240/'RESEM trim'!C240</f>
        <v>2.4962673593356923</v>
      </c>
      <c r="M55" s="5">
        <f>100*'RESEM trim'!P240/'RESEM trim'!C240</f>
        <v>30.17262184770826</v>
      </c>
      <c r="O55" s="5">
        <f>100*'RESEM trim'!Q240/'RESEM trim'!C240</f>
        <v>30.344425582394209</v>
      </c>
    </row>
    <row r="56" spans="1:15" x14ac:dyDescent="0.35">
      <c r="A56" t="str">
        <f>'RESEM trim'!B241</f>
        <v>Q3 2013</v>
      </c>
      <c r="C56" s="5">
        <f>100*'RESEM trim'!D241/'RESEM trim'!C241</f>
        <v>61.192449523531344</v>
      </c>
      <c r="D56" s="5"/>
      <c r="E56" s="5">
        <f>100*'RESEM trim'!F241/'RESEM trim'!C241</f>
        <v>19.558744183593575</v>
      </c>
      <c r="F56" s="5"/>
      <c r="G56" s="5">
        <f>100*'RESEM trim'!H241/'RESEM trim'!C241</f>
        <v>9.5808941951553948</v>
      </c>
      <c r="H56" s="5"/>
      <c r="I56" s="5">
        <f>100*'RESEM trim'!I241/'RESEM trim'!C241</f>
        <v>3.3847732869237852</v>
      </c>
      <c r="K56" s="5">
        <f>100*'RESEM trim'!J241/'RESEM trim'!C241</f>
        <v>2.5592188266984719</v>
      </c>
      <c r="M56" s="5">
        <f>100*'RESEM trim'!P241/'RESEM trim'!C241</f>
        <v>29.823814102174026</v>
      </c>
      <c r="O56" s="5">
        <f>100*'RESEM trim'!Q241/'RESEM trim'!C241</f>
        <v>30.018336639607952</v>
      </c>
    </row>
    <row r="57" spans="1:15" x14ac:dyDescent="0.35">
      <c r="A57" t="str">
        <f>'RESEM trim'!B242</f>
        <v>Q4 2013</v>
      </c>
      <c r="C57" s="5">
        <f>100*'RESEM trim'!D242/'RESEM trim'!C242</f>
        <v>61.050102121796861</v>
      </c>
      <c r="D57" s="5"/>
      <c r="E57" s="5">
        <f>100*'RESEM trim'!F242/'RESEM trim'!C242</f>
        <v>19.787457751386803</v>
      </c>
      <c r="F57" s="5"/>
      <c r="G57" s="5">
        <f>100*'RESEM trim'!H242/'RESEM trim'!C242</f>
        <v>9.4787961310542919</v>
      </c>
      <c r="H57" s="5"/>
      <c r="I57" s="5">
        <f>100*'RESEM trim'!I242/'RESEM trim'!C242</f>
        <v>3.3637751628510313</v>
      </c>
      <c r="K57" s="5">
        <f>100*'RESEM trim'!J242/'RESEM trim'!C242</f>
        <v>2.6120620546019264</v>
      </c>
      <c r="M57" s="5">
        <f>100*'RESEM trim'!P242/'RESEM trim'!C242</f>
        <v>28.947601648451254</v>
      </c>
      <c r="O57" s="5">
        <f>100*'RESEM trim'!Q242/'RESEM trim'!C242</f>
        <v>30.479227177691925</v>
      </c>
    </row>
    <row r="58" spans="1:15" x14ac:dyDescent="0.35">
      <c r="A58" t="str">
        <f>'RESEM trim'!B243</f>
        <v>Q1 2014</v>
      </c>
      <c r="C58" s="5">
        <f>100*'RESEM trim'!D243/'RESEM trim'!C243</f>
        <v>60.752728987198132</v>
      </c>
      <c r="D58" s="5"/>
      <c r="E58" s="5">
        <f>100*'RESEM trim'!F243/'RESEM trim'!C243</f>
        <v>19.740806150010389</v>
      </c>
      <c r="F58" s="5"/>
      <c r="G58" s="5">
        <f>100*'RESEM trim'!H243/'RESEM trim'!C243</f>
        <v>9.5888139493998619</v>
      </c>
      <c r="H58" s="5"/>
      <c r="I58" s="5">
        <f>100*'RESEM trim'!I243/'RESEM trim'!C243</f>
        <v>3.4106346593360928</v>
      </c>
      <c r="K58" s="5">
        <f>100*'RESEM trim'!J243/'RESEM trim'!C243</f>
        <v>2.8182886093752497</v>
      </c>
      <c r="M58" s="5">
        <f>100*'RESEM trim'!P243/'RESEM trim'!C243</f>
        <v>28.897497163131902</v>
      </c>
      <c r="O58" s="5">
        <f>100*'RESEM trim'!Q243/'RESEM trim'!C243</f>
        <v>29.765738624558487</v>
      </c>
    </row>
    <row r="59" spans="1:15" x14ac:dyDescent="0.35">
      <c r="A59" t="str">
        <f>'RESEM trim'!B244</f>
        <v>Q2 2014</v>
      </c>
      <c r="C59" s="5">
        <f>100*'RESEM trim'!D244/'RESEM trim'!C244</f>
        <v>60.58593216210275</v>
      </c>
      <c r="D59" s="5"/>
      <c r="E59" s="5">
        <f>100*'RESEM trim'!F244/'RESEM trim'!C244</f>
        <v>19.690299224262734</v>
      </c>
      <c r="F59" s="5"/>
      <c r="G59" s="5">
        <f>100*'RESEM trim'!H244/'RESEM trim'!C244</f>
        <v>9.5377857523384009</v>
      </c>
      <c r="H59" s="5"/>
      <c r="I59" s="5">
        <f>100*'RESEM trim'!I244/'RESEM trim'!C244</f>
        <v>3.333670007664292</v>
      </c>
      <c r="K59" s="5">
        <f>100*'RESEM trim'!J244/'RESEM trim'!C244</f>
        <v>2.6246734754099008</v>
      </c>
      <c r="M59" s="5">
        <f>100*'RESEM trim'!P244/'RESEM trim'!C244</f>
        <v>29.079750227255172</v>
      </c>
      <c r="O59" s="5">
        <f>100*'RESEM trim'!Q244/'RESEM trim'!C244</f>
        <v>29.673089224639014</v>
      </c>
    </row>
    <row r="60" spans="1:15" x14ac:dyDescent="0.35">
      <c r="A60" t="str">
        <f>'RESEM trim'!B245</f>
        <v>Q3 2014</v>
      </c>
      <c r="C60" s="5">
        <f>100*'RESEM trim'!D245/'RESEM trim'!C245</f>
        <v>61.125012530934207</v>
      </c>
      <c r="D60" s="5"/>
      <c r="E60" s="5">
        <f>100*'RESEM trim'!F245/'RESEM trim'!C245</f>
        <v>19.562606512940768</v>
      </c>
      <c r="F60" s="5"/>
      <c r="G60" s="5">
        <f>100*'RESEM trim'!H245/'RESEM trim'!C245</f>
        <v>9.5333381819039555</v>
      </c>
      <c r="H60" s="5"/>
      <c r="I60" s="5">
        <f>100*'RESEM trim'!I245/'RESEM trim'!C245</f>
        <v>3.4683660251483563</v>
      </c>
      <c r="K60" s="5">
        <f>100*'RESEM trim'!J245/'RESEM trim'!C245</f>
        <v>2.737542285760338</v>
      </c>
      <c r="M60" s="5">
        <f>100*'RESEM trim'!P245/'RESEM trim'!C245</f>
        <v>28.948915066802165</v>
      </c>
      <c r="O60" s="5">
        <f>100*'RESEM trim'!Q245/'RESEM trim'!C245</f>
        <v>30.516706929459193</v>
      </c>
    </row>
    <row r="61" spans="1:15" x14ac:dyDescent="0.35">
      <c r="A61" t="str">
        <f>'RESEM trim'!B246</f>
        <v>Q4 2014</v>
      </c>
      <c r="C61" s="5">
        <f>100*'RESEM trim'!D246/'RESEM trim'!C246</f>
        <v>61.085346668384297</v>
      </c>
      <c r="D61" s="5"/>
      <c r="E61" s="5">
        <f>100*'RESEM trim'!F246/'RESEM trim'!C246</f>
        <v>19.383644263312604</v>
      </c>
      <c r="F61" s="5"/>
      <c r="G61" s="5">
        <f>100*'RESEM trim'!H246/'RESEM trim'!C246</f>
        <v>9.8033704575530809</v>
      </c>
      <c r="H61" s="5"/>
      <c r="I61" s="5">
        <f>100*'RESEM trim'!I246/'RESEM trim'!C246</f>
        <v>3.4079331061377931</v>
      </c>
      <c r="K61" s="5">
        <f>100*'RESEM trim'!J246/'RESEM trim'!C246</f>
        <v>2.7897816658664074</v>
      </c>
      <c r="M61" s="5">
        <f>100*'RESEM trim'!P246/'RESEM trim'!C246</f>
        <v>29.571139139701835</v>
      </c>
      <c r="O61" s="5">
        <f>100*'RESEM trim'!Q246/'RESEM trim'!C246</f>
        <v>32.16905378132234</v>
      </c>
    </row>
    <row r="62" spans="1:15" x14ac:dyDescent="0.35">
      <c r="A62" t="str">
        <f>'RESEM trim'!B247</f>
        <v>Q1 2015</v>
      </c>
      <c r="C62" s="5">
        <f>100*'RESEM trim'!D247/'RESEM trim'!C247</f>
        <v>61.214556777269628</v>
      </c>
      <c r="D62" s="5"/>
      <c r="E62" s="5">
        <f>100*'RESEM trim'!F247/'RESEM trim'!C247</f>
        <v>19.371022671985987</v>
      </c>
      <c r="F62" s="5"/>
      <c r="G62" s="5">
        <f>100*'RESEM trim'!H247/'RESEM trim'!C247</f>
        <v>10.403814342707015</v>
      </c>
      <c r="H62" s="5"/>
      <c r="I62" s="5">
        <f>100*'RESEM trim'!I247/'RESEM trim'!C247</f>
        <v>3.3932081346696505</v>
      </c>
      <c r="K62" s="5">
        <f>100*'RESEM trim'!J247/'RESEM trim'!C247</f>
        <v>2.8420745353702443</v>
      </c>
      <c r="M62" s="5">
        <f>100*'RESEM trim'!P247/'RESEM trim'!C247</f>
        <v>29.376471732996009</v>
      </c>
      <c r="O62" s="5">
        <f>100*'RESEM trim'!Q247/'RESEM trim'!C247</f>
        <v>31.835749732412182</v>
      </c>
    </row>
    <row r="63" spans="1:15" x14ac:dyDescent="0.35">
      <c r="A63" t="str">
        <f>'RESEM trim'!B248</f>
        <v>Q2 2015</v>
      </c>
      <c r="C63" s="5">
        <f>100*'RESEM trim'!D248/'RESEM trim'!C248</f>
        <v>61.114271121119963</v>
      </c>
      <c r="D63" s="5"/>
      <c r="E63" s="5">
        <f>100*'RESEM trim'!F248/'RESEM trim'!C248</f>
        <v>19.425355404390995</v>
      </c>
      <c r="F63" s="5"/>
      <c r="G63" s="5">
        <f>100*'RESEM trim'!H248/'RESEM trim'!C248</f>
        <v>10.067791888189817</v>
      </c>
      <c r="H63" s="5"/>
      <c r="I63" s="5">
        <f>100*'RESEM trim'!I248/'RESEM trim'!C248</f>
        <v>3.6353013101788436</v>
      </c>
      <c r="K63" s="5">
        <f>100*'RESEM trim'!J248/'RESEM trim'!C248</f>
        <v>2.8227273079036364</v>
      </c>
      <c r="M63" s="5">
        <f>100*'RESEM trim'!P248/'RESEM trim'!C248</f>
        <v>30.123472554345724</v>
      </c>
      <c r="O63" s="5">
        <f>100*'RESEM trim'!Q248/'RESEM trim'!C248</f>
        <v>30.948815576656685</v>
      </c>
    </row>
    <row r="64" spans="1:15" x14ac:dyDescent="0.35">
      <c r="A64" t="str">
        <f>'RESEM trim'!B249</f>
        <v>Q3 2015</v>
      </c>
      <c r="C64" s="5">
        <f>100*'RESEM trim'!D249/'RESEM trim'!C249</f>
        <v>61.658075021920737</v>
      </c>
      <c r="D64" s="5"/>
      <c r="E64" s="5">
        <f>100*'RESEM trim'!F249/'RESEM trim'!C249</f>
        <v>19.517069269533547</v>
      </c>
      <c r="F64" s="5"/>
      <c r="G64" s="5">
        <f>100*'RESEM trim'!H249/'RESEM trim'!C249</f>
        <v>10.052320707630344</v>
      </c>
      <c r="H64" s="5"/>
      <c r="I64" s="5">
        <f>100*'RESEM trim'!I249/'RESEM trim'!C249</f>
        <v>3.5969282059682222</v>
      </c>
      <c r="K64" s="5">
        <f>100*'RESEM trim'!J249/'RESEM trim'!C249</f>
        <v>2.6661399265775705</v>
      </c>
      <c r="M64" s="5">
        <f>100*'RESEM trim'!P249/'RESEM trim'!C249</f>
        <v>29.056011100083829</v>
      </c>
      <c r="O64" s="5">
        <f>100*'RESEM trim'!Q249/'RESEM trim'!C249</f>
        <v>30.792133586425521</v>
      </c>
    </row>
    <row r="65" spans="1:15" x14ac:dyDescent="0.35">
      <c r="A65" t="str">
        <f>'RESEM trim'!B250</f>
        <v>Q4 2015</v>
      </c>
      <c r="C65" s="5">
        <f>100*'RESEM trim'!D250/'RESEM trim'!C250</f>
        <v>61.153050275904356</v>
      </c>
      <c r="D65" s="5"/>
      <c r="E65" s="5">
        <f>100*'RESEM trim'!F250/'RESEM trim'!C250</f>
        <v>19.337829552421827</v>
      </c>
      <c r="F65" s="5"/>
      <c r="G65" s="5">
        <f>100*'RESEM trim'!H250/'RESEM trim'!C250</f>
        <v>10.656805640711219</v>
      </c>
      <c r="H65" s="5"/>
      <c r="I65" s="5">
        <f>100*'RESEM trim'!I250/'RESEM trim'!C250</f>
        <v>3.6179874310239115</v>
      </c>
      <c r="K65" s="5">
        <f>100*'RESEM trim'!J250/'RESEM trim'!C250</f>
        <v>2.590243715511956</v>
      </c>
      <c r="M65" s="5">
        <f>100*'RESEM trim'!P250/'RESEM trim'!C250</f>
        <v>29.71815603923973</v>
      </c>
      <c r="O65" s="5">
        <f>100*'RESEM trim'!Q250/'RESEM trim'!C250</f>
        <v>31.847409564684241</v>
      </c>
    </row>
    <row r="66" spans="1:15" x14ac:dyDescent="0.35">
      <c r="A66" t="str">
        <f>'RESEM trim'!B251</f>
        <v>Q1 2016</v>
      </c>
      <c r="C66" s="5">
        <f>100*'RESEM trim'!D251/'RESEM trim'!C251</f>
        <v>62.247214177578641</v>
      </c>
      <c r="D66" s="5"/>
      <c r="E66" s="5">
        <f>100*'RESEM trim'!F251/'RESEM trim'!C251</f>
        <v>19.310326395106649</v>
      </c>
      <c r="F66" s="5"/>
      <c r="G66" s="5">
        <f>100*'RESEM trim'!H251/'RESEM trim'!C251</f>
        <v>10.871627851924256</v>
      </c>
      <c r="H66" s="5"/>
      <c r="I66" s="5">
        <f>100*'RESEM trim'!I251/'RESEM trim'!C251</f>
        <v>3.6096851357259174</v>
      </c>
      <c r="K66" s="5">
        <f>100*'RESEM trim'!J251/'RESEM trim'!C251</f>
        <v>2.5140651339313838</v>
      </c>
      <c r="M66" s="5">
        <f>100*'RESEM trim'!P251/'RESEM trim'!C251</f>
        <v>29.500031499790957</v>
      </c>
      <c r="O66" s="5">
        <f>100*'RESEM trim'!Q251/'RESEM trim'!C251</f>
        <v>31.603835719999314</v>
      </c>
    </row>
    <row r="67" spans="1:15" x14ac:dyDescent="0.35">
      <c r="A67" t="str">
        <f>'RESEM trim'!B252</f>
        <v>Q2 2016</v>
      </c>
      <c r="C67" s="5">
        <f>100*'RESEM trim'!D252/'RESEM trim'!C252</f>
        <v>62.426578073089701</v>
      </c>
      <c r="D67" s="5"/>
      <c r="E67" s="5">
        <f>100*'RESEM trim'!F252/'RESEM trim'!C252</f>
        <v>19.226767916468912</v>
      </c>
      <c r="F67" s="5"/>
      <c r="G67" s="5">
        <f>100*'RESEM trim'!H252/'RESEM trim'!C252</f>
        <v>10.78234456573327</v>
      </c>
      <c r="H67" s="5"/>
      <c r="I67" s="5">
        <f>100*'RESEM trim'!I252/'RESEM trim'!C252</f>
        <v>3.6254390128144283</v>
      </c>
      <c r="K67" s="5">
        <f>100*'RESEM trim'!J252/'RESEM trim'!C252</f>
        <v>2.5788324632178452</v>
      </c>
      <c r="M67" s="5">
        <f>100*'RESEM trim'!P252/'RESEM trim'!C252</f>
        <v>30.219838633127669</v>
      </c>
      <c r="O67" s="5">
        <f>100*'RESEM trim'!Q252/'RESEM trim'!C252</f>
        <v>31.802942572377788</v>
      </c>
    </row>
    <row r="68" spans="1:15" x14ac:dyDescent="0.35">
      <c r="A68" t="str">
        <f>'RESEM trim'!B253</f>
        <v>Q3 2016</v>
      </c>
      <c r="C68" s="5">
        <f>100*'RESEM trim'!D253/'RESEM trim'!C253</f>
        <v>62.743989166124472</v>
      </c>
      <c r="D68" s="5"/>
      <c r="E68" s="5">
        <f>100*'RESEM trim'!F253/'RESEM trim'!C253</f>
        <v>19.190977318464494</v>
      </c>
      <c r="F68" s="5"/>
      <c r="G68" s="5">
        <f>100*'RESEM trim'!H253/'RESEM trim'!C253</f>
        <v>11.003533114436593</v>
      </c>
      <c r="H68" s="5"/>
      <c r="I68" s="5">
        <f>100*'RESEM trim'!I253/'RESEM trim'!C253</f>
        <v>3.7343582139236484</v>
      </c>
      <c r="K68" s="5">
        <f>100*'RESEM trim'!J253/'RESEM trim'!C253</f>
        <v>2.6365961052520088</v>
      </c>
      <c r="M68" s="5">
        <f>100*'RESEM trim'!P253/'RESEM trim'!C253</f>
        <v>29.287211184917307</v>
      </c>
      <c r="O68" s="5">
        <f>100*'RESEM trim'!Q253/'RESEM trim'!C253</f>
        <v>32.756774954984948</v>
      </c>
    </row>
    <row r="69" spans="1:15" x14ac:dyDescent="0.35">
      <c r="A69" t="str">
        <f>'RESEM trim'!B254</f>
        <v>Q4 2016</v>
      </c>
      <c r="C69" s="5">
        <f>100*'RESEM trim'!D254/'RESEM trim'!C254</f>
        <v>62.346029371412676</v>
      </c>
      <c r="D69" s="5"/>
      <c r="E69" s="5">
        <f>100*'RESEM trim'!F254/'RESEM trim'!C254</f>
        <v>18.999327171375839</v>
      </c>
      <c r="F69" s="5"/>
      <c r="G69" s="5">
        <f>100*'RESEM trim'!H254/'RESEM trim'!C254</f>
        <v>10.533150905311587</v>
      </c>
      <c r="H69" s="5"/>
      <c r="I69" s="5">
        <f>100*'RESEM trim'!I254/'RESEM trim'!C254</f>
        <v>3.9057889573411617</v>
      </c>
      <c r="K69" s="5">
        <f>100*'RESEM trim'!J254/'RESEM trim'!C254</f>
        <v>2.6097481215301399</v>
      </c>
      <c r="M69" s="5">
        <f>100*'RESEM trim'!P254/'RESEM trim'!C254</f>
        <v>30.253607526659426</v>
      </c>
      <c r="O69" s="5">
        <f>100*'RESEM trim'!Q254/'RESEM trim'!C254</f>
        <v>31.78682984953447</v>
      </c>
    </row>
    <row r="70" spans="1:15" x14ac:dyDescent="0.35">
      <c r="A70" t="str">
        <f>'RESEM trim'!B255</f>
        <v>Q1 2017</v>
      </c>
      <c r="C70" s="5">
        <f>100*'RESEM trim'!D255/'RESEM trim'!C255</f>
        <v>62.243041862510857</v>
      </c>
      <c r="D70" s="5"/>
      <c r="E70" s="5">
        <f>100*'RESEM trim'!F255/'RESEM trim'!C255</f>
        <v>18.885840698068829</v>
      </c>
      <c r="F70" s="5"/>
      <c r="G70" s="5">
        <f>100*'RESEM trim'!H255/'RESEM trim'!C255</f>
        <v>10.687408445559353</v>
      </c>
      <c r="H70" s="5"/>
      <c r="I70" s="5">
        <f>100*'RESEM trim'!I255/'RESEM trim'!C255</f>
        <v>3.9445287252639938</v>
      </c>
      <c r="K70" s="5">
        <f>100*'RESEM trim'!J255/'RESEM trim'!C255</f>
        <v>2.6022893735346631</v>
      </c>
      <c r="M70" s="5">
        <f>100*'RESEM trim'!P255/'RESEM trim'!C255</f>
        <v>30.495968809056109</v>
      </c>
      <c r="O70" s="5">
        <f>100*'RESEM trim'!Q255/'RESEM trim'!C255</f>
        <v>31.893373788126716</v>
      </c>
    </row>
    <row r="71" spans="1:15" x14ac:dyDescent="0.35">
      <c r="A71" t="str">
        <f>'RESEM trim'!B256</f>
        <v>Q2 2017</v>
      </c>
      <c r="C71" s="5">
        <f>100*'RESEM trim'!D256/'RESEM trim'!C256</f>
        <v>61.811414392059554</v>
      </c>
      <c r="D71" s="5"/>
      <c r="E71" s="5">
        <f>100*'RESEM trim'!F256/'RESEM trim'!C256</f>
        <v>18.862079182252508</v>
      </c>
      <c r="F71" s="5"/>
      <c r="G71" s="5">
        <f>100*'RESEM trim'!H256/'RESEM trim'!C256</f>
        <v>10.56071997333432</v>
      </c>
      <c r="H71" s="5"/>
      <c r="I71" s="5">
        <f>100*'RESEM trim'!I256/'RESEM trim'!C256</f>
        <v>3.9509647790822564</v>
      </c>
      <c r="K71" s="5">
        <f>100*'RESEM trim'!J256/'RESEM trim'!C256</f>
        <v>2.9150772193622458</v>
      </c>
      <c r="M71" s="5">
        <f>100*'RESEM trim'!P256/'RESEM trim'!C256</f>
        <v>31.112921743639124</v>
      </c>
      <c r="O71" s="5">
        <f>100*'RESEM trim'!Q256/'RESEM trim'!C256</f>
        <v>32.537128254509092</v>
      </c>
    </row>
    <row r="72" spans="1:15" x14ac:dyDescent="0.35">
      <c r="A72" t="str">
        <f>'RESEM trim'!B257</f>
        <v>Q3 2017</v>
      </c>
      <c r="C72" s="5">
        <f>100*'RESEM trim'!D257/'RESEM trim'!C257</f>
        <v>61.811346724273719</v>
      </c>
      <c r="D72" s="5"/>
      <c r="E72" s="5">
        <f>100*'RESEM trim'!F257/'RESEM trim'!C257</f>
        <v>18.816381207539948</v>
      </c>
      <c r="F72" s="5"/>
      <c r="G72" s="5">
        <f>100*'RESEM trim'!H257/'RESEM trim'!C257</f>
        <v>10.313330340122034</v>
      </c>
      <c r="H72" s="5"/>
      <c r="I72" s="5">
        <f>100*'RESEM trim'!I257/'RESEM trim'!C257</f>
        <v>3.9663116521790331</v>
      </c>
      <c r="K72" s="5">
        <f>100*'RESEM trim'!J257/'RESEM trim'!C257</f>
        <v>2.8221443660157659</v>
      </c>
      <c r="M72" s="5">
        <f>100*'RESEM trim'!P257/'RESEM trim'!C257</f>
        <v>31.665906096582585</v>
      </c>
      <c r="O72" s="5">
        <f>100*'RESEM trim'!Q257/'RESEM trim'!C257</f>
        <v>32.489897911867104</v>
      </c>
    </row>
    <row r="73" spans="1:15" x14ac:dyDescent="0.35">
      <c r="A73" t="str">
        <f>'RESEM trim'!B258</f>
        <v>Q4 2017</v>
      </c>
      <c r="C73" s="5">
        <f>100*'RESEM trim'!D258/'RESEM trim'!C258</f>
        <v>61.6640816110286</v>
      </c>
      <c r="D73" s="5"/>
      <c r="E73" s="5">
        <f>100*'RESEM trim'!F258/'RESEM trim'!C258</f>
        <v>18.667207427422053</v>
      </c>
      <c r="F73" s="5"/>
      <c r="G73" s="5">
        <f>100*'RESEM trim'!H258/'RESEM trim'!C258</f>
        <v>10.417317497812293</v>
      </c>
      <c r="H73" s="5"/>
      <c r="I73" s="5">
        <f>100*'RESEM trim'!I258/'RESEM trim'!C258</f>
        <v>4.0136870931734432</v>
      </c>
      <c r="K73" s="5">
        <f>100*'RESEM trim'!J258/'RESEM trim'!C258</f>
        <v>2.8262057046605906</v>
      </c>
      <c r="M73" s="5">
        <f>100*'RESEM trim'!P258/'RESEM trim'!C258</f>
        <v>30.761614024703267</v>
      </c>
      <c r="O73" s="5">
        <f>100*'RESEM trim'!Q258/'RESEM trim'!C258</f>
        <v>31.670676699970951</v>
      </c>
    </row>
    <row r="74" spans="1:15" x14ac:dyDescent="0.35">
      <c r="A74" t="str">
        <f>'RESEM trim'!B259</f>
        <v>Q1 2018</v>
      </c>
      <c r="C74" s="5">
        <f>100*'RESEM trim'!D259/'RESEM trim'!C259</f>
        <v>61.987299338309406</v>
      </c>
      <c r="D74" s="5"/>
      <c r="E74" s="5">
        <f>100*'RESEM trim'!F259/'RESEM trim'!C259</f>
        <v>18.602744628328537</v>
      </c>
      <c r="F74" s="5"/>
      <c r="G74" s="5">
        <f>100*'RESEM trim'!H259/'RESEM trim'!C259</f>
        <v>10.350601072143265</v>
      </c>
      <c r="H74" s="5"/>
      <c r="I74" s="5">
        <f>100*'RESEM trim'!I259/'RESEM trim'!C259</f>
        <v>3.9836549276230264</v>
      </c>
      <c r="K74" s="5">
        <f>100*'RESEM trim'!J259/'RESEM trim'!C259</f>
        <v>2.8653174800251238</v>
      </c>
      <c r="M74" s="5">
        <f>100*'RESEM trim'!P259/'RESEM trim'!C259</f>
        <v>31.349600502475862</v>
      </c>
      <c r="O74" s="5">
        <f>100*'RESEM trim'!Q259/'RESEM trim'!C259</f>
        <v>32.24080133214531</v>
      </c>
    </row>
    <row r="75" spans="1:15" x14ac:dyDescent="0.35">
      <c r="A75" t="str">
        <f>'RESEM trim'!B260</f>
        <v>Q2 2018</v>
      </c>
      <c r="C75" s="5">
        <f>100*'RESEM trim'!D260/'RESEM trim'!C260</f>
        <v>61.714546117389716</v>
      </c>
      <c r="D75" s="5"/>
      <c r="E75" s="5">
        <f>100*'RESEM trim'!F260/'RESEM trim'!C260</f>
        <v>18.586219467736054</v>
      </c>
      <c r="F75" s="5"/>
      <c r="G75" s="5">
        <f>100*'RESEM trim'!H260/'RESEM trim'!C260</f>
        <v>10.120123951877506</v>
      </c>
      <c r="H75" s="5"/>
      <c r="I75" s="5">
        <f>100*'RESEM trim'!I260/'RESEM trim'!C260</f>
        <v>4.1183011301494714</v>
      </c>
      <c r="K75" s="5">
        <f>100*'RESEM trim'!J260/'RESEM trim'!C260</f>
        <v>2.6522056142909225</v>
      </c>
      <c r="M75" s="5">
        <f>100*'RESEM trim'!P260/'RESEM trim'!C260</f>
        <v>31.477943857090775</v>
      </c>
      <c r="O75" s="5">
        <f>100*'RESEM trim'!Q260/'RESEM trim'!C260</f>
        <v>32.405395552314985</v>
      </c>
    </row>
    <row r="76" spans="1:15" x14ac:dyDescent="0.35">
      <c r="A76" t="str">
        <f>'RESEM trim'!B261</f>
        <v>Q3 2018</v>
      </c>
      <c r="C76" s="5">
        <f>100*'RESEM trim'!D261/'RESEM trim'!C261</f>
        <v>61.945769178362177</v>
      </c>
      <c r="D76" s="5"/>
      <c r="E76" s="5">
        <f>100*'RESEM trim'!F261/'RESEM trim'!C261</f>
        <v>18.628696007630467</v>
      </c>
      <c r="F76" s="5"/>
      <c r="G76" s="5">
        <f>100*'RESEM trim'!H261/'RESEM trim'!C261</f>
        <v>10.09728845891811</v>
      </c>
      <c r="H76" s="5"/>
      <c r="I76" s="5">
        <f>100*'RESEM trim'!I261/'RESEM trim'!C261</f>
        <v>4.0308852250533675</v>
      </c>
      <c r="K76" s="5">
        <f>100*'RESEM trim'!J261/'RESEM trim'!C261</f>
        <v>2.7611391197710859</v>
      </c>
      <c r="M76" s="5">
        <f>100*'RESEM trim'!P261/'RESEM trim'!C261</f>
        <v>31.790162147431531</v>
      </c>
      <c r="O76" s="5">
        <f>100*'RESEM trim'!Q261/'RESEM trim'!C261</f>
        <v>32.46109824226734</v>
      </c>
    </row>
    <row r="77" spans="1:15" x14ac:dyDescent="0.35">
      <c r="A77" t="str">
        <f>'RESEM trim'!B262</f>
        <v>Q4 2018</v>
      </c>
      <c r="C77" s="5">
        <f>100*'RESEM trim'!D262/'RESEM trim'!C262</f>
        <v>62.491472035534393</v>
      </c>
      <c r="D77" s="5"/>
      <c r="E77" s="5">
        <f>100*'RESEM trim'!F262/'RESEM trim'!C262</f>
        <v>18.831378554528168</v>
      </c>
      <c r="F77" s="5"/>
      <c r="G77" s="5">
        <f>100*'RESEM trim'!H262/'RESEM trim'!C262</f>
        <v>10.158075800902875</v>
      </c>
      <c r="H77" s="5"/>
      <c r="I77" s="5">
        <f>100*'RESEM trim'!I262/'RESEM trim'!C262</f>
        <v>4.0250177817131414</v>
      </c>
      <c r="K77" s="5">
        <f>100*'RESEM trim'!J262/'RESEM trim'!C262</f>
        <v>2.7343920105674182</v>
      </c>
      <c r="M77" s="5">
        <f>100*'RESEM trim'!P262/'RESEM trim'!C262</f>
        <v>31.479619979387728</v>
      </c>
      <c r="O77" s="5">
        <f>100*'RESEM trim'!Q262/'RESEM trim'!C262</f>
        <v>33.625219549723475</v>
      </c>
    </row>
    <row r="78" spans="1:15" x14ac:dyDescent="0.35">
      <c r="A78" t="str">
        <f>'RESEM trim'!B263</f>
        <v>Q1 2019</v>
      </c>
      <c r="C78" s="5">
        <f>100*'RESEM trim'!D263/'RESEM trim'!C263</f>
        <v>61.974525390846651</v>
      </c>
      <c r="D78" s="5"/>
      <c r="E78" s="5">
        <f>100*'RESEM trim'!F263/'RESEM trim'!C263</f>
        <v>18.961669197555217</v>
      </c>
      <c r="F78" s="5"/>
      <c r="G78" s="5">
        <f>100*'RESEM trim'!H263/'RESEM trim'!C263</f>
        <v>10.191825139919407</v>
      </c>
      <c r="H78" s="5"/>
      <c r="I78" s="5">
        <f>100*'RESEM trim'!I263/'RESEM trim'!C263</f>
        <v>4.0984182396904574</v>
      </c>
      <c r="K78" s="5">
        <f>100*'RESEM trim'!J263/'RESEM trim'!C263</f>
        <v>2.9450175721123104</v>
      </c>
      <c r="M78" s="5">
        <f>100*'RESEM trim'!P263/'RESEM trim'!C263</f>
        <v>30.899176965851918</v>
      </c>
      <c r="O78" s="5">
        <f>100*'RESEM trim'!Q263/'RESEM trim'!C263</f>
        <v>35.736686715627201</v>
      </c>
    </row>
    <row r="79" spans="1:15" x14ac:dyDescent="0.35">
      <c r="A79" t="str">
        <f>'RESEM trim'!B264</f>
        <v>Q2 2019</v>
      </c>
      <c r="C79" s="5">
        <f>100*'RESEM trim'!D264/'RESEM trim'!C264</f>
        <v>62.006672268786851</v>
      </c>
      <c r="D79" s="5"/>
      <c r="E79" s="5">
        <f>100*'RESEM trim'!F264/'RESEM trim'!C264</f>
        <v>19.237357523001013</v>
      </c>
      <c r="F79" s="5"/>
      <c r="G79" s="5">
        <f>100*'RESEM trim'!H264/'RESEM trim'!C264</f>
        <v>10.318854007311485</v>
      </c>
      <c r="H79" s="5"/>
      <c r="I79" s="5">
        <f>100*'RESEM trim'!I264/'RESEM trim'!C264</f>
        <v>4.1071441396795301</v>
      </c>
      <c r="K79" s="5">
        <f>100*'RESEM trim'!J264/'RESEM trim'!C264</f>
        <v>2.728519819295713</v>
      </c>
      <c r="M79" s="5">
        <f>100*'RESEM trim'!P264/'RESEM trim'!C264</f>
        <v>30.41592151285974</v>
      </c>
      <c r="O79" s="5">
        <f>100*'RESEM trim'!Q264/'RESEM trim'!C264</f>
        <v>32.311664619738139</v>
      </c>
    </row>
    <row r="80" spans="1:15" x14ac:dyDescent="0.35">
      <c r="A80" t="str">
        <f>'RESEM trim'!B265</f>
        <v>Q3 2019</v>
      </c>
      <c r="C80" s="5">
        <f>100*'RESEM trim'!D265/'RESEM trim'!C265</f>
        <v>61.501068652214755</v>
      </c>
      <c r="D80" s="5"/>
      <c r="E80" s="5">
        <f>100*'RESEM trim'!F265/'RESEM trim'!C265</f>
        <v>19.046965437701765</v>
      </c>
      <c r="F80" s="5"/>
      <c r="G80" s="5">
        <f>100*'RESEM trim'!H265/'RESEM trim'!C265</f>
        <v>10.203444999616748</v>
      </c>
      <c r="H80" s="5"/>
      <c r="I80" s="5">
        <f>100*'RESEM trim'!I265/'RESEM trim'!C265</f>
        <v>4.1886888644478395</v>
      </c>
      <c r="K80" s="5">
        <f>100*'RESEM trim'!J265/'RESEM trim'!C265</f>
        <v>2.7212751810648017</v>
      </c>
      <c r="M80" s="5">
        <f>100*'RESEM trim'!P265/'RESEM trim'!C265</f>
        <v>31.980776738141881</v>
      </c>
      <c r="O80" s="5">
        <f>100*'RESEM trim'!Q265/'RESEM trim'!C265</f>
        <v>32.553695540181856</v>
      </c>
    </row>
    <row r="81" spans="1:16" x14ac:dyDescent="0.35">
      <c r="A81" t="str">
        <f>'RESEM trim'!B266</f>
        <v>Q4 2019</v>
      </c>
      <c r="C81" s="5">
        <f>100*'RESEM trim'!D266/'RESEM trim'!C266</f>
        <v>61.379735799066076</v>
      </c>
      <c r="D81" s="5"/>
      <c r="E81" s="5">
        <f>100*'RESEM trim'!F266/'RESEM trim'!C266</f>
        <v>19.138075209365599</v>
      </c>
      <c r="F81" s="5"/>
      <c r="G81" s="5">
        <f>100*'RESEM trim'!H266/'RESEM trim'!C266</f>
        <v>10.215187007119411</v>
      </c>
      <c r="H81" s="5"/>
      <c r="I81" s="5">
        <f>100*'RESEM trim'!I266/'RESEM trim'!C266</f>
        <v>3.9956424140740756</v>
      </c>
      <c r="K81" s="5">
        <f>100*'RESEM trim'!J266/'RESEM trim'!C266</f>
        <v>2.7331192577126955</v>
      </c>
      <c r="M81" s="5">
        <f>100*'RESEM trim'!P266/'RESEM trim'!C266</f>
        <v>33.22712757706455</v>
      </c>
      <c r="O81" s="5">
        <f>100*'RESEM trim'!Q266/'RESEM trim'!C266</f>
        <v>31.542039828050086</v>
      </c>
    </row>
    <row r="82" spans="1:16" x14ac:dyDescent="0.35">
      <c r="A82" t="str">
        <f>'RESEM trim'!B267</f>
        <v>Q1 2020</v>
      </c>
      <c r="C82" s="5">
        <f>100*'RESEM trim'!D267/'RESEM trim'!C267</f>
        <v>61.273797326598206</v>
      </c>
      <c r="D82" s="5">
        <f t="shared" ref="D82:H92" si="0">C82-C81</f>
        <v>-0.10593847246786936</v>
      </c>
      <c r="E82" s="5">
        <f>100*'RESEM trim'!F267/'RESEM trim'!C267</f>
        <v>18.983608780840072</v>
      </c>
      <c r="F82" s="5">
        <f t="shared" ref="F82" si="1">E82-E81</f>
        <v>-0.15446642852552728</v>
      </c>
      <c r="G82" s="5">
        <f>100*'RESEM trim'!H267/'RESEM trim'!C267</f>
        <v>10.262519771919568</v>
      </c>
      <c r="H82" s="5">
        <f t="shared" ref="H82" si="2">G82-G81</f>
        <v>4.7332764800156468E-2</v>
      </c>
      <c r="I82" s="5">
        <f>100*'RESEM trim'!I267/'RESEM trim'!C267</f>
        <v>3.9454029256025969</v>
      </c>
      <c r="J82" s="5">
        <f t="shared" ref="J82:J90" si="3">I82-I81</f>
        <v>-5.0239488471478744E-2</v>
      </c>
      <c r="K82" s="5">
        <f>100*'RESEM trim'!J267/'RESEM trim'!C267</f>
        <v>2.7069430367102458</v>
      </c>
      <c r="M82" s="5">
        <f>100*'RESEM trim'!P267/'RESEM trim'!C267</f>
        <v>31.216630589977584</v>
      </c>
      <c r="N82" s="5">
        <f t="shared" ref="N82:N90" si="4">M82-M81</f>
        <v>-2.0104969870869667</v>
      </c>
      <c r="O82" s="5">
        <f>100*'RESEM trim'!Q267/'RESEM trim'!C267</f>
        <v>31.109042021858624</v>
      </c>
      <c r="P82" s="5">
        <f t="shared" ref="P82:P90" si="5">O82-O81</f>
        <v>-0.43299780619146233</v>
      </c>
    </row>
    <row r="83" spans="1:16" x14ac:dyDescent="0.35">
      <c r="A83" t="str">
        <f>'RESEM trim'!B268</f>
        <v>Q2 2020</v>
      </c>
      <c r="C83" s="5">
        <f>100*'RESEM trim'!D268/'RESEM trim'!C268</f>
        <v>59.059896300590268</v>
      </c>
      <c r="D83" s="5">
        <f t="shared" si="0"/>
        <v>-2.2139010260079388</v>
      </c>
      <c r="E83" s="5">
        <f>100*'RESEM trim'!F268/'RESEM trim'!C268</f>
        <v>19.466412708928548</v>
      </c>
      <c r="F83" s="5">
        <f t="shared" ref="F83" si="6">E83-E82</f>
        <v>0.48280392808847594</v>
      </c>
      <c r="G83" s="5">
        <f>100*'RESEM trim'!H268/'RESEM trim'!C268</f>
        <v>10.411807194549111</v>
      </c>
      <c r="H83" s="5">
        <f t="shared" ref="H83" si="7">G83-G82</f>
        <v>0.14928742262954309</v>
      </c>
      <c r="I83" s="5">
        <f>100*'RESEM trim'!I268/'RESEM trim'!C268</f>
        <v>2.9145330996186032</v>
      </c>
      <c r="J83" s="5">
        <f t="shared" si="3"/>
        <v>-1.0308698259839937</v>
      </c>
      <c r="K83" s="5">
        <f>100*'RESEM trim'!J268/'RESEM trim'!C268</f>
        <v>3.750017252563731</v>
      </c>
      <c r="M83" s="5">
        <f>100*'RESEM trim'!P268/'RESEM trim'!C268</f>
        <v>34.236217501920784</v>
      </c>
      <c r="N83" s="5">
        <f t="shared" si="4"/>
        <v>3.0195869119432004</v>
      </c>
      <c r="O83" s="5">
        <f>100*'RESEM trim'!Q268/'RESEM trim'!C268</f>
        <v>29.323607488072728</v>
      </c>
      <c r="P83" s="5">
        <f t="shared" si="5"/>
        <v>-1.7854345337858959</v>
      </c>
    </row>
    <row r="84" spans="1:16" x14ac:dyDescent="0.35">
      <c r="A84" t="str">
        <f>'RESEM trim'!B269</f>
        <v>Q3 2020</v>
      </c>
      <c r="C84" s="5">
        <f>100*'RESEM trim'!D269/'RESEM trim'!C269</f>
        <v>60.513392285523487</v>
      </c>
      <c r="D84" s="5">
        <f t="shared" si="0"/>
        <v>1.4534959849332196</v>
      </c>
      <c r="E84" s="5">
        <f>100*'RESEM trim'!F269/'RESEM trim'!C269</f>
        <v>19.685881613653688</v>
      </c>
      <c r="F84" s="5">
        <f t="shared" ref="F84" si="8">E84-E83</f>
        <v>0.21946890472514013</v>
      </c>
      <c r="G84" s="5">
        <f>100*'RESEM trim'!H269/'RESEM trim'!C269</f>
        <v>9.8770198742029347</v>
      </c>
      <c r="H84" s="5">
        <f t="shared" ref="H84" si="9">G84-G83</f>
        <v>-0.53478732034617593</v>
      </c>
      <c r="I84" s="5">
        <f>100*'RESEM trim'!I269/'RESEM trim'!C269</f>
        <v>4.0240877939812032</v>
      </c>
      <c r="J84" s="5">
        <f t="shared" si="3"/>
        <v>1.1095546943626</v>
      </c>
      <c r="K84" s="5">
        <f>100*'RESEM trim'!J269/'RESEM trim'!C269</f>
        <v>3.207372109927646</v>
      </c>
      <c r="M84" s="5">
        <f>100*'RESEM trim'!P269/'RESEM trim'!C269</f>
        <v>29.331833591717015</v>
      </c>
      <c r="N84" s="5">
        <f t="shared" si="4"/>
        <v>-4.9043839102037694</v>
      </c>
      <c r="O84" s="5">
        <f>100*'RESEM trim'!Q269/'RESEM trim'!C269</f>
        <v>29.621013192341863</v>
      </c>
      <c r="P84" s="5">
        <f t="shared" si="5"/>
        <v>0.29740570426913493</v>
      </c>
    </row>
    <row r="85" spans="1:16" x14ac:dyDescent="0.35">
      <c r="A85" t="str">
        <f>'RESEM trim'!B270</f>
        <v>Q4 2020</v>
      </c>
      <c r="C85" s="5">
        <f>100*'RESEM trim'!D270/'RESEM trim'!C270</f>
        <v>58.626593927285235</v>
      </c>
      <c r="D85" s="5">
        <f t="shared" si="0"/>
        <v>-1.8867983582382521</v>
      </c>
      <c r="E85" s="5">
        <f>100*'RESEM trim'!F270/'RESEM trim'!C270</f>
        <v>20.374865654353187</v>
      </c>
      <c r="F85" s="5">
        <f t="shared" ref="F85" si="10">E85-E84</f>
        <v>0.68898404069949848</v>
      </c>
      <c r="G85" s="5">
        <f>100*'RESEM trim'!H270/'RESEM trim'!C270</f>
        <v>10.282373656786472</v>
      </c>
      <c r="H85" s="5">
        <f t="shared" ref="H85" si="11">G85-G84</f>
        <v>0.40535378258353738</v>
      </c>
      <c r="I85" s="5">
        <f>100*'RESEM trim'!I270/'RESEM trim'!C270</f>
        <v>4.1591274383856369</v>
      </c>
      <c r="J85" s="5">
        <f t="shared" si="3"/>
        <v>0.13503964440443372</v>
      </c>
      <c r="K85" s="5">
        <f>100*'RESEM trim'!J270/'RESEM trim'!C270</f>
        <v>3.3146690869937867</v>
      </c>
      <c r="M85" s="5">
        <f>100*'RESEM trim'!P270/'RESEM trim'!C270</f>
        <v>30.628086548721068</v>
      </c>
      <c r="N85" s="5">
        <f t="shared" si="4"/>
        <v>1.2962529570040537</v>
      </c>
      <c r="O85" s="5">
        <f>100*'RESEM trim'!Q270/'RESEM trim'!C270</f>
        <v>33.471063939782056</v>
      </c>
      <c r="P85" s="5">
        <f t="shared" si="5"/>
        <v>3.8500507474401928</v>
      </c>
    </row>
    <row r="86" spans="1:16" x14ac:dyDescent="0.35">
      <c r="A86" t="str">
        <f>'RESEM trim'!B271</f>
        <v>Q1 2021</v>
      </c>
      <c r="C86" s="5">
        <f>100*'RESEM trim'!D271/'RESEM trim'!C271</f>
        <v>57.264938803481911</v>
      </c>
      <c r="D86" s="5">
        <f t="shared" si="0"/>
        <v>-1.3616551238033239</v>
      </c>
      <c r="E86" s="5">
        <f>100*'RESEM trim'!F271/'RESEM trim'!C271</f>
        <v>20.787768943626155</v>
      </c>
      <c r="F86" s="5">
        <f t="shared" ref="F86" si="12">E86-E85</f>
        <v>0.41290328927296827</v>
      </c>
      <c r="G86" s="5">
        <f>100*'RESEM trim'!H271/'RESEM trim'!C271</f>
        <v>9.447611342710319</v>
      </c>
      <c r="H86" s="5">
        <f t="shared" ref="H86" si="13">G86-G85</f>
        <v>-0.83476231407615309</v>
      </c>
      <c r="I86" s="5">
        <f>100*'RESEM trim'!I271/'RESEM trim'!C271</f>
        <v>4.2783562848912444</v>
      </c>
      <c r="J86" s="5">
        <f t="shared" si="3"/>
        <v>0.1192288465056075</v>
      </c>
      <c r="K86" s="5">
        <f>100*'RESEM trim'!J271/'RESEM trim'!C271</f>
        <v>3.7864670571671502</v>
      </c>
      <c r="M86" s="5">
        <f>100*'RESEM trim'!P271/'RESEM trim'!C271</f>
        <v>30.378725250902779</v>
      </c>
      <c r="N86" s="5">
        <f t="shared" si="4"/>
        <v>-0.24936129781828953</v>
      </c>
      <c r="O86" s="5">
        <f>100*'RESEM trim'!Q271/'RESEM trim'!C271</f>
        <v>30.566840971525405</v>
      </c>
      <c r="P86" s="5">
        <f t="shared" si="5"/>
        <v>-2.9042229682566507</v>
      </c>
    </row>
    <row r="87" spans="1:16" x14ac:dyDescent="0.35">
      <c r="A87" t="str">
        <f>'RESEM trim'!B272</f>
        <v>Q2 2021</v>
      </c>
      <c r="C87" s="5">
        <f>100*'RESEM trim'!D272/'RESEM trim'!C272</f>
        <v>59.628159881737133</v>
      </c>
      <c r="D87" s="5">
        <f t="shared" si="0"/>
        <v>2.3632210782552221</v>
      </c>
      <c r="E87" s="5">
        <f>100*'RESEM trim'!F272/'RESEM trim'!C272</f>
        <v>20.874567079964653</v>
      </c>
      <c r="F87" s="5">
        <f t="shared" ref="F87" si="14">E87-E86</f>
        <v>8.6798136338497756E-2</v>
      </c>
      <c r="G87" s="5">
        <f>100*'RESEM trim'!H272/'RESEM trim'!C272</f>
        <v>9.825661066378327</v>
      </c>
      <c r="H87" s="5">
        <f t="shared" ref="H87" si="15">G87-G86</f>
        <v>0.37804972366800804</v>
      </c>
      <c r="I87" s="5">
        <f>100*'RESEM trim'!I272/'RESEM trim'!C272</f>
        <v>4.2894073866723748</v>
      </c>
      <c r="J87" s="5">
        <f t="shared" si="3"/>
        <v>1.1051101781130335E-2</v>
      </c>
      <c r="K87" s="5">
        <f>100*'RESEM trim'!J272/'RESEM trim'!C272</f>
        <v>3.0903126537975298</v>
      </c>
      <c r="M87" s="5">
        <f>100*'RESEM trim'!P272/'RESEM trim'!C272</f>
        <v>30.514710590783768</v>
      </c>
      <c r="N87" s="5">
        <f t="shared" si="4"/>
        <v>0.13598533988098893</v>
      </c>
      <c r="O87" s="5">
        <f>100*'RESEM trim'!Q272/'RESEM trim'!C272</f>
        <v>29.570290845422161</v>
      </c>
      <c r="P87" s="5">
        <f t="shared" si="5"/>
        <v>-0.99655012610324434</v>
      </c>
    </row>
    <row r="88" spans="1:16" x14ac:dyDescent="0.35">
      <c r="A88" t="str">
        <f>'RESEM trim'!B273</f>
        <v>Q3 2021</v>
      </c>
      <c r="C88" s="5">
        <f>100*'RESEM trim'!D273/'RESEM trim'!C273</f>
        <v>60.335350279518522</v>
      </c>
      <c r="D88" s="5">
        <f t="shared" si="0"/>
        <v>0.70719039778138892</v>
      </c>
      <c r="E88" s="5">
        <f>100*'RESEM trim'!F273/'RESEM trim'!C273</f>
        <v>20.711351258013224</v>
      </c>
      <c r="F88" s="5">
        <f t="shared" ref="F88" si="16">E88-E87</f>
        <v>-0.16321582195142881</v>
      </c>
      <c r="G88" s="5">
        <f>100*'RESEM trim'!H273/'RESEM trim'!C273</f>
        <v>9.5394239831929148</v>
      </c>
      <c r="H88" s="5">
        <f t="shared" ref="H88" si="17">G88-G87</f>
        <v>-0.28623708318541219</v>
      </c>
      <c r="I88" s="5">
        <f>100*'RESEM trim'!I273/'RESEM trim'!C273</f>
        <v>4.0970868198202739</v>
      </c>
      <c r="J88" s="5">
        <f t="shared" si="3"/>
        <v>-0.19232056685210086</v>
      </c>
      <c r="K88" s="5">
        <f>100*'RESEM trim'!J273/'RESEM trim'!C273</f>
        <v>3.1185921188007684</v>
      </c>
      <c r="M88" s="5">
        <f>100*'RESEM trim'!P273/'RESEM trim'!C273</f>
        <v>28.688781126563974</v>
      </c>
      <c r="N88" s="5">
        <f t="shared" si="4"/>
        <v>-1.8259294642197936</v>
      </c>
      <c r="O88" s="5">
        <f>100*'RESEM trim'!Q273/'RESEM trim'!C273</f>
        <v>30.306175308837389</v>
      </c>
      <c r="P88" s="5">
        <f t="shared" si="5"/>
        <v>0.7358844634152284</v>
      </c>
    </row>
    <row r="89" spans="1:16" x14ac:dyDescent="0.35">
      <c r="A89" t="str">
        <f>'RESEM trim'!B274</f>
        <v>Q4 2021</v>
      </c>
      <c r="C89" s="5">
        <f>100*'RESEM trim'!D274/'RESEM trim'!C274</f>
        <v>59.586256017377529</v>
      </c>
      <c r="D89" s="5">
        <f t="shared" si="0"/>
        <v>-0.74909426214099284</v>
      </c>
      <c r="E89" s="5">
        <f>100*'RESEM trim'!F274/'RESEM trim'!C274</f>
        <v>20.624124080672281</v>
      </c>
      <c r="F89" s="5">
        <f t="shared" ref="F89" si="18">E89-E88</f>
        <v>-8.7227177340942319E-2</v>
      </c>
      <c r="G89" s="5">
        <f>100*'RESEM trim'!H274/'RESEM trim'!C274</f>
        <v>9.4685218291055921</v>
      </c>
      <c r="H89" s="5">
        <f t="shared" ref="H89" si="19">G89-G88</f>
        <v>-7.09021540873227E-2</v>
      </c>
      <c r="I89" s="5">
        <f>100*'RESEM trim'!I274/'RESEM trim'!C274</f>
        <v>4.0263497795030894</v>
      </c>
      <c r="J89" s="5">
        <f t="shared" si="3"/>
        <v>-7.073704031718453E-2</v>
      </c>
      <c r="K89" s="5">
        <f>100*'RESEM trim'!J274/'RESEM trim'!C274</f>
        <v>3.0720738757669555</v>
      </c>
      <c r="M89" s="5">
        <f>100*'RESEM trim'!P274/'RESEM trim'!C274</f>
        <v>31.105744613372973</v>
      </c>
      <c r="N89" s="5">
        <f t="shared" si="4"/>
        <v>2.4169634868089993</v>
      </c>
      <c r="O89" s="5">
        <f>100*'RESEM trim'!Q274/'RESEM trim'!C274</f>
        <v>30.489345454609882</v>
      </c>
      <c r="P89" s="5">
        <f t="shared" si="5"/>
        <v>0.18317014577249324</v>
      </c>
    </row>
    <row r="90" spans="1:16" x14ac:dyDescent="0.35">
      <c r="A90" t="str">
        <f>'RESEM trim'!B275</f>
        <v>Q1 2022</v>
      </c>
      <c r="C90" s="5">
        <f>100*'RESEM trim'!D275/'RESEM trim'!C275</f>
        <v>59.658333862064588</v>
      </c>
      <c r="D90" s="5">
        <f t="shared" si="0"/>
        <v>7.2077844687058246E-2</v>
      </c>
      <c r="E90" s="5">
        <f>100*'RESEM trim'!F275/'RESEM trim'!C275</f>
        <v>20.726265253896749</v>
      </c>
      <c r="F90" s="5">
        <f t="shared" ref="F90" si="20">E90-E89</f>
        <v>0.10214117322446725</v>
      </c>
      <c r="G90" s="5">
        <f>100*'RESEM trim'!H275/'RESEM trim'!C275</f>
        <v>9.7106782564558092</v>
      </c>
      <c r="H90" s="5">
        <f t="shared" ref="H90" si="21">G90-G89</f>
        <v>0.24215642735021703</v>
      </c>
      <c r="I90" s="5">
        <f>100*'RESEM trim'!I275/'RESEM trim'!C275</f>
        <v>4.247298183279403</v>
      </c>
      <c r="J90" s="5">
        <f t="shared" si="3"/>
        <v>0.22094840377631364</v>
      </c>
      <c r="K90" s="5">
        <f>100*'RESEM trim'!J275/'RESEM trim'!C275</f>
        <v>3.3958646165993414</v>
      </c>
      <c r="M90" s="5">
        <f>100*'RESEM trim'!P275/'RESEM trim'!C275</f>
        <v>28.580568068861957</v>
      </c>
      <c r="N90" s="5">
        <f t="shared" si="4"/>
        <v>-2.5251765445110159</v>
      </c>
      <c r="O90" s="5">
        <f>100*'RESEM trim'!Q275/'RESEM trim'!C275</f>
        <v>33.220008600695103</v>
      </c>
      <c r="P90" s="5">
        <f t="shared" si="5"/>
        <v>2.7306631460852202</v>
      </c>
    </row>
    <row r="91" spans="1:16" x14ac:dyDescent="0.35">
      <c r="A91" t="str">
        <f>'RESEM trim'!B276</f>
        <v>Q2 2022</v>
      </c>
      <c r="C91" s="5">
        <f>100*'RESEM trim'!D276/'RESEM trim'!C276</f>
        <v>59.801651379054711</v>
      </c>
      <c r="D91" s="5">
        <f t="shared" si="0"/>
        <v>0.14331751699012329</v>
      </c>
      <c r="E91" s="5">
        <f>100*'RESEM trim'!F276/'RESEM trim'!C276</f>
        <v>20.1711954272754</v>
      </c>
      <c r="F91" s="5">
        <f t="shared" si="0"/>
        <v>-0.55506982662134874</v>
      </c>
      <c r="G91" s="5">
        <f>100*'RESEM trim'!H276/'RESEM trim'!C276</f>
        <v>10.006004694579399</v>
      </c>
      <c r="H91" s="5">
        <f t="shared" si="0"/>
        <v>0.29532643812359005</v>
      </c>
      <c r="I91" s="5">
        <f>100*'RESEM trim'!I276/'RESEM trim'!C276</f>
        <v>4.4202300097378187</v>
      </c>
      <c r="J91" s="5">
        <f>I91-I90</f>
        <v>0.17293182645841565</v>
      </c>
      <c r="K91" s="5">
        <f>100*'RESEM trim'!J276/'RESEM trim'!C276</f>
        <v>2.9678335026739382</v>
      </c>
      <c r="M91" s="5">
        <f>100*'RESEM trim'!P276/'RESEM trim'!C276</f>
        <v>30.214707451632272</v>
      </c>
      <c r="N91" s="5">
        <f t="shared" ref="N91:N92" si="22">M91-M90</f>
        <v>1.6341393827703143</v>
      </c>
      <c r="O91" s="5">
        <f>100*'RESEM trim'!Q276/'RESEM trim'!C276</f>
        <v>33.845522628541843</v>
      </c>
      <c r="P91" s="5">
        <f t="shared" ref="P91:P92" si="23">O91-O90</f>
        <v>0.62551402784674082</v>
      </c>
    </row>
    <row r="92" spans="1:16" x14ac:dyDescent="0.35">
      <c r="A92" t="str">
        <f>'RESEM trim'!B277</f>
        <v>Q3 2022</v>
      </c>
      <c r="C92" s="5">
        <f>100*'RESEM trim'!D277/'RESEM trim'!C277</f>
        <v>59.281516270299328</v>
      </c>
      <c r="D92" s="5">
        <f t="shared" si="0"/>
        <v>-0.52013510875538316</v>
      </c>
      <c r="E92" s="5">
        <f>100*'RESEM trim'!F277/'RESEM trim'!C277</f>
        <v>20.282846795724694</v>
      </c>
      <c r="F92" s="5">
        <f t="shared" ref="F92" si="24">E92-E91</f>
        <v>0.11165136844929435</v>
      </c>
      <c r="G92" s="5">
        <f>100*'RESEM trim'!H277/'RESEM trim'!C277</f>
        <v>10.234648291904943</v>
      </c>
      <c r="H92" s="5">
        <f t="shared" ref="H92" si="25">G92-G91</f>
        <v>0.22864359732554362</v>
      </c>
      <c r="I92" s="5">
        <f>100*'RESEM trim'!I277/'RESEM trim'!C277</f>
        <v>4.5118029060085121</v>
      </c>
      <c r="J92" s="5">
        <f>I92-I91</f>
        <v>9.1572896270693427E-2</v>
      </c>
      <c r="K92" s="5">
        <f>100*'RESEM trim'!J277/'RESEM trim'!C277</f>
        <v>2.997471120549128</v>
      </c>
      <c r="L92" s="5"/>
      <c r="M92" s="5">
        <f>100*'RESEM trim'!P277/'RESEM trim'!C277</f>
        <v>33.575941280652749</v>
      </c>
      <c r="N92" s="5">
        <f t="shared" si="22"/>
        <v>3.3612338290204775</v>
      </c>
      <c r="O92" s="5">
        <f>100*'RESEM trim'!Q277/'RESEM trim'!C277</f>
        <v>32.806175047801993</v>
      </c>
      <c r="P92" s="5">
        <f t="shared" si="23"/>
        <v>-1.0393475807398502</v>
      </c>
    </row>
    <row r="93" spans="1:16" x14ac:dyDescent="0.35">
      <c r="A93" t="str">
        <f>'RESEM trim'!B278</f>
        <v>Q4 2022</v>
      </c>
      <c r="C93" s="5">
        <f>100*'RESEM trim'!D278/'RESEM trim'!C278</f>
        <v>59.158958794720036</v>
      </c>
      <c r="D93" s="5">
        <f t="shared" ref="D93" si="26">C93-C92</f>
        <v>-0.12255747557929197</v>
      </c>
      <c r="E93" s="5">
        <f>100*'RESEM trim'!F278/'RESEM trim'!C278</f>
        <v>20.146681360622779</v>
      </c>
      <c r="F93" s="5">
        <f t="shared" ref="F93" si="27">E93-E92</f>
        <v>-0.13616543510191548</v>
      </c>
      <c r="G93" s="5">
        <f>100*'RESEM trim'!H278/'RESEM trim'!C278</f>
        <v>10.266991060394272</v>
      </c>
      <c r="H93" s="5">
        <f t="shared" ref="H93" si="28">G93-G92</f>
        <v>3.2342768489328932E-2</v>
      </c>
      <c r="I93" s="5">
        <f>100*'RESEM trim'!I278/'RESEM trim'!C278</f>
        <v>4.4507899175049381</v>
      </c>
      <c r="J93" s="5">
        <f>I93-I92</f>
        <v>-6.1012988503573951E-2</v>
      </c>
      <c r="K93" s="5">
        <f>100*'RESEM trim'!J278/'RESEM trim'!C278</f>
        <v>3.2299122939824025</v>
      </c>
      <c r="L93" s="5"/>
      <c r="M93" s="5">
        <f>100*'RESEM trim'!P278/'RESEM trim'!C278</f>
        <v>33.655203737804428</v>
      </c>
      <c r="N93" s="5">
        <f t="shared" ref="N93" si="29">M93-M92</f>
        <v>7.9262457151678234E-2</v>
      </c>
      <c r="O93" s="5">
        <f>100*'RESEM trim'!Q278/'RESEM trim'!C278</f>
        <v>32.940105697898368</v>
      </c>
      <c r="P93" s="5">
        <f t="shared" ref="P93" si="30">O93-O92</f>
        <v>0.13393065009637439</v>
      </c>
    </row>
    <row r="94" spans="1:16" x14ac:dyDescent="0.35">
      <c r="A94" s="9" t="str">
        <f>'RESEM trim'!B279</f>
        <v>Q1 2023</v>
      </c>
      <c r="B94" s="9"/>
      <c r="C94" s="5">
        <f>100*'RESEM trim'!D279/'RESEM trim'!C279</f>
        <v>59.573798782834558</v>
      </c>
      <c r="D94" s="15"/>
      <c r="E94" s="5">
        <f>100*'RESEM trim'!F279/'RESEM trim'!C279</f>
        <v>19.944220573013233</v>
      </c>
      <c r="F94" s="15"/>
      <c r="G94" s="5">
        <f>100*'RESEM trim'!H279/'RESEM trim'!C279</f>
        <v>10.703182801519084</v>
      </c>
      <c r="H94" s="15"/>
      <c r="I94" s="5">
        <f>100*'RESEM trim'!I279/'RESEM trim'!C279</f>
        <v>4.2990930131610625</v>
      </c>
      <c r="J94" s="15"/>
      <c r="K94" s="5">
        <f>100*'RESEM trim'!J279/'RESEM trim'!C279</f>
        <v>3.3328822709642951</v>
      </c>
      <c r="L94" s="15"/>
      <c r="M94" s="5">
        <f>100*'RESEM trim'!P279/'RESEM trim'!C279</f>
        <v>31.411339005003278</v>
      </c>
      <c r="N94" s="5">
        <f t="shared" ref="N94:N96" si="31">M94-M93</f>
        <v>-2.2438647328011498</v>
      </c>
      <c r="O94" s="5">
        <f>100*'RESEM trim'!Q279/'RESEM trim'!C279</f>
        <v>32.52727902190933</v>
      </c>
      <c r="P94" s="5">
        <f t="shared" ref="P94:P96" si="32">O94-O93</f>
        <v>-0.41282667598903799</v>
      </c>
    </row>
    <row r="95" spans="1:16" x14ac:dyDescent="0.35">
      <c r="A95" s="9" t="str">
        <f>'RESEM trim'!B280</f>
        <v>Q2 2023</v>
      </c>
      <c r="B95" s="9"/>
      <c r="C95" s="5">
        <f>100*'RESEM trim'!D280/'RESEM trim'!C280</f>
        <v>59.779888802198649</v>
      </c>
      <c r="D95" s="15"/>
      <c r="E95" s="5">
        <f>100*'RESEM trim'!F280/'RESEM trim'!C280</f>
        <v>20.386732176370117</v>
      </c>
      <c r="F95" s="15"/>
      <c r="G95" s="5">
        <f>100*'RESEM trim'!H280/'RESEM trim'!C280</f>
        <v>10.699273910690312</v>
      </c>
      <c r="H95" s="15"/>
      <c r="I95" s="5">
        <f>100*'RESEM trim'!I280/'RESEM trim'!C280</f>
        <v>4.1365300943986396</v>
      </c>
      <c r="J95" s="15"/>
      <c r="K95" s="5">
        <f>100*'RESEM trim'!J280/'RESEM trim'!C280</f>
        <v>3.2814597698725652</v>
      </c>
      <c r="L95" s="15"/>
      <c r="M95" s="5">
        <f>100*'RESEM trim'!P280/'RESEM trim'!C280</f>
        <v>31.330085963913433</v>
      </c>
      <c r="N95" s="5">
        <f t="shared" si="31"/>
        <v>-8.1253041089844658E-2</v>
      </c>
      <c r="O95" s="5">
        <f>100*'RESEM trim'!Q280/'RESEM trim'!C280</f>
        <v>33.091537861375279</v>
      </c>
      <c r="P95" s="5">
        <f t="shared" si="32"/>
        <v>0.56425883946594979</v>
      </c>
    </row>
    <row r="96" spans="1:16" x14ac:dyDescent="0.35">
      <c r="A96" s="9" t="str">
        <f>'RESEM trim'!B281</f>
        <v>Q3 2023</v>
      </c>
      <c r="B96" s="9"/>
      <c r="C96" s="5">
        <f>100*'RESEM trim'!D281/'RESEM trim'!C281</f>
        <v>59.315232135285726</v>
      </c>
      <c r="D96" s="15"/>
      <c r="E96" s="5">
        <f>100*'RESEM trim'!F281/'RESEM trim'!C281</f>
        <v>20.629067359609568</v>
      </c>
      <c r="F96" s="15"/>
      <c r="G96" s="5">
        <f>100*'RESEM trim'!H281/'RESEM trim'!C281</f>
        <v>10.408042266232933</v>
      </c>
      <c r="H96" s="15"/>
      <c r="I96" s="5">
        <f>100*'RESEM trim'!I281/'RESEM trim'!C281</f>
        <v>4.0638849255010143</v>
      </c>
      <c r="J96" s="15"/>
      <c r="K96" s="5">
        <f>100*'RESEM trim'!J281/'RESEM trim'!C281</f>
        <v>3.4139870548225977</v>
      </c>
      <c r="L96" s="15"/>
      <c r="M96" s="5">
        <f>100*'RESEM trim'!P281/'RESEM trim'!C281</f>
        <v>31.330390554489203</v>
      </c>
      <c r="N96" s="5">
        <f t="shared" si="31"/>
        <v>3.0459057576948112E-4</v>
      </c>
      <c r="O96" s="5">
        <f>100*'RESEM trim'!Q281/'RESEM trim'!C281</f>
        <v>32.535006342398006</v>
      </c>
      <c r="P96" s="5">
        <f t="shared" si="32"/>
        <v>-0.55653151897727327</v>
      </c>
    </row>
    <row r="97" spans="1:16" x14ac:dyDescent="0.35">
      <c r="A97" s="9" t="str">
        <f>'RESEM trim'!B282</f>
        <v>Q4 2023</v>
      </c>
      <c r="B97" s="9">
        <v>70</v>
      </c>
      <c r="C97" s="5">
        <f>100*'RESEM trim'!D282/'RESEM trim'!C282</f>
        <v>59.467267650972602</v>
      </c>
      <c r="D97" s="15"/>
      <c r="E97" s="5">
        <f>100*'RESEM trim'!F282/'RESEM trim'!C282</f>
        <v>20.709074415928672</v>
      </c>
      <c r="F97" s="15"/>
      <c r="G97" s="5">
        <f>100*'RESEM trim'!H282/'RESEM trim'!C282</f>
        <v>10.585289061920914</v>
      </c>
      <c r="H97" s="15"/>
      <c r="I97" s="5">
        <f>100*'RESEM trim'!I282/'RESEM trim'!C282</f>
        <v>4.0372309071592198</v>
      </c>
      <c r="J97" s="15"/>
      <c r="K97" s="5">
        <f>100*'RESEM trim'!J282/'RESEM trim'!C282</f>
        <v>3.5208409074062961</v>
      </c>
      <c r="L97" s="15"/>
      <c r="M97" s="5">
        <f>100*'RESEM trim'!P282/'RESEM trim'!C282</f>
        <v>31.179825846325443</v>
      </c>
      <c r="N97" s="15"/>
      <c r="O97" s="5">
        <f>100*'RESEM trim'!Q282/'RESEM trim'!C282</f>
        <v>32.541923596869893</v>
      </c>
      <c r="P97" s="15"/>
    </row>
    <row r="98" spans="1:16" x14ac:dyDescent="0.35">
      <c r="A98" s="9" t="str">
        <f>'RESEM trim'!B283</f>
        <v>Q1 2024</v>
      </c>
      <c r="B98" s="9"/>
      <c r="C98" s="5">
        <f>100*'RESEM trim'!D283/'RESEM trim'!C283</f>
        <v>59.294122594595351</v>
      </c>
      <c r="D98" s="15"/>
      <c r="E98" s="5">
        <f>100*'RESEM trim'!F283/'RESEM trim'!C283</f>
        <v>20.558127472866371</v>
      </c>
      <c r="F98" s="15"/>
      <c r="G98" s="5">
        <f>100*'RESEM trim'!H283/'RESEM trim'!C283</f>
        <v>10.565907474057902</v>
      </c>
      <c r="H98" s="15"/>
      <c r="I98" s="5">
        <f>100*'RESEM trim'!I283/'RESEM trim'!C283</f>
        <v>4.1353159486519919</v>
      </c>
      <c r="J98" s="15"/>
      <c r="K98" s="5">
        <f>100*'RESEM trim'!J283/'RESEM trim'!C283</f>
        <v>3.4710370180867507</v>
      </c>
      <c r="L98" s="15"/>
      <c r="M98" s="5">
        <f>100*'RESEM trim'!P283/'RESEM trim'!C283</f>
        <v>30.652328568374646</v>
      </c>
      <c r="N98" s="15"/>
      <c r="O98" s="5">
        <f>100*'RESEM trim'!Q283/'RESEM trim'!C283</f>
        <v>31.446274185465416</v>
      </c>
      <c r="P98" s="15"/>
    </row>
    <row r="99" spans="1:16" x14ac:dyDescent="0.35">
      <c r="A99" s="9" t="str">
        <f>'RESEM trim'!B284</f>
        <v>Q2 2024</v>
      </c>
      <c r="B99" s="9"/>
      <c r="C99" s="5">
        <f>100*'RESEM trim'!D284/'RESEM trim'!C284</f>
        <v>59.073692060018537</v>
      </c>
      <c r="D99" s="15"/>
      <c r="E99" s="5">
        <f>100*'RESEM trim'!F284/'RESEM trim'!C284</f>
        <v>20.736781216678629</v>
      </c>
      <c r="F99" s="15"/>
      <c r="G99" s="5">
        <f>100*'RESEM trim'!H284/'RESEM trim'!C284</f>
        <v>10.496449205165552</v>
      </c>
      <c r="H99" s="15"/>
      <c r="I99" s="5">
        <f>100*'RESEM trim'!I284/'RESEM trim'!C284</f>
        <v>4.0808006188627699</v>
      </c>
      <c r="J99" s="15"/>
      <c r="K99" s="5">
        <f>100*'RESEM trim'!J284/'RESEM trim'!C284</f>
        <v>3.5424318240422612</v>
      </c>
      <c r="L99" s="15"/>
      <c r="M99" s="5">
        <f>100*'RESEM trim'!P284/'RESEM trim'!C284</f>
        <v>30.708625748315203</v>
      </c>
      <c r="N99" s="15"/>
      <c r="O99" s="5">
        <f>100*'RESEM trim'!Q284/'RESEM trim'!C284</f>
        <v>33.688819352006078</v>
      </c>
      <c r="P99" s="15"/>
    </row>
    <row r="100" spans="1:16" x14ac:dyDescent="0.35">
      <c r="A100" s="9" t="str">
        <f>'RESEM trim'!B285</f>
        <v>Q3 2024</v>
      </c>
      <c r="B100" s="9"/>
      <c r="C100" s="5">
        <f>100*'RESEM trim'!D285/'RESEM trim'!C285</f>
        <v>59.115907796041157</v>
      </c>
      <c r="D100" s="15"/>
      <c r="E100" s="5">
        <f>100*'RESEM trim'!F285/'RESEM trim'!C285</f>
        <v>20.927461328318572</v>
      </c>
      <c r="F100" s="15"/>
      <c r="G100" s="5">
        <f>100*'RESEM trim'!H285/'RESEM trim'!C285</f>
        <v>10.472532667505938</v>
      </c>
      <c r="H100" s="15"/>
      <c r="I100" s="5">
        <f>100*'RESEM trim'!I285/'RESEM trim'!C285</f>
        <v>4.0307873439611726</v>
      </c>
      <c r="J100" s="15"/>
      <c r="K100" s="5">
        <f>100*'RESEM trim'!J285/'RESEM trim'!C285</f>
        <v>3.4636730602011139</v>
      </c>
      <c r="L100" s="15"/>
      <c r="M100" s="5">
        <f>100*'RESEM trim'!P285/'RESEM trim'!C285</f>
        <v>30.791848313428243</v>
      </c>
      <c r="N100" s="15"/>
      <c r="O100" s="5">
        <f>100*'RESEM trim'!Q285/'RESEM trim'!C285</f>
        <v>32.973429058331995</v>
      </c>
      <c r="P100" s="15"/>
    </row>
    <row r="101" spans="1:16" x14ac:dyDescent="0.35">
      <c r="A101" s="9" t="str">
        <f>'RESEM trim'!B286</f>
        <v>Q4 2024</v>
      </c>
      <c r="B101" s="9"/>
      <c r="C101" s="5">
        <f>100*'RESEM trim'!D286/'RESEM trim'!C286</f>
        <v>59.198259134483756</v>
      </c>
      <c r="D101" s="15"/>
      <c r="E101" s="5">
        <f>100*'RESEM trim'!F286/'RESEM trim'!C286</f>
        <v>20.935741179280491</v>
      </c>
      <c r="F101" s="15"/>
      <c r="G101" s="5">
        <f>100*'RESEM trim'!H286/'RESEM trim'!C286</f>
        <v>10.476676075457837</v>
      </c>
      <c r="H101" s="15"/>
      <c r="I101" s="5">
        <f>100*'RESEM trim'!I286/'RESEM trim'!C286</f>
        <v>4.0203211424565994</v>
      </c>
      <c r="J101" s="15"/>
      <c r="K101" s="5">
        <f>100*'RESEM trim'!J286/'RESEM trim'!C286</f>
        <v>3.4201326137417403</v>
      </c>
      <c r="L101" s="15"/>
      <c r="M101" s="5">
        <f>100*'RESEM trim'!P286/'RESEM trim'!C286</f>
        <v>30.865454752936113</v>
      </c>
      <c r="N101" s="15"/>
      <c r="O101" s="5">
        <f>100*'RESEM trim'!Q286/'RESEM trim'!C286</f>
        <v>33.085138273591994</v>
      </c>
      <c r="P101" s="1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A998-BAF0-4B07-9A72-524E90AAB438}">
  <dimension ref="B1:AO29"/>
  <sheetViews>
    <sheetView workbookViewId="0">
      <pane xSplit="2" ySplit="5" topLeftCell="K6" activePane="bottomRight" state="frozen"/>
      <selection pane="topRight" activeCell="B1" sqref="B1"/>
      <selection pane="bottomLeft" activeCell="A6" sqref="A6"/>
      <selection pane="bottomRight" activeCell="W13" sqref="W13"/>
    </sheetView>
  </sheetViews>
  <sheetFormatPr defaultColWidth="10.90625" defaultRowHeight="14.5" x14ac:dyDescent="0.35"/>
  <cols>
    <col min="3" max="3" width="16.7265625" bestFit="1" customWidth="1"/>
    <col min="4" max="4" width="14.54296875" bestFit="1" customWidth="1"/>
    <col min="37" max="37" width="12.26953125" customWidth="1"/>
    <col min="38" max="38" width="12.7265625" customWidth="1"/>
  </cols>
  <sheetData>
    <row r="1" spans="2:41" x14ac:dyDescent="0.35">
      <c r="B1" t="e">
        <f ca="1">_xll.Thomson.Reuters.AFOSpreadsheetFormulas.DSGRID("UKABMI..D,UKABJR..D,UKhAYO..D,UKNMRY..D,UKNPQT..D,UKNPEL..D,UKDFEG..D,UKDLWF..D,UKL635..D,UKL637..D,UKCAFU..D,UKNPJR..D,UKYBIM..D,UKIKBK..D,UKIKBL..D,UKGIXSQ.D,UKABMG..D"," ","2016","2023","Y","RowHeader=true;ColHeader=true;Heading=true;Code=true;Curn=true;SeriesMetaDataLink=true;DispSeriesDescription=false;YearlyTSFormat=false;QuarterlyTSFormat=false")</f>
        <v>#NAME?</v>
      </c>
      <c r="C1">
        <v>2016</v>
      </c>
    </row>
    <row r="2" spans="2:41" x14ac:dyDescent="0.35">
      <c r="B2" t="s">
        <v>1</v>
      </c>
      <c r="C2">
        <v>2023</v>
      </c>
    </row>
    <row r="3" spans="2:41" x14ac:dyDescent="0.35">
      <c r="B3" t="s">
        <v>3</v>
      </c>
      <c r="C3" t="s">
        <v>314</v>
      </c>
    </row>
    <row r="4" spans="2:41" s="1" customFormat="1" ht="45.75" customHeight="1" x14ac:dyDescent="0.35">
      <c r="B4" s="1" t="s">
        <v>5</v>
      </c>
      <c r="C4" s="1" t="s">
        <v>473</v>
      </c>
      <c r="D4" s="1" t="s">
        <v>474</v>
      </c>
      <c r="E4" s="1" t="s">
        <v>481</v>
      </c>
      <c r="F4" s="1" t="s">
        <v>475</v>
      </c>
      <c r="G4" s="1" t="s">
        <v>476</v>
      </c>
      <c r="H4" s="1" t="s">
        <v>288</v>
      </c>
      <c r="I4" s="1" t="s">
        <v>289</v>
      </c>
      <c r="J4" s="1" t="s">
        <v>293</v>
      </c>
      <c r="K4" s="1" t="s">
        <v>308</v>
      </c>
      <c r="L4" s="1" t="s">
        <v>308</v>
      </c>
      <c r="M4" s="1" t="s">
        <v>483</v>
      </c>
      <c r="N4" s="1" t="s">
        <v>6</v>
      </c>
      <c r="O4" s="1" t="s">
        <v>7</v>
      </c>
      <c r="P4" s="1" t="s">
        <v>484</v>
      </c>
      <c r="Q4" s="1" t="s">
        <v>485</v>
      </c>
      <c r="R4" s="1" t="s">
        <v>8</v>
      </c>
      <c r="S4" s="1" t="s">
        <v>9</v>
      </c>
      <c r="T4" s="1" t="s">
        <v>312</v>
      </c>
      <c r="W4" s="1" t="s">
        <v>283</v>
      </c>
      <c r="X4" s="1" t="s">
        <v>284</v>
      </c>
      <c r="Y4" s="1" t="s">
        <v>285</v>
      </c>
      <c r="Z4" s="1" t="s">
        <v>286</v>
      </c>
      <c r="AA4" s="1" t="s">
        <v>287</v>
      </c>
      <c r="AB4" s="1" t="s">
        <v>291</v>
      </c>
      <c r="AC4" s="1" t="s">
        <v>292</v>
      </c>
      <c r="AD4" s="1" t="s">
        <v>295</v>
      </c>
      <c r="AE4" s="1" t="s">
        <v>296</v>
      </c>
      <c r="AF4" s="1" t="s">
        <v>312</v>
      </c>
      <c r="AG4" s="1" t="s">
        <v>313</v>
      </c>
      <c r="AJ4" s="1" t="s">
        <v>307</v>
      </c>
      <c r="AK4" s="1" t="s">
        <v>297</v>
      </c>
      <c r="AL4" s="1" t="s">
        <v>298</v>
      </c>
    </row>
    <row r="5" spans="2:41" x14ac:dyDescent="0.35">
      <c r="B5" t="s">
        <v>10</v>
      </c>
      <c r="C5" s="4" t="s">
        <v>477</v>
      </c>
      <c r="D5" s="4" t="s">
        <v>478</v>
      </c>
      <c r="E5" s="4" t="s">
        <v>482</v>
      </c>
      <c r="F5" s="4" t="s">
        <v>479</v>
      </c>
      <c r="G5" s="4" t="s">
        <v>480</v>
      </c>
      <c r="H5" s="4" t="s">
        <v>290</v>
      </c>
      <c r="I5" s="4" t="s">
        <v>309</v>
      </c>
      <c r="J5" s="4" t="s">
        <v>294</v>
      </c>
      <c r="K5" s="4" t="s">
        <v>310</v>
      </c>
      <c r="L5" s="4" t="s">
        <v>311</v>
      </c>
      <c r="M5" s="4" t="s">
        <v>486</v>
      </c>
      <c r="N5" s="4" t="s">
        <v>11</v>
      </c>
      <c r="O5" s="4" t="s">
        <v>12</v>
      </c>
      <c r="P5" s="4" t="s">
        <v>487</v>
      </c>
      <c r="Q5" s="4" t="s">
        <v>488</v>
      </c>
      <c r="R5" s="4" t="s">
        <v>13</v>
      </c>
      <c r="S5" s="4" t="s">
        <v>14</v>
      </c>
    </row>
    <row r="6" spans="2:41" x14ac:dyDescent="0.35">
      <c r="B6" t="s">
        <v>15</v>
      </c>
      <c r="C6" t="s">
        <v>16</v>
      </c>
      <c r="D6" t="s">
        <v>16</v>
      </c>
      <c r="E6" t="s">
        <v>16</v>
      </c>
      <c r="F6" t="s">
        <v>16</v>
      </c>
      <c r="G6" t="s">
        <v>16</v>
      </c>
      <c r="H6" t="s">
        <v>16</v>
      </c>
      <c r="I6" t="s">
        <v>16</v>
      </c>
      <c r="J6" t="s">
        <v>16</v>
      </c>
      <c r="K6" t="s">
        <v>16</v>
      </c>
      <c r="L6" t="s">
        <v>16</v>
      </c>
      <c r="M6" t="s">
        <v>16</v>
      </c>
      <c r="N6" t="s">
        <v>16</v>
      </c>
      <c r="O6" t="s">
        <v>16</v>
      </c>
      <c r="P6" t="s">
        <v>16</v>
      </c>
      <c r="Q6" t="s">
        <v>16</v>
      </c>
      <c r="R6" t="s">
        <v>16</v>
      </c>
      <c r="S6" t="s">
        <v>16</v>
      </c>
    </row>
    <row r="7" spans="2:41" x14ac:dyDescent="0.35">
      <c r="B7">
        <v>2016</v>
      </c>
      <c r="C7">
        <v>2111357</v>
      </c>
      <c r="D7">
        <v>1318358</v>
      </c>
      <c r="E7">
        <v>42146</v>
      </c>
      <c r="F7">
        <v>404984</v>
      </c>
      <c r="G7">
        <v>386225</v>
      </c>
      <c r="H7">
        <v>227965</v>
      </c>
      <c r="I7">
        <v>78531</v>
      </c>
      <c r="J7">
        <v>54579</v>
      </c>
      <c r="K7">
        <v>635</v>
      </c>
      <c r="L7">
        <v>24879</v>
      </c>
      <c r="M7">
        <v>5036</v>
      </c>
      <c r="N7">
        <v>1599</v>
      </c>
      <c r="O7">
        <v>2156502</v>
      </c>
      <c r="P7">
        <v>629527</v>
      </c>
      <c r="Q7">
        <v>675388</v>
      </c>
      <c r="R7">
        <v>0</v>
      </c>
      <c r="S7">
        <v>2786771</v>
      </c>
      <c r="T7" s="105">
        <v>65648</v>
      </c>
      <c r="U7" s="105"/>
    </row>
    <row r="8" spans="2:41" x14ac:dyDescent="0.35">
      <c r="B8">
        <v>2017</v>
      </c>
      <c r="C8">
        <v>2167415</v>
      </c>
      <c r="D8">
        <v>1341219</v>
      </c>
      <c r="E8">
        <v>44159</v>
      </c>
      <c r="F8">
        <v>407632</v>
      </c>
      <c r="G8">
        <v>399752</v>
      </c>
      <c r="H8">
        <v>227445</v>
      </c>
      <c r="I8">
        <v>86026</v>
      </c>
      <c r="J8">
        <v>60512</v>
      </c>
      <c r="K8">
        <v>675</v>
      </c>
      <c r="L8">
        <v>25474</v>
      </c>
      <c r="M8">
        <v>13307</v>
      </c>
      <c r="N8">
        <v>606</v>
      </c>
      <c r="O8">
        <v>2191937</v>
      </c>
      <c r="P8">
        <v>672118</v>
      </c>
      <c r="Q8">
        <v>696761</v>
      </c>
      <c r="R8">
        <v>0</v>
      </c>
      <c r="S8">
        <v>2864105</v>
      </c>
      <c r="T8" s="105">
        <v>66040</v>
      </c>
      <c r="U8" s="106">
        <f t="shared" ref="U8:U9" si="0">100*(T8/T7-1)</f>
        <v>0.5971240555690871</v>
      </c>
      <c r="W8" s="5">
        <f>((C8/C7)-1)*100</f>
        <v>2.6550697016184399</v>
      </c>
      <c r="X8" s="2">
        <f t="shared" ref="X8" si="1">(((D8+E8)/(D7+E7))-1)*100</f>
        <v>1.8282930443423995</v>
      </c>
      <c r="Y8" s="5">
        <f t="shared" ref="Y8:Y11" si="2">((F8/F7)-1)*100</f>
        <v>0.65385299172313616</v>
      </c>
      <c r="Z8" s="5">
        <f t="shared" ref="Z8:Z11" si="3">((G8/G7)-1)*100</f>
        <v>3.5023626124668361</v>
      </c>
      <c r="AA8" s="5">
        <f t="shared" ref="AA8:AC15" si="4">((H8/H7)-1)*100</f>
        <v>-0.22810519158642517</v>
      </c>
      <c r="AB8" s="2">
        <f>((I8/I7)-1)*100</f>
        <v>9.54400173180019</v>
      </c>
      <c r="AC8" s="2">
        <f>((J8/J7)-1)*100</f>
        <v>10.870481320654468</v>
      </c>
      <c r="AD8" s="23">
        <f t="shared" ref="AD8:AD12" si="5">((P8/P7)-1)*100</f>
        <v>6.765555726759942</v>
      </c>
      <c r="AE8" s="23">
        <f t="shared" ref="AE8:AE12" si="6">((Q8/Q7)-1)*100</f>
        <v>3.1645513393782521</v>
      </c>
      <c r="AF8" s="40">
        <f>U8</f>
        <v>0.5971240555690871</v>
      </c>
      <c r="AG8" s="5">
        <f>W8-AF8</f>
        <v>2.0579456460493528</v>
      </c>
      <c r="AJ8" s="5">
        <f>100*(SUM(D8:G8)+N8-SUM(D7:G7)-N7)/C7</f>
        <v>1.8971685034790422</v>
      </c>
      <c r="AK8" s="5">
        <f>W8-AJ8-AL8</f>
        <v>-0.24704490997969342</v>
      </c>
      <c r="AL8" s="5">
        <f>100*((P8-Q8)-(P7-Q7))/C7</f>
        <v>1.0049461081190911</v>
      </c>
      <c r="AM8" s="5"/>
      <c r="AN8" s="5"/>
    </row>
    <row r="9" spans="2:41" x14ac:dyDescent="0.35">
      <c r="B9">
        <v>2018</v>
      </c>
      <c r="C9">
        <v>2197841</v>
      </c>
      <c r="D9">
        <v>1363436</v>
      </c>
      <c r="E9">
        <v>49164</v>
      </c>
      <c r="F9">
        <v>410171</v>
      </c>
      <c r="G9">
        <v>397838</v>
      </c>
      <c r="H9">
        <v>223770</v>
      </c>
      <c r="I9">
        <v>88781</v>
      </c>
      <c r="J9">
        <v>60511</v>
      </c>
      <c r="K9">
        <v>612</v>
      </c>
      <c r="L9">
        <v>24556</v>
      </c>
      <c r="M9">
        <v>941</v>
      </c>
      <c r="N9">
        <v>3137</v>
      </c>
      <c r="O9">
        <v>2223280</v>
      </c>
      <c r="P9">
        <v>692860</v>
      </c>
      <c r="Q9">
        <v>718347</v>
      </c>
      <c r="R9">
        <v>0</v>
      </c>
      <c r="S9">
        <v>2916140</v>
      </c>
      <c r="T9" s="105">
        <v>66436</v>
      </c>
      <c r="U9" s="106">
        <f t="shared" si="0"/>
        <v>0.59963658388855201</v>
      </c>
      <c r="W9" s="5">
        <f t="shared" ref="W9:W15" si="7">((C9/C8)-1)*100</f>
        <v>1.4037920748910526</v>
      </c>
      <c r="X9" s="5">
        <f t="shared" ref="X9:X12" si="8">((D9/D8)-1)*100</f>
        <v>1.6564781739596635</v>
      </c>
      <c r="Y9" s="5">
        <f t="shared" si="2"/>
        <v>0.62286572202379098</v>
      </c>
      <c r="Z9" s="5">
        <f t="shared" si="3"/>
        <v>-0.47879685404951244</v>
      </c>
      <c r="AA9" s="5">
        <f t="shared" si="4"/>
        <v>-1.6157752423662908</v>
      </c>
      <c r="AB9" s="5">
        <f t="shared" ref="AB9:AB12" si="9">((H9/H8)-1)*100</f>
        <v>-1.6157752423662908</v>
      </c>
      <c r="AC9" s="5">
        <f t="shared" ref="AC9:AC12" si="10">((I9/I8)-1)*100</f>
        <v>3.2025201683212101</v>
      </c>
      <c r="AD9" s="23">
        <f t="shared" si="5"/>
        <v>3.0860652444957504</v>
      </c>
      <c r="AE9" s="23">
        <f t="shared" si="6"/>
        <v>3.0980494028798988</v>
      </c>
      <c r="AF9" s="40">
        <f t="shared" ref="AF9:AF16" si="11">U9</f>
        <v>0.59963658388855201</v>
      </c>
      <c r="AG9" s="5">
        <f t="shared" ref="AG9:AG15" si="12">W9-AF9</f>
        <v>0.80415549100250061</v>
      </c>
      <c r="AJ9" s="5">
        <f t="shared" ref="AJ9:AJ12" si="13">100*(SUM(D9:G9)+N9-SUM(D8:G8)-N8)/C8</f>
        <v>1.4015774551712523</v>
      </c>
      <c r="AK9" s="5">
        <f t="shared" ref="AK9:AK15" si="14">W9-AJ9-AL9</f>
        <v>4.1155016459695527E-2</v>
      </c>
      <c r="AL9" s="5">
        <f t="shared" ref="AL9:AL11" si="15">100*((P9-Q9)-(P8-Q8))/C8</f>
        <v>-3.8940396739895224E-2</v>
      </c>
      <c r="AM9" s="5"/>
      <c r="AN9" s="5"/>
    </row>
    <row r="10" spans="2:41" x14ac:dyDescent="0.35">
      <c r="B10">
        <v>2019</v>
      </c>
      <c r="C10">
        <v>2233921</v>
      </c>
      <c r="D10">
        <v>1378649</v>
      </c>
      <c r="E10">
        <v>49291</v>
      </c>
      <c r="F10">
        <v>426592</v>
      </c>
      <c r="G10">
        <v>406423</v>
      </c>
      <c r="H10">
        <v>228581</v>
      </c>
      <c r="I10">
        <v>91534</v>
      </c>
      <c r="J10">
        <v>62140</v>
      </c>
      <c r="K10">
        <v>1178</v>
      </c>
      <c r="L10">
        <v>23571</v>
      </c>
      <c r="M10">
        <v>1262</v>
      </c>
      <c r="N10">
        <v>2880</v>
      </c>
      <c r="O10">
        <v>2265097</v>
      </c>
      <c r="P10">
        <v>706696</v>
      </c>
      <c r="Q10">
        <v>737872</v>
      </c>
      <c r="R10">
        <v>0</v>
      </c>
      <c r="S10">
        <v>2971793</v>
      </c>
      <c r="T10" s="105">
        <v>66797</v>
      </c>
      <c r="U10" s="106">
        <f>100*(T10/T9-1)</f>
        <v>0.54338009512915342</v>
      </c>
      <c r="W10" s="5">
        <f t="shared" si="7"/>
        <v>1.6416110173574916</v>
      </c>
      <c r="X10" s="5">
        <f t="shared" si="8"/>
        <v>1.1157839458544538</v>
      </c>
      <c r="Y10" s="5">
        <f t="shared" si="2"/>
        <v>4.0034522187087918</v>
      </c>
      <c r="Z10" s="5">
        <f t="shared" si="3"/>
        <v>2.1579135225896051</v>
      </c>
      <c r="AA10" s="5">
        <f t="shared" si="4"/>
        <v>2.1499754211913968</v>
      </c>
      <c r="AB10" s="5">
        <f t="shared" si="9"/>
        <v>2.1499754211913968</v>
      </c>
      <c r="AC10" s="5">
        <f t="shared" si="10"/>
        <v>3.1008887036640731</v>
      </c>
      <c r="AD10" s="23">
        <f t="shared" si="5"/>
        <v>1.9969402188032115</v>
      </c>
      <c r="AE10" s="23">
        <f t="shared" si="6"/>
        <v>2.7180457355567622</v>
      </c>
      <c r="AF10" s="40">
        <f t="shared" si="11"/>
        <v>0.54338009512915342</v>
      </c>
      <c r="AG10" s="5">
        <f t="shared" si="12"/>
        <v>1.0982309222283382</v>
      </c>
      <c r="AJ10" s="5">
        <f t="shared" si="13"/>
        <v>1.824017296974622</v>
      </c>
      <c r="AK10" s="5">
        <f t="shared" si="14"/>
        <v>7.6438650475628811E-2</v>
      </c>
      <c r="AL10" s="5">
        <f t="shared" si="15"/>
        <v>-0.25884493009275922</v>
      </c>
      <c r="AM10" s="5"/>
      <c r="AN10" s="5"/>
    </row>
    <row r="11" spans="2:41" x14ac:dyDescent="0.35">
      <c r="B11">
        <v>2020</v>
      </c>
      <c r="C11">
        <v>2002489</v>
      </c>
      <c r="D11">
        <v>1199896</v>
      </c>
      <c r="E11">
        <v>39044</v>
      </c>
      <c r="F11">
        <v>392967</v>
      </c>
      <c r="G11">
        <v>362657</v>
      </c>
      <c r="H11">
        <v>204300</v>
      </c>
      <c r="I11">
        <v>76024</v>
      </c>
      <c r="J11">
        <v>64408</v>
      </c>
      <c r="K11">
        <v>491</v>
      </c>
      <c r="L11">
        <v>17667</v>
      </c>
      <c r="M11">
        <v>2523</v>
      </c>
      <c r="N11">
        <v>-445</v>
      </c>
      <c r="O11">
        <v>1996642</v>
      </c>
      <c r="P11">
        <v>625640</v>
      </c>
      <c r="Q11">
        <v>619793</v>
      </c>
      <c r="R11">
        <v>0</v>
      </c>
      <c r="S11">
        <v>2622282</v>
      </c>
      <c r="T11" s="105">
        <v>67081</v>
      </c>
      <c r="U11" s="106">
        <f t="shared" ref="U11:U16" si="16">100*(T11/T10-1)</f>
        <v>0.42516879500575921</v>
      </c>
      <c r="W11" s="5">
        <f t="shared" si="7"/>
        <v>-10.359900820127477</v>
      </c>
      <c r="X11" s="5">
        <f t="shared" si="8"/>
        <v>-12.965809281405205</v>
      </c>
      <c r="Y11" s="5">
        <f t="shared" si="2"/>
        <v>-7.8822387667841891</v>
      </c>
      <c r="Z11" s="5">
        <f t="shared" si="3"/>
        <v>-10.768583470915772</v>
      </c>
      <c r="AA11" s="5">
        <f t="shared" si="4"/>
        <v>-10.622492683118889</v>
      </c>
      <c r="AB11" s="5">
        <f t="shared" si="9"/>
        <v>-10.622492683118889</v>
      </c>
      <c r="AC11" s="5">
        <f t="shared" si="10"/>
        <v>-16.94452334651605</v>
      </c>
      <c r="AD11" s="23">
        <f t="shared" si="5"/>
        <v>-11.46971257796846</v>
      </c>
      <c r="AE11" s="23">
        <f t="shared" si="6"/>
        <v>-16.002640024286052</v>
      </c>
      <c r="AF11" s="40">
        <f t="shared" si="11"/>
        <v>0.42516879500575921</v>
      </c>
      <c r="AG11" s="5">
        <f t="shared" si="12"/>
        <v>-10.785069615133235</v>
      </c>
      <c r="AJ11" s="5">
        <f t="shared" si="13"/>
        <v>-12.073658826789309</v>
      </c>
      <c r="AK11" s="5">
        <f>W11-AJ11-AL11</f>
        <v>5.6447833204489761E-2</v>
      </c>
      <c r="AL11" s="5">
        <f t="shared" si="15"/>
        <v>1.6573101734573426</v>
      </c>
      <c r="AM11" s="5"/>
      <c r="AN11" s="5"/>
    </row>
    <row r="12" spans="2:41" x14ac:dyDescent="0.35">
      <c r="B12">
        <v>2021</v>
      </c>
      <c r="C12">
        <v>2176203</v>
      </c>
      <c r="D12">
        <v>1289290</v>
      </c>
      <c r="E12">
        <v>41815</v>
      </c>
      <c r="F12">
        <v>451510</v>
      </c>
      <c r="G12">
        <v>389652</v>
      </c>
      <c r="H12">
        <v>208294</v>
      </c>
      <c r="I12">
        <v>90736</v>
      </c>
      <c r="J12">
        <v>70851</v>
      </c>
      <c r="K12">
        <v>602</v>
      </c>
      <c r="L12">
        <v>19349</v>
      </c>
      <c r="M12">
        <v>-1714</v>
      </c>
      <c r="N12">
        <v>6959</v>
      </c>
      <c r="O12">
        <v>2177512</v>
      </c>
      <c r="P12">
        <v>656554</v>
      </c>
      <c r="Q12">
        <v>657863</v>
      </c>
      <c r="R12">
        <v>0</v>
      </c>
      <c r="S12">
        <v>2834066</v>
      </c>
      <c r="T12" s="105">
        <v>67026</v>
      </c>
      <c r="U12" s="106">
        <f t="shared" si="16"/>
        <v>-8.1990429480771621E-2</v>
      </c>
      <c r="W12" s="5">
        <f t="shared" si="7"/>
        <v>8.6749040818701051</v>
      </c>
      <c r="X12" s="5">
        <f t="shared" si="8"/>
        <v>7.4501456792922083</v>
      </c>
      <c r="Y12" s="5">
        <f>((F12/F11)-1)*100</f>
        <v>14.89768860998506</v>
      </c>
      <c r="Z12" s="5">
        <f>((G12/G11)-1)*100</f>
        <v>7.4436726714223189</v>
      </c>
      <c r="AA12" s="5">
        <f t="shared" si="4"/>
        <v>1.9549681840430821</v>
      </c>
      <c r="AB12" s="5">
        <f t="shared" si="9"/>
        <v>1.9549681840430821</v>
      </c>
      <c r="AC12" s="5">
        <f t="shared" si="10"/>
        <v>19.351783647269283</v>
      </c>
      <c r="AD12" s="23">
        <f t="shared" si="5"/>
        <v>4.9411802314430098</v>
      </c>
      <c r="AE12" s="23">
        <f t="shared" si="6"/>
        <v>6.1423733407766745</v>
      </c>
      <c r="AF12" s="40">
        <f t="shared" si="11"/>
        <v>-8.1990429480771621E-2</v>
      </c>
      <c r="AG12" s="5">
        <f t="shared" si="12"/>
        <v>8.7568945113508772</v>
      </c>
      <c r="AJ12" s="5">
        <f t="shared" si="13"/>
        <v>9.2438460336111703</v>
      </c>
      <c r="AK12" s="5">
        <f t="shared" si="14"/>
        <v>-0.2115866803762787</v>
      </c>
      <c r="AL12" s="5">
        <f>100*((P12-Q12)-(P11-Q11))/C11</f>
        <v>-0.35735527136478651</v>
      </c>
      <c r="AM12" s="5"/>
      <c r="AN12" s="6">
        <f>J12+K12</f>
        <v>71453</v>
      </c>
      <c r="AO12" t="e">
        <f>100*(AN12/AN11-1)</f>
        <v>#DIV/0!</v>
      </c>
    </row>
    <row r="13" spans="2:41" x14ac:dyDescent="0.35">
      <c r="B13">
        <v>2022</v>
      </c>
      <c r="C13">
        <v>2270764</v>
      </c>
      <c r="D13">
        <v>1350539</v>
      </c>
      <c r="E13">
        <v>46933</v>
      </c>
      <c r="F13">
        <v>461684</v>
      </c>
      <c r="G13">
        <v>420902</v>
      </c>
      <c r="H13">
        <v>228317</v>
      </c>
      <c r="I13">
        <v>100085</v>
      </c>
      <c r="J13">
        <v>71478</v>
      </c>
      <c r="K13">
        <v>648</v>
      </c>
      <c r="L13">
        <v>20460</v>
      </c>
      <c r="M13">
        <v>19476</v>
      </c>
      <c r="N13">
        <v>-17540</v>
      </c>
      <c r="O13">
        <v>2281994</v>
      </c>
      <c r="P13">
        <v>715449</v>
      </c>
      <c r="Q13">
        <v>753962</v>
      </c>
      <c r="R13">
        <v>27283</v>
      </c>
      <c r="S13">
        <v>2997443</v>
      </c>
      <c r="T13" s="105">
        <v>67791</v>
      </c>
      <c r="U13" s="106">
        <f t="shared" si="16"/>
        <v>1.141348133560105</v>
      </c>
      <c r="W13" s="23">
        <f t="shared" si="7"/>
        <v>4.345228822862568</v>
      </c>
      <c r="X13" s="23">
        <f>(((D13+E13)/(D12+E12))-1)*100</f>
        <v>4.9858576145382916</v>
      </c>
      <c r="Y13" s="23">
        <f t="shared" ref="Y13:Z15" si="17">((F13/F12)-1)*100</f>
        <v>2.2533277225310622</v>
      </c>
      <c r="Z13" s="23">
        <f>((G13/G12)-1)*100</f>
        <v>8.0199767998111238</v>
      </c>
      <c r="AA13" s="23">
        <f t="shared" si="4"/>
        <v>9.6128549070064508</v>
      </c>
      <c r="AB13" s="23">
        <f t="shared" si="4"/>
        <v>10.30351789807793</v>
      </c>
      <c r="AC13" s="23">
        <f t="shared" si="4"/>
        <v>0.88495575221239076</v>
      </c>
      <c r="AD13" s="23">
        <f t="shared" ref="AD13:AE15" si="18">((P13/P12)-1)*100</f>
        <v>8.9703207961568943</v>
      </c>
      <c r="AE13" s="23">
        <f t="shared" si="18"/>
        <v>14.607752677989193</v>
      </c>
      <c r="AF13" s="40">
        <f t="shared" si="11"/>
        <v>1.141348133560105</v>
      </c>
      <c r="AG13" s="5">
        <f t="shared" si="12"/>
        <v>3.2038806893024629</v>
      </c>
      <c r="AJ13" s="5">
        <f>100*(SUM(D13:G13)-SUM(D12:G12))/C12</f>
        <v>4.9531684314376925</v>
      </c>
      <c r="AK13" s="5">
        <f t="shared" si="14"/>
        <v>1.1016435507165407</v>
      </c>
      <c r="AL13" s="5">
        <f>100*((P13-Q13)-(P12-Q12))/C12</f>
        <v>-1.7095831592916653</v>
      </c>
      <c r="AM13" s="5"/>
      <c r="AN13" s="6">
        <f t="shared" ref="AN13:AN16" si="19">J13+K13</f>
        <v>72126</v>
      </c>
      <c r="AO13">
        <f>100*(AN13/AN12-1)</f>
        <v>0.94187787776580656</v>
      </c>
    </row>
    <row r="14" spans="2:41" x14ac:dyDescent="0.35">
      <c r="B14">
        <v>2023</v>
      </c>
      <c r="C14" s="6">
        <v>2273126</v>
      </c>
      <c r="D14" s="6">
        <v>1353287</v>
      </c>
      <c r="E14" s="6">
        <v>48326</v>
      </c>
      <c r="F14" s="6">
        <v>464102</v>
      </c>
      <c r="G14" s="6">
        <v>430107</v>
      </c>
      <c r="H14" s="6">
        <v>240929</v>
      </c>
      <c r="I14" s="6">
        <v>93978</v>
      </c>
      <c r="J14" s="6">
        <v>76994</v>
      </c>
      <c r="K14" s="6">
        <v>519</v>
      </c>
      <c r="L14" s="6">
        <v>17757</v>
      </c>
      <c r="M14" s="6">
        <v>-128</v>
      </c>
      <c r="N14" s="6">
        <v>-12880</v>
      </c>
      <c r="O14">
        <v>2282814</v>
      </c>
      <c r="P14" s="6">
        <v>711785</v>
      </c>
      <c r="Q14" s="6">
        <v>742724</v>
      </c>
      <c r="R14" s="6">
        <v>21251</v>
      </c>
      <c r="S14" s="25">
        <v>2994599</v>
      </c>
      <c r="T14" s="105">
        <v>68350</v>
      </c>
      <c r="U14" s="106">
        <f t="shared" si="16"/>
        <v>0.82459323509020965</v>
      </c>
      <c r="W14" s="23">
        <f t="shared" si="7"/>
        <v>0.10401785478366676</v>
      </c>
      <c r="X14" s="23">
        <f t="shared" ref="X14:X15" si="20">(((D14+E14)/(D13+E13))-1)*100</f>
        <v>0.29632078496026892</v>
      </c>
      <c r="Y14" s="23">
        <f t="shared" si="17"/>
        <v>0.52373484894430167</v>
      </c>
      <c r="Z14" s="23">
        <f t="shared" si="17"/>
        <v>2.1869698884775968</v>
      </c>
      <c r="AA14" s="23">
        <f t="shared" si="4"/>
        <v>5.5238987898404313</v>
      </c>
      <c r="AB14" s="23">
        <f t="shared" si="4"/>
        <v>-6.1018134585602235</v>
      </c>
      <c r="AC14" s="41">
        <f t="shared" si="4"/>
        <v>7.7170597946221164</v>
      </c>
      <c r="AD14" s="23">
        <f t="shared" si="18"/>
        <v>-0.512125951675102</v>
      </c>
      <c r="AE14" s="23">
        <f t="shared" si="18"/>
        <v>-1.4905260477318438</v>
      </c>
      <c r="AF14" s="40">
        <f t="shared" si="11"/>
        <v>0.82459323509020965</v>
      </c>
      <c r="AG14" s="5">
        <f t="shared" si="12"/>
        <v>-0.72057538030654289</v>
      </c>
      <c r="AJ14" s="5">
        <f>100*(SUM(D14:G14)-SUM(D13:G13))/C13</f>
        <v>0.69421569128275773</v>
      </c>
      <c r="AK14" s="5">
        <f t="shared" si="14"/>
        <v>-0.9237419652592791</v>
      </c>
      <c r="AL14" s="5">
        <f>100*((P14-Q14)-(P13-Q13))/C13</f>
        <v>0.33354412876018819</v>
      </c>
      <c r="AM14" s="5"/>
      <c r="AN14" s="6">
        <f t="shared" si="19"/>
        <v>77513</v>
      </c>
      <c r="AO14">
        <f>100*(AN14/AN13-1)</f>
        <v>7.4688739150930328</v>
      </c>
    </row>
    <row r="15" spans="2:41" x14ac:dyDescent="0.35">
      <c r="B15" s="9">
        <v>2024</v>
      </c>
      <c r="C15" s="10">
        <f>SUM('RESEM trim'!C283:C286)</f>
        <v>2296681.1383079081</v>
      </c>
      <c r="D15" s="10">
        <f>SUM('RESEM trim'!D283:D286)</f>
        <v>1358953.6386839999</v>
      </c>
      <c r="E15" s="10">
        <f>SUM('RESEM trim'!E283:E286)</f>
        <v>48011.563303999996</v>
      </c>
      <c r="F15" s="10">
        <f>SUM('RESEM trim'!F283:F286)</f>
        <v>477482.62618999998</v>
      </c>
      <c r="G15" s="10">
        <f>SUM('RESEM trim'!G283:G286)</f>
        <v>432503.56285390822</v>
      </c>
      <c r="H15" s="10">
        <f>SUM('RESEM trim'!H283:H286)</f>
        <v>241214.73499999999</v>
      </c>
      <c r="I15" s="10">
        <f>SUM('RESEM trim'!I283:I286)</f>
        <v>93397.56</v>
      </c>
      <c r="J15" s="10">
        <f>SUM('RESEM trim'!J283:J286)</f>
        <v>79792.466400000005</v>
      </c>
      <c r="K15" s="10">
        <f>SUM('RESEM trim'!K283:K286)</f>
        <v>510.37468612198188</v>
      </c>
      <c r="L15" s="10">
        <f>SUM('RESEM trim'!L283:L286)</f>
        <v>17623.42676778623</v>
      </c>
      <c r="M15" s="10">
        <f>SUM('RESEM trim'!M283:M286)</f>
        <v>-7026</v>
      </c>
      <c r="N15" s="10">
        <f>SUM('RESEM trim'!N283:N286)</f>
        <v>13032</v>
      </c>
      <c r="P15" s="10">
        <f>SUM('RESEM trim'!P283:P286)</f>
        <v>706341.21635</v>
      </c>
      <c r="Q15" s="10">
        <f>SUM('RESEM trim'!Q283:Q286)</f>
        <v>753329.46907400002</v>
      </c>
      <c r="R15" s="10">
        <f>SUM('RESEM trim'!U283:U286)+SUM('RESEM trim'!R283:R286)</f>
        <v>20712</v>
      </c>
      <c r="T15" s="6">
        <f>AVERAGE('RESEM trim'!AT283:AT286)</f>
        <v>69092.823160394968</v>
      </c>
      <c r="U15" s="106">
        <f t="shared" si="16"/>
        <v>1.0867932119897228</v>
      </c>
      <c r="W15" s="24">
        <f t="shared" si="7"/>
        <v>1.0362442868502741</v>
      </c>
      <c r="X15" s="24">
        <f t="shared" si="20"/>
        <v>0.38186018451598081</v>
      </c>
      <c r="Y15" s="24">
        <f t="shared" si="17"/>
        <v>2.8831218546784942</v>
      </c>
      <c r="Z15" s="24">
        <f t="shared" si="17"/>
        <v>0.55720154610554573</v>
      </c>
      <c r="AA15" s="24">
        <f t="shared" si="4"/>
        <v>0.11859718008209175</v>
      </c>
      <c r="AB15" s="24">
        <f t="shared" si="4"/>
        <v>-0.61763391432037018</v>
      </c>
      <c r="AC15" s="24">
        <f t="shared" si="4"/>
        <v>3.6346551679351746</v>
      </c>
      <c r="AD15" s="24">
        <f t="shared" si="18"/>
        <v>-0.76480730136206931</v>
      </c>
      <c r="AE15" s="24">
        <f t="shared" si="18"/>
        <v>1.4279152247672178</v>
      </c>
      <c r="AF15" s="40">
        <f t="shared" si="11"/>
        <v>1.0867932119897228</v>
      </c>
      <c r="AG15" s="5">
        <f t="shared" si="12"/>
        <v>-5.0548925139448642E-2</v>
      </c>
      <c r="AJ15" s="15">
        <f>100*(SUM(D15:G15)-SUM(D14:G14))/C14</f>
        <v>0.92953012863819851</v>
      </c>
      <c r="AK15" s="15">
        <f t="shared" si="14"/>
        <v>0.81275740984001088</v>
      </c>
      <c r="AL15" s="15">
        <f t="shared" ref="AL15" si="21">100*((P15-Q15)-(P14-Q14))/C14</f>
        <v>-0.70604325162793524</v>
      </c>
      <c r="AM15" s="5"/>
      <c r="AN15" s="6">
        <f t="shared" si="19"/>
        <v>80302.841086121989</v>
      </c>
      <c r="AO15">
        <f>100*(AN15/AN14-1)</f>
        <v>3.5991912145343141</v>
      </c>
    </row>
    <row r="16" spans="2:41" x14ac:dyDescent="0.35">
      <c r="B16">
        <v>2025</v>
      </c>
      <c r="C16" s="10">
        <f>SUM('RESEM trim'!C287:C290)</f>
        <v>2325897.2296519722</v>
      </c>
      <c r="D16" s="10">
        <f>SUM('RESEM trim'!D287:D290)</f>
        <v>1379449.9883046264</v>
      </c>
      <c r="E16" s="10">
        <f>SUM('RESEM trim'!E287:E290)</f>
        <v>48585.906677443163</v>
      </c>
      <c r="F16" s="10">
        <f>SUM('RESEM trim'!F287:F290)</f>
        <v>485419.41751157551</v>
      </c>
      <c r="G16" s="10">
        <f>SUM('RESEM trim'!G287:G290)</f>
        <v>434540.05536463065</v>
      </c>
      <c r="H16" s="10">
        <f>SUM('RESEM trim'!H287:H290)</f>
        <v>245230.42627686766</v>
      </c>
      <c r="I16" s="10">
        <f>SUM('RESEM trim'!I287:I290)</f>
        <v>93076.305797724475</v>
      </c>
      <c r="J16" s="10">
        <f>SUM('RESEM trim'!J287:J290)</f>
        <v>77923.039490112322</v>
      </c>
      <c r="K16" s="10">
        <f>SUM('RESEM trim'!K287:K290)</f>
        <v>520.29221726566198</v>
      </c>
      <c r="L16" s="10">
        <f>SUM('RESEM trim'!L287:L290)</f>
        <v>17789.991582660521</v>
      </c>
      <c r="M16" s="10">
        <f>SUM('RESEM trim'!M287:M290)</f>
        <v>-10616</v>
      </c>
      <c r="N16" s="10">
        <f>SUM('RESEM trim'!N287:N290)</f>
        <v>19760</v>
      </c>
      <c r="O16" s="10"/>
      <c r="P16" s="10">
        <f>SUM('RESEM trim'!P287:P290)</f>
        <v>722829.32221502322</v>
      </c>
      <c r="Q16" s="10">
        <f>SUM('RESEM trim'!Q287:Q290)</f>
        <v>774811.46042132704</v>
      </c>
      <c r="R16" s="10">
        <f>SUM('RESEM trim'!R287:R290)</f>
        <v>20740</v>
      </c>
      <c r="T16" s="6">
        <f>AVERAGE('RESEM trim'!AT287:AT290)</f>
        <v>69661.884059929711</v>
      </c>
      <c r="U16" s="106">
        <f t="shared" si="16"/>
        <v>0.82361795842920138</v>
      </c>
      <c r="W16" s="24">
        <f t="shared" ref="W16" si="22">((C16/C15)-1)*100</f>
        <v>1.2721004608236219</v>
      </c>
      <c r="X16" s="24">
        <f t="shared" ref="X16" si="23">(((D16+E16)/(D15+E15))-1)*100</f>
        <v>1.4975987298262439</v>
      </c>
      <c r="Y16" s="15">
        <f t="shared" ref="Y16" si="24">((F16/F15)-1)*100</f>
        <v>1.662215730215344</v>
      </c>
      <c r="Z16" s="24">
        <f t="shared" ref="Z16" si="25">((G16/G15)-1)*100</f>
        <v>0.47086144152996834</v>
      </c>
      <c r="AA16" s="24">
        <f t="shared" ref="AA16" si="26">((H16/H15)-1)*100</f>
        <v>1.6647785952494498</v>
      </c>
      <c r="AB16" s="24">
        <f t="shared" ref="AB16" si="27">((I16/I15)-1)*100</f>
        <v>-0.34396423447842217</v>
      </c>
      <c r="AC16" s="24">
        <f t="shared" ref="AC16" si="28">((J16/J15)-1)*100</f>
        <v>-2.3428614181647656</v>
      </c>
      <c r="AD16" s="24">
        <f t="shared" ref="AD16" si="29">((P16/P15)-1)*100</f>
        <v>2.3342975722449033</v>
      </c>
      <c r="AE16" s="24">
        <f t="shared" ref="AE16" si="30">((Q16/Q15)-1)*100</f>
        <v>2.8516063992203744</v>
      </c>
      <c r="AF16" s="40">
        <f t="shared" si="11"/>
        <v>0.82361795842920138</v>
      </c>
      <c r="AG16" s="5">
        <f t="shared" ref="AG16" si="31">W16-AF16</f>
        <v>0.44848250239442056</v>
      </c>
      <c r="AJ16" s="15">
        <f>100*(SUM(D16:G16)-SUM(D15:G15))/C15</f>
        <v>1.3516885870033855</v>
      </c>
      <c r="AK16" s="15">
        <f t="shared" ref="AK16" si="32">W16-AJ16-AL16</f>
        <v>0.13785109074100893</v>
      </c>
      <c r="AL16" s="15">
        <f t="shared" ref="AL16" si="33">100*((P16-Q16)-(P15-Q15))/C15</f>
        <v>-0.21743921692077245</v>
      </c>
      <c r="AN16" s="6">
        <f t="shared" si="19"/>
        <v>78443.331707377991</v>
      </c>
      <c r="AO16">
        <f>100*(AN16/AN15-1)</f>
        <v>-2.3156209090407387</v>
      </c>
    </row>
    <row r="17" spans="3:29" x14ac:dyDescent="0.35">
      <c r="C17" s="16"/>
      <c r="E17" s="6"/>
      <c r="Y17">
        <v>2.2999999999999998</v>
      </c>
      <c r="AC17">
        <v>0.9</v>
      </c>
    </row>
    <row r="18" spans="3:29" x14ac:dyDescent="0.35">
      <c r="C18" s="6">
        <f>SUM(D11:G11)+M11+N11+P11-Q11+R11</f>
        <v>2002489</v>
      </c>
      <c r="E18" s="6"/>
      <c r="X18">
        <v>2023</v>
      </c>
      <c r="Y18">
        <v>0.7</v>
      </c>
      <c r="AB18">
        <v>-6.5</v>
      </c>
      <c r="AC18" s="42">
        <v>5.9</v>
      </c>
    </row>
    <row r="19" spans="3:29" x14ac:dyDescent="0.35">
      <c r="C19" s="6">
        <f>SUM(D12:G12)+M12+N12+P12-Q12+R12</f>
        <v>2176203</v>
      </c>
      <c r="X19">
        <v>2024</v>
      </c>
      <c r="Y19">
        <v>4.2</v>
      </c>
      <c r="AB19">
        <v>-5.3</v>
      </c>
      <c r="AC19">
        <v>-1.5</v>
      </c>
    </row>
    <row r="20" spans="3:29" x14ac:dyDescent="0.35">
      <c r="C20" s="6">
        <f>SUM(D13:G13)+M13+N13+P13-Q13+R13</f>
        <v>2270764</v>
      </c>
      <c r="G20" s="6"/>
      <c r="X20">
        <v>2025</v>
      </c>
      <c r="Y20">
        <v>1.8</v>
      </c>
      <c r="AB20">
        <v>0.2</v>
      </c>
      <c r="AC20">
        <v>-2.4</v>
      </c>
    </row>
    <row r="21" spans="3:29" x14ac:dyDescent="0.35">
      <c r="C21" s="6">
        <f t="shared" ref="C21:C23" si="34">SUM(D14:G14)+M14+N14+P14-Q14+R14</f>
        <v>2273126</v>
      </c>
      <c r="G21" s="6"/>
      <c r="Y21" t="s">
        <v>597</v>
      </c>
    </row>
    <row r="22" spans="3:29" x14ac:dyDescent="0.35">
      <c r="C22" s="6">
        <f t="shared" si="34"/>
        <v>2296681.1383079081</v>
      </c>
    </row>
    <row r="23" spans="3:29" x14ac:dyDescent="0.35">
      <c r="C23" s="6">
        <f t="shared" si="34"/>
        <v>2325897.2296519722</v>
      </c>
    </row>
    <row r="28" spans="3:29" x14ac:dyDescent="0.35">
      <c r="D28" t="s">
        <v>489</v>
      </c>
      <c r="E28">
        <v>2233921</v>
      </c>
      <c r="F28">
        <v>2002489</v>
      </c>
      <c r="G28">
        <v>2176203</v>
      </c>
      <c r="H28">
        <v>2230625</v>
      </c>
    </row>
    <row r="29" spans="3:29" x14ac:dyDescent="0.35">
      <c r="E29" t="e">
        <f>E28/D28</f>
        <v>#VALUE!</v>
      </c>
      <c r="F29">
        <f>F28/E28</f>
        <v>0.89640099179872523</v>
      </c>
      <c r="G29">
        <f>G28/F28</f>
        <v>1.0867490408187011</v>
      </c>
      <c r="H29">
        <f>H28/G28</f>
        <v>1.0250077773075399</v>
      </c>
    </row>
  </sheetData>
  <dataValidations count="1">
    <dataValidation allowBlank="1" showErrorMessage="1" promptTitle="TRAFO" prompt="$B$1:$S$14" sqref="B1" xr:uid="{BFA2B186-7462-4D97-8B70-7BF48DE19717}"/>
  </dataValidations>
  <hyperlinks>
    <hyperlink ref="C5" location="RESEM annuel!$C$5" tooltip="https://emea1-datastream.platform.refinitiv.com/navigator/EconomicsMetadata.aspx?navcode=UKABMI..D&amp;caller=DFO&amp;version=3.0.41.17&amp;nova=true" display="UKABMI..D" xr:uid="{FE355E28-3AE5-4585-AD68-BF038858D07A}"/>
    <hyperlink ref="D5" location="RESEM annuel!$D$5" tooltip="https://emea1-datastream.platform.refinitiv.com/navigator/EconomicsMetadata.aspx?navcode=UKABJR..D&amp;caller=DFO&amp;version=3.0.41.17&amp;nova=true" display="UKABJR..D" xr:uid="{B9A0A6D9-C27C-4D47-86CE-50F9A97CFE5F}"/>
    <hyperlink ref="E5" location="RESEM annuel!$E$5" tooltip="https://emea1-datastream.platform.refinitiv.com/navigator/EconomicsMetadata.aspx?navcode=UKhAYO..D&amp;caller=DFO&amp;version=3.0.41.17&amp;nova=true" display="UKhAYO..D" xr:uid="{1BCB3AA9-640D-4CE9-AA1B-3085AE132E22}"/>
    <hyperlink ref="F5" location="RESEM annuel!$F$5" tooltip="https://emea1-datastream.platform.refinitiv.com/navigator/EconomicsMetadata.aspx?navcode=UKNMRY..D&amp;caller=DFO&amp;version=3.0.41.17&amp;nova=true" display="UKNMRY..D" xr:uid="{374ABB61-A42C-4514-B0B1-2023B162DBE5}"/>
    <hyperlink ref="G5" location="RESEM annuel!$G$5" tooltip="https://emea1-datastream.platform.refinitiv.com/navigator/EconomicsMetadata.aspx?navcode=UKNPQT..D&amp;caller=DFO&amp;version=3.0.41.17&amp;nova=true" display="UKNPQT..D" xr:uid="{7CFF0907-8F32-478E-AF7F-A881175B46FE}"/>
    <hyperlink ref="H5" location="RESEM annuel!$H$5" tooltip="https://emea1-datastream.platform.refinitiv.com/navigator/EconomicsMetadata.aspx?navcode=UKNPEL..D&amp;caller=DFO&amp;version=3.0.41.17&amp;nova=true" display="UKNPEL..D" xr:uid="{1AE02FD4-4753-4745-AFAA-D109C987D958}"/>
    <hyperlink ref="I5" location="RESEM annuel!$I$5" tooltip="https://emea1-datastream.platform.refinitiv.com/navigator/EconomicsMetadata.aspx?navcode=UKDFEG..D&amp;caller=DFO&amp;version=3.0.41.17&amp;nova=true" display="UKDFEG..D" xr:uid="{37B288D9-3CB7-46AE-9136-235D2BA8E6A5}"/>
    <hyperlink ref="J5" location="RESEM annuel!$J$5" tooltip="https://emea1-datastream.platform.refinitiv.com/navigator/EconomicsMetadata.aspx?navcode=UKDLWF..D&amp;caller=DFO&amp;version=3.0.41.17&amp;nova=true" display="UKDLWF..D" xr:uid="{C4FD6D8F-1984-4E43-91A1-64A62459B58B}"/>
    <hyperlink ref="K5" location="RESEM annuel!$K$5" tooltip="https://emea1-datastream.platform.refinitiv.com/navigator/EconomicsMetadata.aspx?navcode=UKL635..D&amp;caller=DFO&amp;version=3.0.41.17&amp;nova=true" display="UKL635..D" xr:uid="{64579FFB-132E-4757-A391-0DE6D23FDAB8}"/>
    <hyperlink ref="L5" location="RESEM annuel!$L$5" tooltip="https://emea1-datastream.platform.refinitiv.com/navigator/EconomicsMetadata.aspx?navcode=UKL637..D&amp;caller=DFO&amp;version=3.0.41.17&amp;nova=true" display="UKL637..D" xr:uid="{AFA11BDB-AB95-47CD-9EFF-12181C232CF8}"/>
    <hyperlink ref="M5" location="RESEM annuel!$M$5" tooltip="https://emea1-datastream.platform.refinitiv.com/navigator/EconomicsMetadata.aspx?navcode=UKCAFU..D&amp;caller=DFO&amp;version=3.0.41.17&amp;nova=true" display="UKCAFU..D" xr:uid="{DD893DD8-D24B-427E-AAAE-263FF632C561}"/>
    <hyperlink ref="N5" location="RESEM annuel!$N$5" tooltip="https://emea1-datastream.platform.refinitiv.com/navigator/EconomicsMetadata.aspx?navcode=UKNPJR..D&amp;caller=DFO&amp;version=3.0.41.17&amp;nova=true" display="UKNPJR..D" xr:uid="{7BCF8C8F-DDCA-4FEC-9793-D923296E4E34}"/>
    <hyperlink ref="O5" location="RESEM annuel!$O$5" tooltip="https://emea1-datastream.platform.refinitiv.com/navigator/EconomicsMetadata.aspx?navcode=UKYBIM..D&amp;caller=DFO&amp;version=3.0.41.17&amp;nova=true" display="UKYBIM..D" xr:uid="{D66B7178-A09E-4F90-B440-C77AAADC3EA3}"/>
    <hyperlink ref="P5" location="RESEM annuel!$P$5" tooltip="https://emea1-datastream.platform.refinitiv.com/navigator/EconomicsMetadata.aspx?navcode=UKIKBK..D&amp;caller=DFO&amp;version=3.0.41.17&amp;nova=true" display="UKIKBK..D" xr:uid="{224796CE-5EA4-413E-B456-E1B0D122AC67}"/>
    <hyperlink ref="Q5" location="RESEM annuel!$Q$5" tooltip="https://emea1-datastream.platform.refinitiv.com/navigator/EconomicsMetadata.aspx?navcode=UKIKBL..D&amp;caller=DFO&amp;version=3.0.41.17&amp;nova=true" display="UKIKBL..D" xr:uid="{29A39BD3-6618-4623-BC11-3CBE7DAB624F}"/>
    <hyperlink ref="R5" location="RESEM annuel!$R$5" tooltip="https://emea1-datastream.platform.refinitiv.com/navigator/EconomicsMetadata.aspx?navcode=UKGIXSQ.D&amp;caller=DFO&amp;version=3.0.41.17&amp;nova=true" display="UKGIXSQ.D" xr:uid="{69FB3A61-A4C6-4581-A9BC-EFC265C1BB81}"/>
    <hyperlink ref="S5" location="RESEM annuel!$S$5" tooltip="https://emea1-datastream.platform.refinitiv.com/navigator/EconomicsMetadata.aspx?navcode=UKABMG..D&amp;caller=DFO&amp;version=3.0.41.17&amp;nova=true" display="UKABMG..D" xr:uid="{CFE9F450-1B16-420F-BFB2-59058ADB9613}"/>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F3EF-9C7D-4F47-9E88-55B237F2C5A6}">
  <dimension ref="A1:I26"/>
  <sheetViews>
    <sheetView workbookViewId="0">
      <selection activeCell="G4" sqref="G4"/>
    </sheetView>
  </sheetViews>
  <sheetFormatPr defaultColWidth="10.90625" defaultRowHeight="14.5" x14ac:dyDescent="0.35"/>
  <sheetData>
    <row r="1" spans="1:9" x14ac:dyDescent="0.35">
      <c r="C1" t="s">
        <v>283</v>
      </c>
      <c r="D1" t="s">
        <v>371</v>
      </c>
      <c r="E1" t="s">
        <v>366</v>
      </c>
      <c r="F1" t="s">
        <v>287</v>
      </c>
      <c r="G1" t="s">
        <v>292</v>
      </c>
      <c r="H1" t="s">
        <v>364</v>
      </c>
      <c r="I1" t="s">
        <v>365</v>
      </c>
    </row>
    <row r="2" spans="1:9" x14ac:dyDescent="0.35">
      <c r="A2" t="str">
        <f>'RESEM trim'!B266</f>
        <v>Q4 2019</v>
      </c>
      <c r="C2">
        <f>100*'RESEM trim'!C266/'RESEM trim'!$C$266</f>
        <v>100</v>
      </c>
      <c r="D2">
        <f>100*('RESEM trim'!D266+'RESEM trim'!E266)/('RESEM trim'!$D$266+'RESEM trim'!$E$266)</f>
        <v>100</v>
      </c>
      <c r="E2">
        <f>100*'RESEM trim'!F266/'RESEM trim'!$F$266</f>
        <v>100</v>
      </c>
      <c r="F2">
        <f>100*'RESEM trim'!G266/'RESEM trim'!$G$266</f>
        <v>100</v>
      </c>
      <c r="G2">
        <f>100*'RESEM trim'!J266/'RESEM trim'!$J$266</f>
        <v>100</v>
      </c>
      <c r="H2">
        <f>100*'RESEM trim'!P266/'RESEM trim'!$P$266</f>
        <v>100</v>
      </c>
      <c r="I2">
        <f>100*'RESEM trim'!Q266/'RESEM trim'!$Q$266</f>
        <v>100</v>
      </c>
    </row>
    <row r="3" spans="1:9" x14ac:dyDescent="0.35">
      <c r="A3">
        <v>2020</v>
      </c>
      <c r="B3" t="s">
        <v>367</v>
      </c>
      <c r="C3">
        <f>100*'RESEM trim'!C267/'RESEM trim'!$C$266</f>
        <v>97.278470066558384</v>
      </c>
      <c r="D3">
        <f>100*('RESEM trim'!D267+'RESEM trim'!E267)/('RESEM trim'!$D$266+'RESEM trim'!$E$266)</f>
        <v>97.162717876788761</v>
      </c>
      <c r="E3">
        <f>100*'RESEM trim'!F267/'RESEM trim'!$F$266</f>
        <v>96.493320166203958</v>
      </c>
      <c r="F3">
        <f>100*'RESEM trim'!H267/'RESEM trim'!$H$266</f>
        <v>97.7292164836891</v>
      </c>
      <c r="G3">
        <f>100*'RESEM trim'!J267/'RESEM trim'!$J$266</f>
        <v>96.346793659077562</v>
      </c>
      <c r="H3">
        <f>100*'RESEM trim'!P267/'RESEM trim'!$P$266</f>
        <v>91.392373818134985</v>
      </c>
      <c r="I3">
        <f>100*'RESEM trim'!Q267/'RESEM trim'!$Q$266</f>
        <v>95.943066130791891</v>
      </c>
    </row>
    <row r="4" spans="1:9" x14ac:dyDescent="0.35">
      <c r="B4" t="s">
        <v>368</v>
      </c>
      <c r="C4">
        <f>100*'RESEM trim'!C268/'RESEM trim'!$C$266</f>
        <v>77.509044130363847</v>
      </c>
      <c r="D4">
        <f>100*('RESEM trim'!D268+'RESEM trim'!E268)/('RESEM trim'!$D$266+'RESEM trim'!$E$266)</f>
        <v>74.388567670050008</v>
      </c>
      <c r="E4">
        <f>100*'RESEM trim'!F268/'RESEM trim'!$F$266</f>
        <v>78.838808250572953</v>
      </c>
      <c r="F4">
        <f>100*'RESEM trim'!H268/'RESEM trim'!$H$266</f>
        <v>79.000925069380202</v>
      </c>
      <c r="G4">
        <f>100*'RESEM trim'!J268/'RESEM trim'!$J$266</f>
        <v>106.34744601735272</v>
      </c>
      <c r="H4">
        <f>100*'RESEM trim'!P268/'RESEM trim'!$P$266</f>
        <v>79.862951952693209</v>
      </c>
      <c r="I4">
        <f>100*'RESEM trim'!Q268/'RESEM trim'!$Q$266</f>
        <v>72.057634802466836</v>
      </c>
    </row>
    <row r="5" spans="1:9" x14ac:dyDescent="0.35">
      <c r="B5" t="s">
        <v>369</v>
      </c>
      <c r="C5">
        <f>100*'RESEM trim'!C269/'RESEM trim'!$C$266</f>
        <v>90.51137447602882</v>
      </c>
      <c r="D5">
        <f>100*('RESEM trim'!D269+'RESEM trim'!E269)/('RESEM trim'!$D$266+'RESEM trim'!$E$266)</f>
        <v>89.060694900818802</v>
      </c>
      <c r="E5">
        <f>100*'RESEM trim'!F269/'RESEM trim'!$F$266</f>
        <v>93.10216325998249</v>
      </c>
      <c r="F5">
        <f>100*'RESEM trim'!H269/'RESEM trim'!$H$266</f>
        <v>87.515054195102365</v>
      </c>
      <c r="G5">
        <f>100*'RESEM trim'!J269/'RESEM trim'!$J$266</f>
        <v>106.21697436231979</v>
      </c>
      <c r="H5">
        <f>100*'RESEM trim'!P269/'RESEM trim'!$P$266</f>
        <v>79.900514064327794</v>
      </c>
      <c r="I5">
        <f>100*'RESEM trim'!Q269/'RESEM trim'!$Q$266</f>
        <v>84.998897725923797</v>
      </c>
    </row>
    <row r="6" spans="1:9" x14ac:dyDescent="0.35">
      <c r="B6" t="s">
        <v>370</v>
      </c>
      <c r="C6">
        <f>100*'RESEM trim'!C270/'RESEM trim'!$C$266</f>
        <v>91.739486254169933</v>
      </c>
      <c r="D6">
        <f>100*('RESEM trim'!D270+'RESEM trim'!E270)/('RESEM trim'!$D$266+'RESEM trim'!$E$266)</f>
        <v>87.636713205139372</v>
      </c>
      <c r="E6">
        <f>100*'RESEM trim'!F270/'RESEM trim'!$F$266</f>
        <v>97.668113808716384</v>
      </c>
      <c r="F6">
        <f>100*'RESEM trim'!H270/'RESEM trim'!$H$266</f>
        <v>92.342869111409769</v>
      </c>
      <c r="G6">
        <f>100*'RESEM trim'!J270/'RESEM trim'!$J$266</f>
        <v>111.25970382934308</v>
      </c>
      <c r="H6">
        <f>100*'RESEM trim'!P270/'RESEM trim'!$P$266</f>
        <v>84.563581922965469</v>
      </c>
      <c r="I6">
        <f>100*'RESEM trim'!Q270/'RESEM trim'!$Q$266</f>
        <v>97.350020067040873</v>
      </c>
    </row>
    <row r="7" spans="1:9" x14ac:dyDescent="0.35">
      <c r="A7">
        <v>2021</v>
      </c>
      <c r="B7" t="s">
        <v>367</v>
      </c>
      <c r="C7">
        <f>100*'RESEM trim'!C271/'RESEM trim'!$C$266</f>
        <v>90.799859501730381</v>
      </c>
      <c r="D7">
        <f>100*('RESEM trim'!D271+'RESEM trim'!E271)/('RESEM trim'!$D$266+'RESEM trim'!$E$266)</f>
        <v>84.601265449189484</v>
      </c>
      <c r="E7">
        <f>100*'RESEM trim'!F271/'RESEM trim'!$F$266</f>
        <v>98.626767780282847</v>
      </c>
      <c r="F7">
        <f>100*'RESEM trim'!H271/'RESEM trim'!$H$266</f>
        <v>83.977100169305146</v>
      </c>
      <c r="G7">
        <f>100*'RESEM trim'!J271/'RESEM trim'!$J$266</f>
        <v>125.79424620001305</v>
      </c>
      <c r="H7">
        <f>100*'RESEM trim'!P271/'RESEM trim'!$P$266</f>
        <v>83.016022923620127</v>
      </c>
      <c r="I7">
        <f>100*'RESEM trim'!Q271/'RESEM trim'!$Q$266</f>
        <v>87.992561063157481</v>
      </c>
    </row>
    <row r="8" spans="1:9" x14ac:dyDescent="0.35">
      <c r="B8" t="s">
        <v>368</v>
      </c>
      <c r="C8">
        <f>100*'RESEM trim'!C272/'RESEM trim'!$C$266</f>
        <v>97.453558011699869</v>
      </c>
      <c r="D8">
        <f>100*('RESEM trim'!D272+'RESEM trim'!E272)/('RESEM trim'!$D$266+'RESEM trim'!$E$266)</f>
        <v>94.571667092980434</v>
      </c>
      <c r="E8">
        <f>100*'RESEM trim'!F272/'RESEM trim'!$F$266</f>
        <v>106.29599955281448</v>
      </c>
      <c r="F8">
        <f>100*'RESEM trim'!H272/'RESEM trim'!$H$266</f>
        <v>93.737454837414688</v>
      </c>
      <c r="G8">
        <f>100*'RESEM trim'!J272/'RESEM trim'!$J$266</f>
        <v>110.18983625807293</v>
      </c>
      <c r="H8">
        <f>100*'RESEM trim'!P272/'RESEM trim'!$P$266</f>
        <v>89.498170188561801</v>
      </c>
      <c r="I8">
        <f>100*'RESEM trim'!Q272/'RESEM trim'!$Q$266</f>
        <v>91.361562855059432</v>
      </c>
    </row>
    <row r="9" spans="1:9" x14ac:dyDescent="0.35">
      <c r="B9" t="s">
        <v>369</v>
      </c>
      <c r="C9">
        <f>100*'RESEM trim'!C273/'RESEM trim'!$C$266</f>
        <v>99.125451760774951</v>
      </c>
      <c r="D9">
        <f>100*('RESEM trim'!D273+'RESEM trim'!E273)/('RESEM trim'!$D$266+'RESEM trim'!$E$266)</f>
        <v>97.352169843406983</v>
      </c>
      <c r="E9">
        <f>100*'RESEM trim'!F273/'RESEM trim'!$F$266</f>
        <v>107.27421789114759</v>
      </c>
      <c r="F9">
        <f>100*'RESEM trim'!H273/'RESEM trim'!$H$266</f>
        <v>92.568027507723457</v>
      </c>
      <c r="G9">
        <f>100*'RESEM trim'!J273/'RESEM trim'!$J$266</f>
        <v>113.10587774805923</v>
      </c>
      <c r="H9">
        <f>100*'RESEM trim'!P273/'RESEM trim'!$P$266</f>
        <v>85.586344562616034</v>
      </c>
      <c r="I9">
        <f>100*'RESEM trim'!Q273/'RESEM trim'!$Q$266</f>
        <v>95.241567603316994</v>
      </c>
    </row>
    <row r="10" spans="1:9" x14ac:dyDescent="0.35">
      <c r="B10" t="s">
        <v>370</v>
      </c>
      <c r="C10">
        <f>100*'RESEM trim'!C274/'RESEM trim'!$C$266</f>
        <v>100.63224221331132</v>
      </c>
      <c r="D10">
        <f>100*('RESEM trim'!D274+'RESEM trim'!E274)/('RESEM trim'!$D$266+'RESEM trim'!$E$266)</f>
        <v>97.629882815244983</v>
      </c>
      <c r="E10">
        <f>100*'RESEM trim'!F274/'RESEM trim'!$F$266</f>
        <v>108.44621662412193</v>
      </c>
      <c r="F10">
        <f>100*'RESEM trim'!H274/'RESEM trim'!$H$266</f>
        <v>93.276665561237849</v>
      </c>
      <c r="G10">
        <f>100*'RESEM trim'!J274/'RESEM trim'!$J$266</f>
        <v>113.11240133081088</v>
      </c>
      <c r="H10">
        <f>100*'RESEM trim'!P274/'RESEM trim'!$P$266</f>
        <v>94.207385784350549</v>
      </c>
      <c r="I10">
        <f>100*'RESEM trim'!Q274/'RESEM trim'!$Q$266</f>
        <v>97.273708784841759</v>
      </c>
    </row>
    <row r="11" spans="1:9" x14ac:dyDescent="0.35">
      <c r="A11">
        <v>2022</v>
      </c>
      <c r="B11" t="s">
        <v>367</v>
      </c>
      <c r="C11">
        <f>100*'RESEM trim'!C275/'RESEM trim'!$C$266</f>
        <v>101.16517283248434</v>
      </c>
      <c r="D11">
        <f>100*('RESEM trim'!D275+'RESEM trim'!E275)/('RESEM trim'!$D$266+'RESEM trim'!$E$266)</f>
        <v>98.379258101601351</v>
      </c>
      <c r="E11">
        <f>100*'RESEM trim'!F275/'RESEM trim'!$F$266</f>
        <v>109.56045389330899</v>
      </c>
      <c r="F11">
        <f>100*'RESEM trim'!H275/'RESEM trim'!$H$266</f>
        <v>96.168816434817515</v>
      </c>
      <c r="G11">
        <f>100*'RESEM trim'!J275/'RESEM trim'!$J$266</f>
        <v>125.69639245873834</v>
      </c>
      <c r="H11">
        <f>100*'RESEM trim'!P275/'RESEM trim'!$P$266</f>
        <v>87.017997617488916</v>
      </c>
      <c r="I11">
        <f>100*'RESEM trim'!Q275/'RESEM trim'!$Q$266</f>
        <v>106.5469427439276</v>
      </c>
    </row>
    <row r="12" spans="1:9" x14ac:dyDescent="0.35">
      <c r="B12" t="s">
        <v>368</v>
      </c>
      <c r="C12">
        <f>100*'RESEM trim'!C276/'RESEM trim'!$C$266</f>
        <v>101.25307339964804</v>
      </c>
      <c r="D12">
        <f>100*('RESEM trim'!D276+'RESEM trim'!E276)/('RESEM trim'!$D$266+'RESEM trim'!$E$266)</f>
        <v>98.766875700958224</v>
      </c>
      <c r="E12">
        <f>100*'RESEM trim'!F276/'RESEM trim'!$F$266</f>
        <v>106.71896252957946</v>
      </c>
      <c r="F12">
        <f>100*'RESEM trim'!H276/'RESEM trim'!$H$266</f>
        <v>99.179655455291226</v>
      </c>
      <c r="G12">
        <f>100*'RESEM trim'!J276/'RESEM trim'!$J$266</f>
        <v>109.94846369626198</v>
      </c>
      <c r="H12">
        <f>100*'RESEM trim'!P276/'RESEM trim'!$P$266</f>
        <v>92.073321241910733</v>
      </c>
      <c r="I12">
        <f>100*'RESEM trim'!Q276/'RESEM trim'!$Q$266</f>
        <v>108.64748144505305</v>
      </c>
    </row>
    <row r="13" spans="1:9" x14ac:dyDescent="0.35">
      <c r="B13" t="s">
        <v>369</v>
      </c>
      <c r="C13">
        <f>100*'RESEM trim'!C277/'RESEM trim'!$C$266</f>
        <v>101.17390940001177</v>
      </c>
      <c r="D13">
        <f>100*('RESEM trim'!D277+'RESEM trim'!E277)/('RESEM trim'!$D$266+'RESEM trim'!$E$266)</f>
        <v>97.872741122601283</v>
      </c>
      <c r="E13">
        <f>100*'RESEM trim'!F277/'RESEM trim'!$F$266</f>
        <v>107.22577279248728</v>
      </c>
      <c r="F13">
        <f>100*'RESEM trim'!H277/'RESEM trim'!$H$266</f>
        <v>101.36665910320633</v>
      </c>
      <c r="G13">
        <f>100*'RESEM trim'!J277/'RESEM trim'!$J$266</f>
        <v>110.9596190227673</v>
      </c>
      <c r="H13">
        <f>100*'RESEM trim'!P277/'RESEM trim'!$P$266</f>
        <v>102.23601884544802</v>
      </c>
      <c r="I13">
        <f>100*'RESEM trim'!Q277/'RESEM trim'!$Q$266</f>
        <v>105.2287360025324</v>
      </c>
    </row>
    <row r="14" spans="1:9" x14ac:dyDescent="0.35">
      <c r="B14" t="s">
        <v>370</v>
      </c>
      <c r="C14">
        <f>100*'RESEM trim'!C278/'RESEM trim'!$C$266</f>
        <v>101.27892650763737</v>
      </c>
      <c r="D14">
        <f>100*('RESEM trim'!D278+'RESEM trim'!E278)/('RESEM trim'!$D$266+'RESEM trim'!$E$266)</f>
        <v>97.79094509547086</v>
      </c>
      <c r="E14">
        <f>100*'RESEM trim'!F278/'RESEM trim'!$F$266</f>
        <v>106.61648251318266</v>
      </c>
      <c r="F14">
        <f>100*'RESEM trim'!H278/'RESEM trim'!$H$266</f>
        <v>101.79254010088492</v>
      </c>
      <c r="G14">
        <f>100*'RESEM trim'!J278/'RESEM trim'!$J$266</f>
        <v>119.68817274447126</v>
      </c>
      <c r="H14">
        <f>100*'RESEM trim'!P278/'RESEM trim'!$P$266</f>
        <v>102.58373667886541</v>
      </c>
      <c r="I14">
        <f>100*'RESEM trim'!Q278/'RESEM trim'!$Q$266</f>
        <v>105.76800239673953</v>
      </c>
    </row>
    <row r="15" spans="1:9" x14ac:dyDescent="0.35">
      <c r="A15">
        <v>2023</v>
      </c>
      <c r="B15" t="s">
        <v>367</v>
      </c>
      <c r="C15">
        <f>100*'RESEM trim'!C279/'RESEM trim'!$C$266</f>
        <v>101.45597572304011</v>
      </c>
      <c r="D15">
        <f>100*('RESEM trim'!D279+'RESEM trim'!E279)/('RESEM trim'!$D$266+'RESEM trim'!$E$266)</f>
        <v>98.666809083575302</v>
      </c>
      <c r="E15">
        <f>100*'RESEM trim'!F279/'RESEM trim'!$F$266</f>
        <v>105.72956455309397</v>
      </c>
      <c r="F15">
        <f>100*'RESEM trim'!H279/'RESEM trim'!$H$266</f>
        <v>106.30268968285829</v>
      </c>
      <c r="G15">
        <f>100*'RESEM trim'!J279/'RESEM trim'!$J$266</f>
        <v>123.71974688498923</v>
      </c>
      <c r="H15">
        <f>100*'RESEM trim'!P279/'RESEM trim'!$P$266</f>
        <v>95.911632449371638</v>
      </c>
      <c r="I15">
        <f>100*'RESEM trim'!Q279/'RESEM trim'!$Q$266</f>
        <v>104.62502897002379</v>
      </c>
    </row>
    <row r="16" spans="1:9" x14ac:dyDescent="0.35">
      <c r="B16" t="s">
        <v>368</v>
      </c>
      <c r="C16">
        <f>100*'RESEM trim'!C280/'RESEM trim'!$C$266</f>
        <v>101.46471229056753</v>
      </c>
      <c r="D16">
        <f>100*('RESEM trim'!D280+'RESEM trim'!E280)/('RESEM trim'!$D$266+'RESEM trim'!$E$266)</f>
        <v>99.036718264687451</v>
      </c>
      <c r="E16">
        <f>100*'RESEM trim'!F280/'RESEM trim'!$F$266</f>
        <v>108.08474165719502</v>
      </c>
      <c r="F16">
        <f>100*'RESEM trim'!H280/'RESEM trim'!$H$266</f>
        <v>106.27301764613478</v>
      </c>
      <c r="G16">
        <f>100*'RESEM trim'!J280/'RESEM trim'!$J$266</f>
        <v>121.82138430425989</v>
      </c>
      <c r="H16">
        <f>100*'RESEM trim'!P280/'RESEM trim'!$P$266</f>
        <v>95.671771536505005</v>
      </c>
      <c r="I16">
        <f>100*'RESEM trim'!Q280/'RESEM trim'!$Q$266</f>
        <v>106.44915124896131</v>
      </c>
    </row>
    <row r="17" spans="1:9" x14ac:dyDescent="0.35">
      <c r="B17" t="s">
        <v>369</v>
      </c>
      <c r="C17">
        <f>100*'RESEM trim'!C281/'RESEM trim'!$C$266</f>
        <v>101.34364842625891</v>
      </c>
      <c r="D17">
        <f>100*('RESEM trim'!D281+'RESEM trim'!E281)/('RESEM trim'!$D$266+'RESEM trim'!$E$266)</f>
        <v>98.173784232761705</v>
      </c>
      <c r="E17">
        <f>100*'RESEM trim'!F281/'RESEM trim'!$F$266</f>
        <v>109.2390392964281</v>
      </c>
      <c r="F17">
        <f>100*'RESEM trim'!H281/'RESEM trim'!$H$266</f>
        <v>103.25694238388634</v>
      </c>
      <c r="G17">
        <f>100*'RESEM trim'!J281/'RESEM trim'!$J$266</f>
        <v>126.59012329571401</v>
      </c>
      <c r="H17">
        <f>100*'RESEM trim'!P281/'RESEM trim'!$P$266</f>
        <v>95.558548600006432</v>
      </c>
      <c r="I17">
        <f>100*'RESEM trim'!Q281/'RESEM trim'!$Q$266</f>
        <v>104.53402070014188</v>
      </c>
    </row>
    <row r="18" spans="1:9" x14ac:dyDescent="0.35">
      <c r="B18" t="s">
        <v>370</v>
      </c>
      <c r="C18">
        <f>100*'RESEM trim'!C282/'RESEM trim'!$C$266</f>
        <v>101.02788391419621</v>
      </c>
      <c r="D18">
        <f>100*('RESEM trim'!D282+'RESEM trim'!E282)/('RESEM trim'!$D$266+'RESEM trim'!$E$266)</f>
        <v>98.096485581693429</v>
      </c>
      <c r="E18">
        <f>100*'RESEM trim'!F282/'RESEM trim'!$F$266</f>
        <v>109.32102330954555</v>
      </c>
      <c r="F18">
        <f>100*'RESEM trim'!H282/'RESEM trim'!$H$266</f>
        <v>104.68818180231442</v>
      </c>
      <c r="G18">
        <f>100*'RESEM trim'!J282/'RESEM trim'!$J$266</f>
        <v>130.14547589536173</v>
      </c>
      <c r="H18">
        <f>100*'RESEM trim'!P282/'RESEM trim'!$P$266</f>
        <v>94.803013554556287</v>
      </c>
      <c r="I18">
        <f>100*'RESEM trim'!Q282/'RESEM trim'!$Q$266</f>
        <v>104.23047137761648</v>
      </c>
    </row>
    <row r="19" spans="1:9" x14ac:dyDescent="0.35">
      <c r="A19" s="9">
        <v>2024</v>
      </c>
      <c r="B19" t="s">
        <v>367</v>
      </c>
      <c r="C19">
        <f>100*'RESEM trim'!C283/'RESEM trim'!$C$266</f>
        <v>101.75319731626909</v>
      </c>
      <c r="D19">
        <f>100*('RESEM trim'!D283+'RESEM trim'!E283)/('RESEM trim'!$D$266+'RESEM trim'!$E$266)</f>
        <v>98.507714405376618</v>
      </c>
      <c r="E19">
        <f>100*'RESEM trim'!F283/'RESEM trim'!$F$266</f>
        <v>109.30332221580429</v>
      </c>
      <c r="F19">
        <f>100*'RESEM trim'!H283/'RESEM trim'!$H$266</f>
        <v>105.24671425828635</v>
      </c>
      <c r="G19">
        <f>100*'RESEM trim'!J283/'RESEM trim'!$J$266</f>
        <v>129.22565072737947</v>
      </c>
      <c r="H19">
        <f>100*'RESEM trim'!P283/'RESEM trim'!$P$266</f>
        <v>93.868253576449632</v>
      </c>
      <c r="I19">
        <f>100*'RESEM trim'!Q283/'RESEM trim'!$Q$266</f>
        <v>101.44426167421301</v>
      </c>
    </row>
    <row r="20" spans="1:9" x14ac:dyDescent="0.35">
      <c r="A20" s="9"/>
      <c r="B20" s="9" t="s">
        <v>368</v>
      </c>
      <c r="C20" s="9">
        <f>100*'RESEM trim'!C284/'RESEM trim'!$C$266</f>
        <v>102.33480309738063</v>
      </c>
      <c r="D20" s="9">
        <f>100*('RESEM trim'!D284+'RESEM trim'!E284)/('RESEM trim'!$D$266+'RESEM trim'!$E$266)</f>
        <v>98.660906277493723</v>
      </c>
      <c r="E20" s="9">
        <f>100*'RESEM trim'!F284/'RESEM trim'!$F$266</f>
        <v>110.88337774134044</v>
      </c>
      <c r="F20" s="9">
        <f>100*'RESEM trim'!H284/'RESEM trim'!$H$266</f>
        <v>105.15246190634109</v>
      </c>
      <c r="G20" s="9">
        <f>100*'RESEM trim'!J284/'RESEM trim'!$J$266</f>
        <v>132.63748450649098</v>
      </c>
      <c r="H20" s="9">
        <f>100*'RESEM trim'!P284/'RESEM trim'!$P$266</f>
        <v>94.578177486343492</v>
      </c>
      <c r="I20" s="9">
        <f>100*'RESEM trim'!Q284/'RESEM trim'!$Q$266</f>
        <v>109.29980159066628</v>
      </c>
    </row>
    <row r="21" spans="1:9" x14ac:dyDescent="0.35">
      <c r="A21" s="9"/>
      <c r="B21" s="9" t="s">
        <v>369</v>
      </c>
      <c r="C21" s="9">
        <f>100*'RESEM trim'!C285/'RESEM trim'!$C$266</f>
        <v>102.56850914059613</v>
      </c>
      <c r="D21" s="9">
        <f>100*('RESEM trim'!D285+'RESEM trim'!E285)/('RESEM trim'!$D$266+'RESEM trim'!$E$266)</f>
        <v>98.9568889963262</v>
      </c>
      <c r="E21" s="9">
        <f>100*'RESEM trim'!F285/'RESEM trim'!$F$266</f>
        <v>112.15853658536587</v>
      </c>
      <c r="F21" s="9">
        <f>100*'RESEM trim'!H285/'RESEM trim'!$H$266</f>
        <v>105.15246190634109</v>
      </c>
      <c r="G21" s="9">
        <f>100*'RESEM trim'!J285/'RESEM trim'!$J$266</f>
        <v>129.98473481636114</v>
      </c>
      <c r="H21" s="9">
        <f>100*'RESEM trim'!P285/'RESEM trim'!$P$266</f>
        <v>95.051068373775209</v>
      </c>
      <c r="I21" s="9">
        <f>100*'RESEM trim'!Q285/'RESEM trim'!$Q$266</f>
        <v>107.22310536044361</v>
      </c>
    </row>
    <row r="22" spans="1:9" x14ac:dyDescent="0.35">
      <c r="A22" s="9"/>
      <c r="B22" s="9" t="s">
        <v>370</v>
      </c>
      <c r="C22" s="9">
        <f>100*'RESEM trim'!C286/'RESEM trim'!$C$266</f>
        <v>102.8355282782845</v>
      </c>
      <c r="D22" s="9">
        <f>100*('RESEM trim'!D286+'RESEM trim'!E286)/('RESEM trim'!$D$266+'RESEM trim'!$E$266)</f>
        <v>99.352716552311492</v>
      </c>
      <c r="E22" s="9">
        <f>100*'RESEM trim'!F286/'RESEM trim'!$F$266</f>
        <v>112.49501219512194</v>
      </c>
      <c r="F22" s="9">
        <f>100*'RESEM trim'!H286/'RESEM trim'!$H$266</f>
        <v>105.4679192920601</v>
      </c>
      <c r="G22" s="9">
        <f>100*'RESEM trim'!J286/'RESEM trim'!$J$266</f>
        <v>128.68488746819753</v>
      </c>
      <c r="H22" s="9">
        <f>100*'RESEM trim'!P286/'RESEM trim'!$P$266</f>
        <v>95.526323715644068</v>
      </c>
      <c r="I22" s="9">
        <f>100*'RESEM trim'!Q286/'RESEM trim'!$Q$266</f>
        <v>107.86644399260629</v>
      </c>
    </row>
    <row r="23" spans="1:9" x14ac:dyDescent="0.35">
      <c r="A23" s="9">
        <v>2025</v>
      </c>
      <c r="B23" s="9" t="s">
        <v>367</v>
      </c>
      <c r="C23" s="9">
        <f>100*'RESEM trim'!C287/'RESEM trim'!$C$266</f>
        <v>103.14360689825661</v>
      </c>
      <c r="D23" s="9">
        <f>100*('RESEM trim'!D287+'RESEM trim'!E287)/('RESEM trim'!$D$266+'RESEM trim'!$E$266)</f>
        <v>99.750127418520734</v>
      </c>
      <c r="E23" s="9">
        <f>100*'RESEM trim'!F287/'RESEM trim'!$F$266</f>
        <v>112.72000221951218</v>
      </c>
      <c r="F23" s="9">
        <f>100*'RESEM trim'!H287/'RESEM trim'!$H$266</f>
        <v>105.88979096922834</v>
      </c>
      <c r="G23" s="9">
        <f>100*'RESEM trim'!J287/'RESEM trim'!$J$266</f>
        <v>128.04146303085656</v>
      </c>
      <c r="H23" s="9">
        <f>100*'RESEM trim'!P287/'RESEM trim'!$P$266</f>
        <v>96.099481657937957</v>
      </c>
      <c r="I23" s="9">
        <f>100*'RESEM trim'!Q287/'RESEM trim'!$Q$266</f>
        <v>108.51364265656194</v>
      </c>
    </row>
    <row r="24" spans="1:9" x14ac:dyDescent="0.35">
      <c r="A24" s="9"/>
      <c r="B24" s="9" t="s">
        <v>368</v>
      </c>
      <c r="C24" s="9">
        <f>100*'RESEM trim'!C288/'RESEM trim'!$C$266</f>
        <v>103.48418730054595</v>
      </c>
      <c r="D24" s="9">
        <f>100*('RESEM trim'!D288+'RESEM trim'!E288)/('RESEM trim'!$D$266+'RESEM trim'!$E$266)</f>
        <v>100.14912792819483</v>
      </c>
      <c r="E24" s="9">
        <f>100*'RESEM trim'!F288/'RESEM trim'!$F$266</f>
        <v>112.94544222395122</v>
      </c>
      <c r="F24" s="9">
        <f>100*'RESEM trim'!H288/'RESEM trim'!$H$266</f>
        <v>106.52512971504373</v>
      </c>
      <c r="G24" s="9">
        <f>100*'RESEM trim'!J288/'RESEM trim'!$J$266</f>
        <v>127.40125571570226</v>
      </c>
      <c r="H24" s="9">
        <f>100*'RESEM trim'!P288/'RESEM trim'!$P$266</f>
        <v>96.676078547885581</v>
      </c>
      <c r="I24" s="9">
        <f>100*'RESEM trim'!Q288/'RESEM trim'!$Q$266</f>
        <v>109.16472451250129</v>
      </c>
    </row>
    <row r="25" spans="1:9" x14ac:dyDescent="0.35">
      <c r="A25" s="9"/>
      <c r="B25" s="9" t="s">
        <v>369</v>
      </c>
      <c r="C25" s="9">
        <f>100*'RESEM trim'!C289/'RESEM trim'!$C$266</f>
        <v>103.84901970814589</v>
      </c>
      <c r="D25" s="9">
        <f>100*('RESEM trim'!D289+'RESEM trim'!E289)/('RESEM trim'!$D$266+'RESEM trim'!$E$266)</f>
        <v>100.54972443990761</v>
      </c>
      <c r="E25" s="9">
        <f>100*'RESEM trim'!F289/'RESEM trim'!$F$266</f>
        <v>113.17133310839914</v>
      </c>
      <c r="F25" s="9">
        <f>100*'RESEM trim'!H289/'RESEM trim'!$H$266</f>
        <v>107.37733075276407</v>
      </c>
      <c r="G25" s="9">
        <f>100*'RESEM trim'!J289/'RESEM trim'!$J$266</f>
        <v>126.76424943712375</v>
      </c>
      <c r="H25" s="9">
        <f>100*'RESEM trim'!P289/'RESEM trim'!$P$266</f>
        <v>97.256135019172888</v>
      </c>
      <c r="I25" s="9">
        <f>100*'RESEM trim'!Q289/'RESEM trim'!$Q$266</f>
        <v>109.81971285957633</v>
      </c>
    </row>
    <row r="26" spans="1:9" x14ac:dyDescent="0.35">
      <c r="A26" s="9"/>
      <c r="B26" s="9" t="s">
        <v>370</v>
      </c>
      <c r="C26" s="9">
        <f>100*'RESEM trim'!C290/'RESEM trim'!$C$266</f>
        <v>104.2243740258855</v>
      </c>
      <c r="D26" s="9">
        <f>100*('RESEM trim'!D290+'RESEM trim'!E290)/('RESEM trim'!$D$266+'RESEM trim'!$E$266)</f>
        <v>100.95192333766724</v>
      </c>
      <c r="E26" s="9">
        <f>100*'RESEM trim'!F290/'RESEM trim'!$F$266</f>
        <v>113.39767577461592</v>
      </c>
      <c r="F26" s="9">
        <f>100*'RESEM trim'!H290/'RESEM trim'!$H$266</f>
        <v>108.23634939878617</v>
      </c>
      <c r="G26" s="9">
        <f>100*'RESEM trim'!J290/'RESEM trim'!$J$266</f>
        <v>126.13042818993812</v>
      </c>
      <c r="H26" s="9">
        <f>100*'RESEM trim'!P290/'RESEM trim'!$P$266</f>
        <v>97.839671829287951</v>
      </c>
      <c r="I26" s="9">
        <f>100*'RESEM trim'!Q290/'RESEM trim'!$Q$266</f>
        <v>110.47863113673377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D7FB7-0BA2-4DB3-A4F6-0708E4207236}">
  <dimension ref="A1:C282"/>
  <sheetViews>
    <sheetView workbookViewId="0">
      <pane xSplit="1" ySplit="5" topLeftCell="B282" activePane="bottomRight" state="frozen"/>
      <selection pane="topRight" activeCell="B1" sqref="B1"/>
      <selection pane="bottomLeft" activeCell="A6" sqref="A6"/>
      <selection pane="bottomRight"/>
    </sheetView>
  </sheetViews>
  <sheetFormatPr defaultColWidth="10.90625" defaultRowHeight="14.5" x14ac:dyDescent="0.35"/>
  <sheetData>
    <row r="1" spans="1:3" x14ac:dyDescent="0.35">
      <c r="A1" t="e">
        <f ca="1">_xll.Thomson.Reuters.AFOSpreadsheetFormulas.DSGRID("UKNRJN..B,UKRPHQ..B"," ","Base Date","TIME","Q","RowHeader=true;ColHeader=true;Heading=true;Code=true;SeriesMetaDataLink=true;DispSeriesDescription=false;YearlyTSFormat=false;QuarterlyTSFormat=false")</f>
        <v>#NAME?</v>
      </c>
      <c r="B1" t="s">
        <v>0</v>
      </c>
    </row>
    <row r="2" spans="1:3" x14ac:dyDescent="0.35">
      <c r="A2" t="s">
        <v>1</v>
      </c>
      <c r="B2" t="s">
        <v>372</v>
      </c>
    </row>
    <row r="3" spans="1:3" x14ac:dyDescent="0.35">
      <c r="A3" t="s">
        <v>3</v>
      </c>
      <c r="B3" t="s">
        <v>4</v>
      </c>
    </row>
    <row r="4" spans="1:3" x14ac:dyDescent="0.35">
      <c r="A4" t="s">
        <v>5</v>
      </c>
      <c r="B4" t="s">
        <v>347</v>
      </c>
      <c r="C4" t="s">
        <v>345</v>
      </c>
    </row>
    <row r="5" spans="1:3" x14ac:dyDescent="0.35">
      <c r="A5" t="s">
        <v>10</v>
      </c>
      <c r="B5" s="4" t="s">
        <v>348</v>
      </c>
      <c r="C5" s="4" t="s">
        <v>346</v>
      </c>
    </row>
    <row r="6" spans="1:3" x14ac:dyDescent="0.35">
      <c r="A6" t="s">
        <v>0</v>
      </c>
      <c r="B6">
        <v>473</v>
      </c>
      <c r="C6">
        <v>3181</v>
      </c>
    </row>
    <row r="7" spans="1:3" x14ac:dyDescent="0.35">
      <c r="A7" t="s">
        <v>17</v>
      </c>
      <c r="B7">
        <v>477</v>
      </c>
      <c r="C7">
        <v>3243</v>
      </c>
    </row>
    <row r="8" spans="1:3" x14ac:dyDescent="0.35">
      <c r="A8" t="s">
        <v>18</v>
      </c>
      <c r="B8">
        <v>486</v>
      </c>
      <c r="C8">
        <v>3328</v>
      </c>
    </row>
    <row r="9" spans="1:3" x14ac:dyDescent="0.35">
      <c r="A9" t="s">
        <v>19</v>
      </c>
      <c r="B9">
        <v>491</v>
      </c>
      <c r="C9">
        <v>3355</v>
      </c>
    </row>
    <row r="10" spans="1:3" x14ac:dyDescent="0.35">
      <c r="A10" t="s">
        <v>20</v>
      </c>
      <c r="B10">
        <v>501</v>
      </c>
      <c r="C10">
        <v>3457</v>
      </c>
    </row>
    <row r="11" spans="1:3" x14ac:dyDescent="0.35">
      <c r="A11" t="s">
        <v>21</v>
      </c>
      <c r="B11">
        <v>505</v>
      </c>
      <c r="C11">
        <v>3502</v>
      </c>
    </row>
    <row r="12" spans="1:3" x14ac:dyDescent="0.35">
      <c r="A12" t="s">
        <v>22</v>
      </c>
      <c r="B12">
        <v>520</v>
      </c>
      <c r="C12">
        <v>3560</v>
      </c>
    </row>
    <row r="13" spans="1:3" x14ac:dyDescent="0.35">
      <c r="A13" t="s">
        <v>23</v>
      </c>
      <c r="B13">
        <v>525</v>
      </c>
      <c r="C13">
        <v>3581</v>
      </c>
    </row>
    <row r="14" spans="1:3" x14ac:dyDescent="0.35">
      <c r="A14" t="s">
        <v>24</v>
      </c>
      <c r="B14">
        <v>536</v>
      </c>
      <c r="C14">
        <v>3636</v>
      </c>
    </row>
    <row r="15" spans="1:3" x14ac:dyDescent="0.35">
      <c r="A15" t="s">
        <v>25</v>
      </c>
      <c r="B15">
        <v>539</v>
      </c>
      <c r="C15">
        <v>3685</v>
      </c>
    </row>
    <row r="16" spans="1:3" x14ac:dyDescent="0.35">
      <c r="A16" t="s">
        <v>26</v>
      </c>
      <c r="B16">
        <v>547</v>
      </c>
      <c r="C16">
        <v>3740</v>
      </c>
    </row>
    <row r="17" spans="1:3" x14ac:dyDescent="0.35">
      <c r="A17" t="s">
        <v>27</v>
      </c>
      <c r="B17">
        <v>561</v>
      </c>
      <c r="C17">
        <v>3779</v>
      </c>
    </row>
    <row r="18" spans="1:3" x14ac:dyDescent="0.35">
      <c r="A18" t="s">
        <v>28</v>
      </c>
      <c r="B18">
        <v>566</v>
      </c>
      <c r="C18">
        <v>3863</v>
      </c>
    </row>
    <row r="19" spans="1:3" x14ac:dyDescent="0.35">
      <c r="A19" t="s">
        <v>29</v>
      </c>
      <c r="B19">
        <v>569</v>
      </c>
      <c r="C19">
        <v>3864</v>
      </c>
    </row>
    <row r="20" spans="1:3" x14ac:dyDescent="0.35">
      <c r="A20" t="s">
        <v>30</v>
      </c>
      <c r="B20">
        <v>586</v>
      </c>
      <c r="C20">
        <v>3907</v>
      </c>
    </row>
    <row r="21" spans="1:3" x14ac:dyDescent="0.35">
      <c r="A21" t="s">
        <v>31</v>
      </c>
      <c r="B21">
        <v>593</v>
      </c>
      <c r="C21">
        <v>3932</v>
      </c>
    </row>
    <row r="22" spans="1:3" x14ac:dyDescent="0.35">
      <c r="A22" t="s">
        <v>32</v>
      </c>
      <c r="B22">
        <v>605</v>
      </c>
      <c r="C22">
        <v>4021</v>
      </c>
    </row>
    <row r="23" spans="1:3" x14ac:dyDescent="0.35">
      <c r="A23" t="s">
        <v>33</v>
      </c>
      <c r="B23">
        <v>610</v>
      </c>
      <c r="C23">
        <v>4132</v>
      </c>
    </row>
    <row r="24" spans="1:3" x14ac:dyDescent="0.35">
      <c r="A24" t="s">
        <v>34</v>
      </c>
      <c r="B24">
        <v>625</v>
      </c>
      <c r="C24">
        <v>4174</v>
      </c>
    </row>
    <row r="25" spans="1:3" x14ac:dyDescent="0.35">
      <c r="A25" t="s">
        <v>35</v>
      </c>
      <c r="B25">
        <v>632</v>
      </c>
      <c r="C25">
        <v>4238</v>
      </c>
    </row>
    <row r="26" spans="1:3" x14ac:dyDescent="0.35">
      <c r="A26" t="s">
        <v>36</v>
      </c>
      <c r="B26">
        <v>648</v>
      </c>
      <c r="C26">
        <v>4333</v>
      </c>
    </row>
    <row r="27" spans="1:3" x14ac:dyDescent="0.35">
      <c r="A27" t="s">
        <v>37</v>
      </c>
      <c r="B27">
        <v>657</v>
      </c>
      <c r="C27">
        <v>4442</v>
      </c>
    </row>
    <row r="28" spans="1:3" x14ac:dyDescent="0.35">
      <c r="A28" t="s">
        <v>38</v>
      </c>
      <c r="B28">
        <v>671</v>
      </c>
      <c r="C28">
        <v>4511</v>
      </c>
    </row>
    <row r="29" spans="1:3" x14ac:dyDescent="0.35">
      <c r="A29" t="s">
        <v>39</v>
      </c>
      <c r="B29">
        <v>685</v>
      </c>
      <c r="C29">
        <v>4597</v>
      </c>
    </row>
    <row r="30" spans="1:3" x14ac:dyDescent="0.35">
      <c r="A30" t="s">
        <v>40</v>
      </c>
      <c r="B30">
        <v>694</v>
      </c>
      <c r="C30">
        <v>4675</v>
      </c>
    </row>
    <row r="31" spans="1:3" x14ac:dyDescent="0.35">
      <c r="A31" t="s">
        <v>41</v>
      </c>
      <c r="B31">
        <v>710</v>
      </c>
      <c r="C31">
        <v>4802</v>
      </c>
    </row>
    <row r="32" spans="1:3" x14ac:dyDescent="0.35">
      <c r="A32" t="s">
        <v>42</v>
      </c>
      <c r="B32">
        <v>650</v>
      </c>
      <c r="C32">
        <v>4864</v>
      </c>
    </row>
    <row r="33" spans="1:3" x14ac:dyDescent="0.35">
      <c r="A33" t="s">
        <v>43</v>
      </c>
      <c r="B33">
        <v>797</v>
      </c>
      <c r="C33">
        <v>4868</v>
      </c>
    </row>
    <row r="34" spans="1:3" x14ac:dyDescent="0.35">
      <c r="A34" t="s">
        <v>44</v>
      </c>
      <c r="B34">
        <v>718</v>
      </c>
      <c r="C34">
        <v>4933</v>
      </c>
    </row>
    <row r="35" spans="1:3" x14ac:dyDescent="0.35">
      <c r="A35" t="s">
        <v>45</v>
      </c>
      <c r="B35">
        <v>769</v>
      </c>
      <c r="C35">
        <v>5003</v>
      </c>
    </row>
    <row r="36" spans="1:3" x14ac:dyDescent="0.35">
      <c r="A36" t="s">
        <v>46</v>
      </c>
      <c r="B36">
        <v>769</v>
      </c>
      <c r="C36">
        <v>5080</v>
      </c>
    </row>
    <row r="37" spans="1:3" x14ac:dyDescent="0.35">
      <c r="A37" t="s">
        <v>47</v>
      </c>
      <c r="B37">
        <v>747</v>
      </c>
      <c r="C37">
        <v>5172</v>
      </c>
    </row>
    <row r="38" spans="1:3" x14ac:dyDescent="0.35">
      <c r="A38" t="s">
        <v>48</v>
      </c>
      <c r="B38">
        <v>760</v>
      </c>
      <c r="C38">
        <v>5164</v>
      </c>
    </row>
    <row r="39" spans="1:3" x14ac:dyDescent="0.35">
      <c r="A39" t="s">
        <v>49</v>
      </c>
      <c r="B39">
        <v>758</v>
      </c>
      <c r="C39">
        <v>5231</v>
      </c>
    </row>
    <row r="40" spans="1:3" x14ac:dyDescent="0.35">
      <c r="A40" t="s">
        <v>50</v>
      </c>
      <c r="B40">
        <v>790</v>
      </c>
      <c r="C40">
        <v>5435</v>
      </c>
    </row>
    <row r="41" spans="1:3" x14ac:dyDescent="0.35">
      <c r="A41" t="s">
        <v>51</v>
      </c>
      <c r="B41">
        <v>813</v>
      </c>
      <c r="C41">
        <v>5540</v>
      </c>
    </row>
    <row r="42" spans="1:3" x14ac:dyDescent="0.35">
      <c r="A42" t="s">
        <v>52</v>
      </c>
      <c r="B42">
        <v>811</v>
      </c>
      <c r="C42">
        <v>5611</v>
      </c>
    </row>
    <row r="43" spans="1:3" x14ac:dyDescent="0.35">
      <c r="A43" t="s">
        <v>53</v>
      </c>
      <c r="B43">
        <v>814</v>
      </c>
      <c r="C43">
        <v>5703</v>
      </c>
    </row>
    <row r="44" spans="1:3" x14ac:dyDescent="0.35">
      <c r="A44" t="s">
        <v>54</v>
      </c>
      <c r="B44">
        <v>874</v>
      </c>
      <c r="C44">
        <v>5854</v>
      </c>
    </row>
    <row r="45" spans="1:3" x14ac:dyDescent="0.35">
      <c r="A45" t="s">
        <v>55</v>
      </c>
      <c r="B45">
        <v>910</v>
      </c>
      <c r="C45">
        <v>5991</v>
      </c>
    </row>
    <row r="46" spans="1:3" x14ac:dyDescent="0.35">
      <c r="A46" t="s">
        <v>56</v>
      </c>
      <c r="B46">
        <v>932</v>
      </c>
      <c r="C46">
        <v>6059</v>
      </c>
    </row>
    <row r="47" spans="1:3" x14ac:dyDescent="0.35">
      <c r="A47" t="s">
        <v>57</v>
      </c>
      <c r="B47">
        <v>932</v>
      </c>
      <c r="C47">
        <v>6128</v>
      </c>
    </row>
    <row r="48" spans="1:3" x14ac:dyDescent="0.35">
      <c r="A48" t="s">
        <v>58</v>
      </c>
      <c r="B48">
        <v>980</v>
      </c>
      <c r="C48">
        <v>6302</v>
      </c>
    </row>
    <row r="49" spans="1:3" x14ac:dyDescent="0.35">
      <c r="A49" t="s">
        <v>59</v>
      </c>
      <c r="B49">
        <v>1007</v>
      </c>
      <c r="C49">
        <v>6423</v>
      </c>
    </row>
    <row r="50" spans="1:3" x14ac:dyDescent="0.35">
      <c r="A50" t="s">
        <v>60</v>
      </c>
      <c r="B50">
        <v>1013</v>
      </c>
      <c r="C50">
        <v>6709</v>
      </c>
    </row>
    <row r="51" spans="1:3" x14ac:dyDescent="0.35">
      <c r="A51" t="s">
        <v>61</v>
      </c>
      <c r="B51">
        <v>1031</v>
      </c>
      <c r="C51">
        <v>6511</v>
      </c>
    </row>
    <row r="52" spans="1:3" x14ac:dyDescent="0.35">
      <c r="A52" t="s">
        <v>62</v>
      </c>
      <c r="B52">
        <v>1084</v>
      </c>
      <c r="C52">
        <v>6585</v>
      </c>
    </row>
    <row r="53" spans="1:3" x14ac:dyDescent="0.35">
      <c r="A53" t="s">
        <v>63</v>
      </c>
      <c r="B53">
        <v>1115</v>
      </c>
      <c r="C53">
        <v>6724</v>
      </c>
    </row>
    <row r="54" spans="1:3" x14ac:dyDescent="0.35">
      <c r="A54" t="s">
        <v>64</v>
      </c>
      <c r="B54">
        <v>1126</v>
      </c>
      <c r="C54">
        <v>6706</v>
      </c>
    </row>
    <row r="55" spans="1:3" x14ac:dyDescent="0.35">
      <c r="A55" t="s">
        <v>65</v>
      </c>
      <c r="B55">
        <v>1132</v>
      </c>
      <c r="C55">
        <v>6853</v>
      </c>
    </row>
    <row r="56" spans="1:3" x14ac:dyDescent="0.35">
      <c r="A56" t="s">
        <v>66</v>
      </c>
      <c r="B56">
        <v>1175</v>
      </c>
      <c r="C56">
        <v>7073</v>
      </c>
    </row>
    <row r="57" spans="1:3" x14ac:dyDescent="0.35">
      <c r="A57" t="s">
        <v>67</v>
      </c>
      <c r="B57">
        <v>1217</v>
      </c>
      <c r="C57">
        <v>7093</v>
      </c>
    </row>
    <row r="58" spans="1:3" x14ac:dyDescent="0.35">
      <c r="A58" t="s">
        <v>68</v>
      </c>
      <c r="B58">
        <v>1242</v>
      </c>
      <c r="C58">
        <v>7289</v>
      </c>
    </row>
    <row r="59" spans="1:3" x14ac:dyDescent="0.35">
      <c r="A59" t="s">
        <v>69</v>
      </c>
      <c r="B59">
        <v>1277</v>
      </c>
      <c r="C59">
        <v>7444</v>
      </c>
    </row>
    <row r="60" spans="1:3" x14ac:dyDescent="0.35">
      <c r="A60" t="s">
        <v>70</v>
      </c>
      <c r="B60">
        <v>1306</v>
      </c>
      <c r="C60">
        <v>7382</v>
      </c>
    </row>
    <row r="61" spans="1:3" x14ac:dyDescent="0.35">
      <c r="A61" t="s">
        <v>71</v>
      </c>
      <c r="B61">
        <v>1368</v>
      </c>
      <c r="C61">
        <v>7561</v>
      </c>
    </row>
    <row r="62" spans="1:3" x14ac:dyDescent="0.35">
      <c r="A62" t="s">
        <v>72</v>
      </c>
      <c r="B62">
        <v>1410</v>
      </c>
      <c r="C62">
        <v>7806</v>
      </c>
    </row>
    <row r="63" spans="1:3" x14ac:dyDescent="0.35">
      <c r="A63" t="s">
        <v>73</v>
      </c>
      <c r="B63">
        <v>1436</v>
      </c>
      <c r="C63">
        <v>7914</v>
      </c>
    </row>
    <row r="64" spans="1:3" x14ac:dyDescent="0.35">
      <c r="A64" t="s">
        <v>74</v>
      </c>
      <c r="B64">
        <v>1453</v>
      </c>
      <c r="C64">
        <v>7946</v>
      </c>
    </row>
    <row r="65" spans="1:3" x14ac:dyDescent="0.35">
      <c r="A65" t="s">
        <v>75</v>
      </c>
      <c r="B65">
        <v>1510</v>
      </c>
      <c r="C65">
        <v>8129</v>
      </c>
    </row>
    <row r="66" spans="1:3" x14ac:dyDescent="0.35">
      <c r="A66" t="s">
        <v>76</v>
      </c>
      <c r="B66">
        <v>1579</v>
      </c>
      <c r="C66">
        <v>8323</v>
      </c>
    </row>
    <row r="67" spans="1:3" x14ac:dyDescent="0.35">
      <c r="A67" t="s">
        <v>77</v>
      </c>
      <c r="B67">
        <v>1616</v>
      </c>
      <c r="C67">
        <v>8752</v>
      </c>
    </row>
    <row r="68" spans="1:3" x14ac:dyDescent="0.35">
      <c r="A68" t="s">
        <v>78</v>
      </c>
      <c r="B68">
        <v>1677</v>
      </c>
      <c r="C68">
        <v>8910</v>
      </c>
    </row>
    <row r="69" spans="1:3" x14ac:dyDescent="0.35">
      <c r="A69" t="s">
        <v>79</v>
      </c>
      <c r="B69">
        <v>1794</v>
      </c>
      <c r="C69">
        <v>9159</v>
      </c>
    </row>
    <row r="70" spans="1:3" x14ac:dyDescent="0.35">
      <c r="A70" t="s">
        <v>80</v>
      </c>
      <c r="B70">
        <v>1879</v>
      </c>
      <c r="C70">
        <v>9188</v>
      </c>
    </row>
    <row r="71" spans="1:3" x14ac:dyDescent="0.35">
      <c r="A71" t="s">
        <v>81</v>
      </c>
      <c r="B71">
        <v>1930</v>
      </c>
      <c r="C71">
        <v>9676</v>
      </c>
    </row>
    <row r="72" spans="1:3" x14ac:dyDescent="0.35">
      <c r="A72" t="s">
        <v>82</v>
      </c>
      <c r="B72">
        <v>1973</v>
      </c>
      <c r="C72">
        <v>9840</v>
      </c>
    </row>
    <row r="73" spans="1:3" x14ac:dyDescent="0.35">
      <c r="A73" t="s">
        <v>83</v>
      </c>
      <c r="B73">
        <v>2026</v>
      </c>
      <c r="C73">
        <v>10111</v>
      </c>
    </row>
    <row r="74" spans="1:3" x14ac:dyDescent="0.35">
      <c r="A74" t="s">
        <v>84</v>
      </c>
      <c r="B74">
        <v>2147</v>
      </c>
      <c r="C74">
        <v>10506</v>
      </c>
    </row>
    <row r="75" spans="1:3" x14ac:dyDescent="0.35">
      <c r="A75" t="s">
        <v>85</v>
      </c>
      <c r="B75">
        <v>2250</v>
      </c>
      <c r="C75">
        <v>11289</v>
      </c>
    </row>
    <row r="76" spans="1:3" x14ac:dyDescent="0.35">
      <c r="A76" t="s">
        <v>86</v>
      </c>
      <c r="B76">
        <v>2381</v>
      </c>
      <c r="C76">
        <v>11364</v>
      </c>
    </row>
    <row r="77" spans="1:3" x14ac:dyDescent="0.35">
      <c r="A77" t="s">
        <v>87</v>
      </c>
      <c r="B77">
        <v>2563</v>
      </c>
      <c r="C77">
        <v>11925</v>
      </c>
    </row>
    <row r="78" spans="1:3" x14ac:dyDescent="0.35">
      <c r="A78" t="s">
        <v>88</v>
      </c>
      <c r="B78">
        <v>2695</v>
      </c>
      <c r="C78">
        <v>12419</v>
      </c>
    </row>
    <row r="79" spans="1:3" x14ac:dyDescent="0.35">
      <c r="A79" t="s">
        <v>89</v>
      </c>
      <c r="B79">
        <v>2756</v>
      </c>
      <c r="C79">
        <v>12849</v>
      </c>
    </row>
    <row r="80" spans="1:3" x14ac:dyDescent="0.35">
      <c r="A80" t="s">
        <v>90</v>
      </c>
      <c r="B80">
        <v>2873</v>
      </c>
      <c r="C80">
        <v>13247</v>
      </c>
    </row>
    <row r="81" spans="1:3" x14ac:dyDescent="0.35">
      <c r="A81" t="s">
        <v>91</v>
      </c>
      <c r="B81">
        <v>3087</v>
      </c>
      <c r="C81">
        <v>13917</v>
      </c>
    </row>
    <row r="82" spans="1:3" x14ac:dyDescent="0.35">
      <c r="A82" t="s">
        <v>92</v>
      </c>
      <c r="B82">
        <v>3235</v>
      </c>
      <c r="C82">
        <v>14267</v>
      </c>
    </row>
    <row r="83" spans="1:3" x14ac:dyDescent="0.35">
      <c r="A83" t="s">
        <v>93</v>
      </c>
      <c r="B83">
        <v>3346</v>
      </c>
      <c r="C83">
        <v>14694</v>
      </c>
    </row>
    <row r="84" spans="1:3" x14ac:dyDescent="0.35">
      <c r="A84" t="s">
        <v>94</v>
      </c>
      <c r="B84">
        <v>3566</v>
      </c>
      <c r="C84">
        <v>15881</v>
      </c>
    </row>
    <row r="85" spans="1:3" x14ac:dyDescent="0.35">
      <c r="A85" t="s">
        <v>95</v>
      </c>
      <c r="B85">
        <v>3813</v>
      </c>
      <c r="C85">
        <v>16728</v>
      </c>
    </row>
    <row r="86" spans="1:3" x14ac:dyDescent="0.35">
      <c r="A86" t="s">
        <v>96</v>
      </c>
      <c r="B86">
        <v>4065</v>
      </c>
      <c r="C86">
        <v>18231</v>
      </c>
    </row>
    <row r="87" spans="1:3" x14ac:dyDescent="0.35">
      <c r="A87" t="s">
        <v>97</v>
      </c>
      <c r="B87">
        <v>4142</v>
      </c>
      <c r="C87">
        <v>18613</v>
      </c>
    </row>
    <row r="88" spans="1:3" x14ac:dyDescent="0.35">
      <c r="A88" t="s">
        <v>98</v>
      </c>
      <c r="B88">
        <v>4351</v>
      </c>
      <c r="C88">
        <v>19564</v>
      </c>
    </row>
    <row r="89" spans="1:3" x14ac:dyDescent="0.35">
      <c r="A89" t="s">
        <v>99</v>
      </c>
      <c r="B89">
        <v>4711</v>
      </c>
      <c r="C89">
        <v>20194</v>
      </c>
    </row>
    <row r="90" spans="1:3" x14ac:dyDescent="0.35">
      <c r="A90" t="s">
        <v>100</v>
      </c>
      <c r="B90">
        <v>5094</v>
      </c>
      <c r="C90">
        <v>21295</v>
      </c>
    </row>
    <row r="91" spans="1:3" x14ac:dyDescent="0.35">
      <c r="A91" t="s">
        <v>101</v>
      </c>
      <c r="B91">
        <v>5164</v>
      </c>
      <c r="C91">
        <v>21568</v>
      </c>
    </row>
    <row r="92" spans="1:3" x14ac:dyDescent="0.35">
      <c r="A92" t="s">
        <v>102</v>
      </c>
      <c r="B92">
        <v>5342</v>
      </c>
      <c r="C92">
        <v>22876</v>
      </c>
    </row>
    <row r="93" spans="1:3" x14ac:dyDescent="0.35">
      <c r="A93" t="s">
        <v>103</v>
      </c>
      <c r="B93">
        <v>5548</v>
      </c>
      <c r="C93">
        <v>23450</v>
      </c>
    </row>
    <row r="94" spans="1:3" x14ac:dyDescent="0.35">
      <c r="A94" t="s">
        <v>104</v>
      </c>
      <c r="B94">
        <v>5911</v>
      </c>
      <c r="C94">
        <v>23884</v>
      </c>
    </row>
    <row r="95" spans="1:3" x14ac:dyDescent="0.35">
      <c r="A95" t="s">
        <v>105</v>
      </c>
      <c r="B95">
        <v>5789</v>
      </c>
      <c r="C95">
        <v>24509</v>
      </c>
    </row>
    <row r="96" spans="1:3" x14ac:dyDescent="0.35">
      <c r="A96" t="s">
        <v>106</v>
      </c>
      <c r="B96">
        <v>5860</v>
      </c>
      <c r="C96">
        <v>25439</v>
      </c>
    </row>
    <row r="97" spans="1:3" x14ac:dyDescent="0.35">
      <c r="A97" t="s">
        <v>107</v>
      </c>
      <c r="B97">
        <v>6137</v>
      </c>
      <c r="C97">
        <v>26940</v>
      </c>
    </row>
    <row r="98" spans="1:3" x14ac:dyDescent="0.35">
      <c r="A98" t="s">
        <v>108</v>
      </c>
      <c r="B98">
        <v>6656</v>
      </c>
      <c r="C98">
        <v>27797</v>
      </c>
    </row>
    <row r="99" spans="1:3" x14ac:dyDescent="0.35">
      <c r="A99" t="s">
        <v>109</v>
      </c>
      <c r="B99">
        <v>6745</v>
      </c>
      <c r="C99">
        <v>29144</v>
      </c>
    </row>
    <row r="100" spans="1:3" x14ac:dyDescent="0.35">
      <c r="A100" t="s">
        <v>110</v>
      </c>
      <c r="B100">
        <v>7006</v>
      </c>
      <c r="C100">
        <v>30465</v>
      </c>
    </row>
    <row r="101" spans="1:3" x14ac:dyDescent="0.35">
      <c r="A101" t="s">
        <v>111</v>
      </c>
      <c r="B101">
        <v>7420</v>
      </c>
      <c r="C101">
        <v>31463</v>
      </c>
    </row>
    <row r="102" spans="1:3" x14ac:dyDescent="0.35">
      <c r="A102" t="s">
        <v>112</v>
      </c>
      <c r="B102">
        <v>7983</v>
      </c>
      <c r="C102">
        <v>32879</v>
      </c>
    </row>
    <row r="103" spans="1:3" x14ac:dyDescent="0.35">
      <c r="A103" t="s">
        <v>113</v>
      </c>
      <c r="B103">
        <v>8057</v>
      </c>
      <c r="C103">
        <v>34157</v>
      </c>
    </row>
    <row r="104" spans="1:3" x14ac:dyDescent="0.35">
      <c r="A104" t="s">
        <v>114</v>
      </c>
      <c r="B104">
        <v>8490</v>
      </c>
      <c r="C104">
        <v>36483</v>
      </c>
    </row>
    <row r="105" spans="1:3" x14ac:dyDescent="0.35">
      <c r="A105" t="s">
        <v>115</v>
      </c>
      <c r="B105">
        <v>8914</v>
      </c>
      <c r="C105">
        <v>39802</v>
      </c>
    </row>
    <row r="106" spans="1:3" x14ac:dyDescent="0.35">
      <c r="A106" t="s">
        <v>116</v>
      </c>
      <c r="B106">
        <v>9485</v>
      </c>
      <c r="C106">
        <v>40290</v>
      </c>
    </row>
    <row r="107" spans="1:3" x14ac:dyDescent="0.35">
      <c r="A107" t="s">
        <v>117</v>
      </c>
      <c r="B107">
        <v>9527</v>
      </c>
      <c r="C107">
        <v>41818</v>
      </c>
    </row>
    <row r="108" spans="1:3" x14ac:dyDescent="0.35">
      <c r="A108" t="s">
        <v>118</v>
      </c>
      <c r="B108">
        <v>9970</v>
      </c>
      <c r="C108">
        <v>43433</v>
      </c>
    </row>
    <row r="109" spans="1:3" x14ac:dyDescent="0.35">
      <c r="A109" t="s">
        <v>119</v>
      </c>
      <c r="B109">
        <v>10607</v>
      </c>
      <c r="C109">
        <v>44864</v>
      </c>
    </row>
    <row r="110" spans="1:3" x14ac:dyDescent="0.35">
      <c r="A110" t="s">
        <v>120</v>
      </c>
      <c r="B110">
        <v>11075</v>
      </c>
      <c r="C110">
        <v>46552</v>
      </c>
    </row>
    <row r="111" spans="1:3" x14ac:dyDescent="0.35">
      <c r="A111" t="s">
        <v>121</v>
      </c>
      <c r="B111">
        <v>11026</v>
      </c>
      <c r="C111">
        <v>47036</v>
      </c>
    </row>
    <row r="112" spans="1:3" x14ac:dyDescent="0.35">
      <c r="A112" t="s">
        <v>122</v>
      </c>
      <c r="B112">
        <v>11438</v>
      </c>
      <c r="C112">
        <v>47924</v>
      </c>
    </row>
    <row r="113" spans="1:3" x14ac:dyDescent="0.35">
      <c r="A113" t="s">
        <v>123</v>
      </c>
      <c r="B113">
        <v>12019</v>
      </c>
      <c r="C113">
        <v>49843</v>
      </c>
    </row>
    <row r="114" spans="1:3" x14ac:dyDescent="0.35">
      <c r="A114" t="s">
        <v>124</v>
      </c>
      <c r="B114">
        <v>12500</v>
      </c>
      <c r="C114">
        <v>50837</v>
      </c>
    </row>
    <row r="115" spans="1:3" x14ac:dyDescent="0.35">
      <c r="A115" t="s">
        <v>125</v>
      </c>
      <c r="B115">
        <v>12584</v>
      </c>
      <c r="C115">
        <v>52380</v>
      </c>
    </row>
    <row r="116" spans="1:3" x14ac:dyDescent="0.35">
      <c r="A116" t="s">
        <v>126</v>
      </c>
      <c r="B116">
        <v>12844</v>
      </c>
      <c r="C116">
        <v>52615</v>
      </c>
    </row>
    <row r="117" spans="1:3" x14ac:dyDescent="0.35">
      <c r="A117" t="s">
        <v>127</v>
      </c>
      <c r="B117">
        <v>13335</v>
      </c>
      <c r="C117">
        <v>53960</v>
      </c>
    </row>
    <row r="118" spans="1:3" x14ac:dyDescent="0.35">
      <c r="A118" t="s">
        <v>128</v>
      </c>
      <c r="B118">
        <v>14301</v>
      </c>
      <c r="C118">
        <v>54514</v>
      </c>
    </row>
    <row r="119" spans="1:3" x14ac:dyDescent="0.35">
      <c r="A119" t="s">
        <v>129</v>
      </c>
      <c r="B119">
        <v>14239</v>
      </c>
      <c r="C119">
        <v>57136</v>
      </c>
    </row>
    <row r="120" spans="1:3" x14ac:dyDescent="0.35">
      <c r="A120" t="s">
        <v>130</v>
      </c>
      <c r="B120">
        <v>14221</v>
      </c>
      <c r="C120">
        <v>57119</v>
      </c>
    </row>
    <row r="121" spans="1:3" x14ac:dyDescent="0.35">
      <c r="A121" t="s">
        <v>131</v>
      </c>
      <c r="B121">
        <v>14742</v>
      </c>
      <c r="C121">
        <v>58206</v>
      </c>
    </row>
    <row r="122" spans="1:3" x14ac:dyDescent="0.35">
      <c r="A122" t="s">
        <v>132</v>
      </c>
      <c r="B122">
        <v>15064</v>
      </c>
      <c r="C122">
        <v>59961</v>
      </c>
    </row>
    <row r="123" spans="1:3" x14ac:dyDescent="0.35">
      <c r="A123" t="s">
        <v>133</v>
      </c>
      <c r="B123">
        <v>15326</v>
      </c>
      <c r="C123">
        <v>60260</v>
      </c>
    </row>
    <row r="124" spans="1:3" x14ac:dyDescent="0.35">
      <c r="A124" t="s">
        <v>134</v>
      </c>
      <c r="B124">
        <v>15802</v>
      </c>
      <c r="C124">
        <v>62678</v>
      </c>
    </row>
    <row r="125" spans="1:3" x14ac:dyDescent="0.35">
      <c r="A125" t="s">
        <v>135</v>
      </c>
      <c r="B125">
        <v>15957</v>
      </c>
      <c r="C125">
        <v>64883</v>
      </c>
    </row>
    <row r="126" spans="1:3" x14ac:dyDescent="0.35">
      <c r="A126" t="s">
        <v>136</v>
      </c>
      <c r="B126">
        <v>16444</v>
      </c>
      <c r="C126">
        <v>65471</v>
      </c>
    </row>
    <row r="127" spans="1:3" x14ac:dyDescent="0.35">
      <c r="A127" t="s">
        <v>137</v>
      </c>
      <c r="B127">
        <v>16440</v>
      </c>
      <c r="C127">
        <v>66622</v>
      </c>
    </row>
    <row r="128" spans="1:3" x14ac:dyDescent="0.35">
      <c r="A128" t="s">
        <v>138</v>
      </c>
      <c r="B128">
        <v>16834</v>
      </c>
      <c r="C128">
        <v>67715</v>
      </c>
    </row>
    <row r="129" spans="1:3" x14ac:dyDescent="0.35">
      <c r="A129" t="s">
        <v>139</v>
      </c>
      <c r="B129">
        <v>17319</v>
      </c>
      <c r="C129">
        <v>69185</v>
      </c>
    </row>
    <row r="130" spans="1:3" x14ac:dyDescent="0.35">
      <c r="A130" t="s">
        <v>140</v>
      </c>
      <c r="B130">
        <v>17874</v>
      </c>
      <c r="C130">
        <v>70501</v>
      </c>
    </row>
    <row r="131" spans="1:3" x14ac:dyDescent="0.35">
      <c r="A131" t="s">
        <v>141</v>
      </c>
      <c r="B131">
        <v>18100</v>
      </c>
      <c r="C131">
        <v>73909</v>
      </c>
    </row>
    <row r="132" spans="1:3" x14ac:dyDescent="0.35">
      <c r="A132" t="s">
        <v>142</v>
      </c>
      <c r="B132">
        <v>18493</v>
      </c>
      <c r="C132">
        <v>73297</v>
      </c>
    </row>
    <row r="133" spans="1:3" x14ac:dyDescent="0.35">
      <c r="A133" t="s">
        <v>143</v>
      </c>
      <c r="B133">
        <v>18965</v>
      </c>
      <c r="C133">
        <v>74329</v>
      </c>
    </row>
    <row r="134" spans="1:3" x14ac:dyDescent="0.35">
      <c r="A134" t="s">
        <v>144</v>
      </c>
      <c r="B134">
        <v>20108</v>
      </c>
      <c r="C134">
        <v>74158</v>
      </c>
    </row>
    <row r="135" spans="1:3" x14ac:dyDescent="0.35">
      <c r="A135" t="s">
        <v>145</v>
      </c>
      <c r="B135">
        <v>20628</v>
      </c>
      <c r="C135">
        <v>76563</v>
      </c>
    </row>
    <row r="136" spans="1:3" x14ac:dyDescent="0.35">
      <c r="A136" t="s">
        <v>146</v>
      </c>
      <c r="B136">
        <v>21324</v>
      </c>
      <c r="C136">
        <v>78295</v>
      </c>
    </row>
    <row r="137" spans="1:3" x14ac:dyDescent="0.35">
      <c r="A137" t="s">
        <v>147</v>
      </c>
      <c r="B137">
        <v>21698</v>
      </c>
      <c r="C137">
        <v>79796</v>
      </c>
    </row>
    <row r="138" spans="1:3" x14ac:dyDescent="0.35">
      <c r="A138" t="s">
        <v>148</v>
      </c>
      <c r="B138">
        <v>22364</v>
      </c>
      <c r="C138">
        <v>82285</v>
      </c>
    </row>
    <row r="139" spans="1:3" x14ac:dyDescent="0.35">
      <c r="A139" t="s">
        <v>149</v>
      </c>
      <c r="B139">
        <v>22929</v>
      </c>
      <c r="C139">
        <v>84810</v>
      </c>
    </row>
    <row r="140" spans="1:3" x14ac:dyDescent="0.35">
      <c r="A140" t="s">
        <v>150</v>
      </c>
      <c r="B140">
        <v>23398</v>
      </c>
      <c r="C140">
        <v>86563</v>
      </c>
    </row>
    <row r="141" spans="1:3" x14ac:dyDescent="0.35">
      <c r="A141" t="s">
        <v>151</v>
      </c>
      <c r="B141">
        <v>23581</v>
      </c>
      <c r="C141">
        <v>88240</v>
      </c>
    </row>
    <row r="142" spans="1:3" x14ac:dyDescent="0.35">
      <c r="A142" t="s">
        <v>152</v>
      </c>
      <c r="B142">
        <v>24074</v>
      </c>
      <c r="C142">
        <v>90548</v>
      </c>
    </row>
    <row r="143" spans="1:3" x14ac:dyDescent="0.35">
      <c r="A143" t="s">
        <v>153</v>
      </c>
      <c r="B143">
        <v>24658</v>
      </c>
      <c r="C143">
        <v>93363</v>
      </c>
    </row>
    <row r="144" spans="1:3" x14ac:dyDescent="0.35">
      <c r="A144" t="s">
        <v>154</v>
      </c>
      <c r="B144">
        <v>25315</v>
      </c>
      <c r="C144">
        <v>97490</v>
      </c>
    </row>
    <row r="145" spans="1:3" x14ac:dyDescent="0.35">
      <c r="A145" t="s">
        <v>155</v>
      </c>
      <c r="B145">
        <v>25774</v>
      </c>
      <c r="C145">
        <v>98361</v>
      </c>
    </row>
    <row r="146" spans="1:3" x14ac:dyDescent="0.35">
      <c r="A146" t="s">
        <v>156</v>
      </c>
      <c r="B146">
        <v>26839</v>
      </c>
      <c r="C146">
        <v>102928</v>
      </c>
    </row>
    <row r="147" spans="1:3" x14ac:dyDescent="0.35">
      <c r="A147" t="s">
        <v>157</v>
      </c>
      <c r="B147">
        <v>27505</v>
      </c>
      <c r="C147">
        <v>103890</v>
      </c>
    </row>
    <row r="148" spans="1:3" x14ac:dyDescent="0.35">
      <c r="A148" t="s">
        <v>158</v>
      </c>
      <c r="B148">
        <v>29012</v>
      </c>
      <c r="C148">
        <v>107142</v>
      </c>
    </row>
    <row r="149" spans="1:3" x14ac:dyDescent="0.35">
      <c r="A149" t="s">
        <v>159</v>
      </c>
      <c r="B149">
        <v>29002</v>
      </c>
      <c r="C149">
        <v>110535</v>
      </c>
    </row>
    <row r="150" spans="1:3" x14ac:dyDescent="0.35">
      <c r="A150" t="s">
        <v>160</v>
      </c>
      <c r="B150">
        <v>29532</v>
      </c>
      <c r="C150">
        <v>113229</v>
      </c>
    </row>
    <row r="151" spans="1:3" x14ac:dyDescent="0.35">
      <c r="A151" t="s">
        <v>161</v>
      </c>
      <c r="B151">
        <v>30230</v>
      </c>
      <c r="C151">
        <v>113790</v>
      </c>
    </row>
    <row r="152" spans="1:3" x14ac:dyDescent="0.35">
      <c r="A152" t="s">
        <v>162</v>
      </c>
      <c r="B152">
        <v>30800</v>
      </c>
      <c r="C152">
        <v>118607</v>
      </c>
    </row>
    <row r="153" spans="1:3" x14ac:dyDescent="0.35">
      <c r="A153" t="s">
        <v>163</v>
      </c>
      <c r="B153">
        <v>31125</v>
      </c>
      <c r="C153">
        <v>119800</v>
      </c>
    </row>
    <row r="154" spans="1:3" x14ac:dyDescent="0.35">
      <c r="A154" t="s">
        <v>164</v>
      </c>
      <c r="B154">
        <v>32237</v>
      </c>
      <c r="C154">
        <v>121876</v>
      </c>
    </row>
    <row r="155" spans="1:3" x14ac:dyDescent="0.35">
      <c r="A155" t="s">
        <v>165</v>
      </c>
      <c r="B155">
        <v>32783</v>
      </c>
      <c r="C155">
        <v>123668</v>
      </c>
    </row>
    <row r="156" spans="1:3" x14ac:dyDescent="0.35">
      <c r="A156" t="s">
        <v>166</v>
      </c>
      <c r="B156">
        <v>33362</v>
      </c>
      <c r="C156">
        <v>125292</v>
      </c>
    </row>
    <row r="157" spans="1:3" x14ac:dyDescent="0.35">
      <c r="A157" t="s">
        <v>167</v>
      </c>
      <c r="B157">
        <v>33384</v>
      </c>
      <c r="C157">
        <v>126339</v>
      </c>
    </row>
    <row r="158" spans="1:3" x14ac:dyDescent="0.35">
      <c r="A158" t="s">
        <v>168</v>
      </c>
      <c r="B158">
        <v>33831</v>
      </c>
      <c r="C158">
        <v>127313</v>
      </c>
    </row>
    <row r="159" spans="1:3" x14ac:dyDescent="0.35">
      <c r="A159" t="s">
        <v>169</v>
      </c>
      <c r="B159">
        <v>34537</v>
      </c>
      <c r="C159">
        <v>131724</v>
      </c>
    </row>
    <row r="160" spans="1:3" x14ac:dyDescent="0.35">
      <c r="A160" t="s">
        <v>170</v>
      </c>
      <c r="B160">
        <v>35286</v>
      </c>
      <c r="C160">
        <v>133457</v>
      </c>
    </row>
    <row r="161" spans="1:3" x14ac:dyDescent="0.35">
      <c r="A161" t="s">
        <v>171</v>
      </c>
      <c r="B161">
        <v>35456</v>
      </c>
      <c r="C161">
        <v>135003</v>
      </c>
    </row>
    <row r="162" spans="1:3" x14ac:dyDescent="0.35">
      <c r="A162" t="s">
        <v>172</v>
      </c>
      <c r="B162">
        <v>35366</v>
      </c>
      <c r="C162">
        <v>134597</v>
      </c>
    </row>
    <row r="163" spans="1:3" x14ac:dyDescent="0.35">
      <c r="A163" t="s">
        <v>173</v>
      </c>
      <c r="B163">
        <v>36050</v>
      </c>
      <c r="C163">
        <v>135173</v>
      </c>
    </row>
    <row r="164" spans="1:3" x14ac:dyDescent="0.35">
      <c r="A164" t="s">
        <v>174</v>
      </c>
      <c r="B164">
        <v>36565</v>
      </c>
      <c r="C164">
        <v>138183</v>
      </c>
    </row>
    <row r="165" spans="1:3" x14ac:dyDescent="0.35">
      <c r="A165" t="s">
        <v>175</v>
      </c>
      <c r="B165">
        <v>36793</v>
      </c>
      <c r="C165">
        <v>138391</v>
      </c>
    </row>
    <row r="166" spans="1:3" x14ac:dyDescent="0.35">
      <c r="A166" t="s">
        <v>176</v>
      </c>
      <c r="B166">
        <v>37764</v>
      </c>
      <c r="C166">
        <v>141861</v>
      </c>
    </row>
    <row r="167" spans="1:3" x14ac:dyDescent="0.35">
      <c r="A167" t="s">
        <v>177</v>
      </c>
      <c r="B167">
        <v>38513</v>
      </c>
      <c r="C167">
        <v>143287</v>
      </c>
    </row>
    <row r="168" spans="1:3" x14ac:dyDescent="0.35">
      <c r="A168" t="s">
        <v>178</v>
      </c>
      <c r="B168">
        <v>38928</v>
      </c>
      <c r="C168">
        <v>146426</v>
      </c>
    </row>
    <row r="169" spans="1:3" x14ac:dyDescent="0.35">
      <c r="A169" t="s">
        <v>179</v>
      </c>
      <c r="B169">
        <v>39021</v>
      </c>
      <c r="C169">
        <v>147725</v>
      </c>
    </row>
    <row r="170" spans="1:3" x14ac:dyDescent="0.35">
      <c r="A170" t="s">
        <v>180</v>
      </c>
      <c r="B170">
        <v>40459</v>
      </c>
      <c r="C170">
        <v>151630</v>
      </c>
    </row>
    <row r="171" spans="1:3" x14ac:dyDescent="0.35">
      <c r="A171" t="s">
        <v>181</v>
      </c>
      <c r="B171">
        <v>41196</v>
      </c>
      <c r="C171">
        <v>153565</v>
      </c>
    </row>
    <row r="172" spans="1:3" x14ac:dyDescent="0.35">
      <c r="A172" t="s">
        <v>182</v>
      </c>
      <c r="B172">
        <v>41463</v>
      </c>
      <c r="C172">
        <v>156382</v>
      </c>
    </row>
    <row r="173" spans="1:3" x14ac:dyDescent="0.35">
      <c r="A173" t="s">
        <v>183</v>
      </c>
      <c r="B173">
        <v>41437</v>
      </c>
      <c r="C173">
        <v>154146</v>
      </c>
    </row>
    <row r="174" spans="1:3" x14ac:dyDescent="0.35">
      <c r="A174" t="s">
        <v>184</v>
      </c>
      <c r="B174">
        <v>39858</v>
      </c>
      <c r="C174">
        <v>156649</v>
      </c>
    </row>
    <row r="175" spans="1:3" x14ac:dyDescent="0.35">
      <c r="A175" t="s">
        <v>185</v>
      </c>
      <c r="B175">
        <v>40430</v>
      </c>
      <c r="C175">
        <v>159714</v>
      </c>
    </row>
    <row r="176" spans="1:3" x14ac:dyDescent="0.35">
      <c r="A176" t="s">
        <v>186</v>
      </c>
      <c r="B176">
        <v>40820</v>
      </c>
      <c r="C176">
        <v>162073</v>
      </c>
    </row>
    <row r="177" spans="1:3" x14ac:dyDescent="0.35">
      <c r="A177" t="s">
        <v>187</v>
      </c>
      <c r="B177">
        <v>41125</v>
      </c>
      <c r="C177">
        <v>160535</v>
      </c>
    </row>
    <row r="178" spans="1:3" x14ac:dyDescent="0.35">
      <c r="A178" t="s">
        <v>188</v>
      </c>
      <c r="B178">
        <v>41512</v>
      </c>
      <c r="C178">
        <v>161552</v>
      </c>
    </row>
    <row r="179" spans="1:3" x14ac:dyDescent="0.35">
      <c r="A179" t="s">
        <v>189</v>
      </c>
      <c r="B179">
        <v>41979</v>
      </c>
      <c r="C179">
        <v>163217</v>
      </c>
    </row>
    <row r="180" spans="1:3" x14ac:dyDescent="0.35">
      <c r="A180" t="s">
        <v>190</v>
      </c>
      <c r="B180">
        <v>42579</v>
      </c>
      <c r="C180">
        <v>163185</v>
      </c>
    </row>
    <row r="181" spans="1:3" x14ac:dyDescent="0.35">
      <c r="A181" t="s">
        <v>191</v>
      </c>
      <c r="B181">
        <v>43674</v>
      </c>
      <c r="C181">
        <v>165831</v>
      </c>
    </row>
    <row r="182" spans="1:3" x14ac:dyDescent="0.35">
      <c r="A182" t="s">
        <v>192</v>
      </c>
      <c r="B182">
        <v>43846</v>
      </c>
      <c r="C182">
        <v>165059</v>
      </c>
    </row>
    <row r="183" spans="1:3" x14ac:dyDescent="0.35">
      <c r="A183" t="s">
        <v>193</v>
      </c>
      <c r="B183">
        <v>44850</v>
      </c>
      <c r="C183">
        <v>172659</v>
      </c>
    </row>
    <row r="184" spans="1:3" x14ac:dyDescent="0.35">
      <c r="A184" t="s">
        <v>194</v>
      </c>
      <c r="B184">
        <v>45259</v>
      </c>
      <c r="C184">
        <v>172290</v>
      </c>
    </row>
    <row r="185" spans="1:3" x14ac:dyDescent="0.35">
      <c r="A185" t="s">
        <v>195</v>
      </c>
      <c r="B185">
        <v>45669</v>
      </c>
      <c r="C185">
        <v>177169</v>
      </c>
    </row>
    <row r="186" spans="1:3" x14ac:dyDescent="0.35">
      <c r="A186" t="s">
        <v>196</v>
      </c>
      <c r="B186">
        <v>46293</v>
      </c>
      <c r="C186">
        <v>178188</v>
      </c>
    </row>
    <row r="187" spans="1:3" x14ac:dyDescent="0.35">
      <c r="A187" t="s">
        <v>197</v>
      </c>
      <c r="B187">
        <v>46593</v>
      </c>
      <c r="C187">
        <v>179736</v>
      </c>
    </row>
    <row r="188" spans="1:3" x14ac:dyDescent="0.35">
      <c r="A188" t="s">
        <v>198</v>
      </c>
      <c r="B188">
        <v>46939</v>
      </c>
      <c r="C188">
        <v>183422</v>
      </c>
    </row>
    <row r="189" spans="1:3" x14ac:dyDescent="0.35">
      <c r="A189" t="s">
        <v>199</v>
      </c>
      <c r="B189">
        <v>47534</v>
      </c>
      <c r="C189">
        <v>186264</v>
      </c>
    </row>
    <row r="190" spans="1:3" x14ac:dyDescent="0.35">
      <c r="A190" t="s">
        <v>200</v>
      </c>
      <c r="B190">
        <v>48233</v>
      </c>
      <c r="C190">
        <v>189728</v>
      </c>
    </row>
    <row r="191" spans="1:3" x14ac:dyDescent="0.35">
      <c r="A191" t="s">
        <v>201</v>
      </c>
      <c r="B191">
        <v>48855</v>
      </c>
      <c r="C191">
        <v>188958</v>
      </c>
    </row>
    <row r="192" spans="1:3" x14ac:dyDescent="0.35">
      <c r="A192" t="s">
        <v>202</v>
      </c>
      <c r="B192">
        <v>48522</v>
      </c>
      <c r="C192">
        <v>190041</v>
      </c>
    </row>
    <row r="193" spans="1:3" x14ac:dyDescent="0.35">
      <c r="A193" t="s">
        <v>203</v>
      </c>
      <c r="B193">
        <v>48564</v>
      </c>
      <c r="C193">
        <v>191387</v>
      </c>
    </row>
    <row r="194" spans="1:3" x14ac:dyDescent="0.35">
      <c r="A194" t="s">
        <v>204</v>
      </c>
      <c r="B194">
        <v>49126</v>
      </c>
      <c r="C194">
        <v>194407</v>
      </c>
    </row>
    <row r="195" spans="1:3" x14ac:dyDescent="0.35">
      <c r="A195" t="s">
        <v>205</v>
      </c>
      <c r="B195">
        <v>50107</v>
      </c>
      <c r="C195">
        <v>196471</v>
      </c>
    </row>
    <row r="196" spans="1:3" x14ac:dyDescent="0.35">
      <c r="A196" t="s">
        <v>206</v>
      </c>
      <c r="B196">
        <v>50235</v>
      </c>
      <c r="C196">
        <v>196135</v>
      </c>
    </row>
    <row r="197" spans="1:3" x14ac:dyDescent="0.35">
      <c r="A197" t="s">
        <v>207</v>
      </c>
      <c r="B197">
        <v>50472</v>
      </c>
      <c r="C197">
        <v>198285</v>
      </c>
    </row>
    <row r="198" spans="1:3" x14ac:dyDescent="0.35">
      <c r="A198" t="s">
        <v>208</v>
      </c>
      <c r="B198">
        <v>50635</v>
      </c>
      <c r="C198">
        <v>200308</v>
      </c>
    </row>
    <row r="199" spans="1:3" x14ac:dyDescent="0.35">
      <c r="A199" t="s">
        <v>209</v>
      </c>
      <c r="B199">
        <v>51356</v>
      </c>
      <c r="C199">
        <v>201618</v>
      </c>
    </row>
    <row r="200" spans="1:3" x14ac:dyDescent="0.35">
      <c r="A200" t="s">
        <v>210</v>
      </c>
      <c r="B200">
        <v>51523</v>
      </c>
      <c r="C200">
        <v>204036</v>
      </c>
    </row>
    <row r="201" spans="1:3" x14ac:dyDescent="0.35">
      <c r="A201" t="s">
        <v>211</v>
      </c>
      <c r="B201">
        <v>51702</v>
      </c>
      <c r="C201">
        <v>207651</v>
      </c>
    </row>
    <row r="202" spans="1:3" x14ac:dyDescent="0.35">
      <c r="A202" t="s">
        <v>212</v>
      </c>
      <c r="B202">
        <v>52062</v>
      </c>
      <c r="C202">
        <v>209034</v>
      </c>
    </row>
    <row r="203" spans="1:3" x14ac:dyDescent="0.35">
      <c r="A203" t="s">
        <v>213</v>
      </c>
      <c r="B203">
        <v>52748</v>
      </c>
      <c r="C203">
        <v>212233</v>
      </c>
    </row>
    <row r="204" spans="1:3" x14ac:dyDescent="0.35">
      <c r="A204" t="s">
        <v>214</v>
      </c>
      <c r="B204">
        <v>53015</v>
      </c>
      <c r="C204">
        <v>214761</v>
      </c>
    </row>
    <row r="205" spans="1:3" x14ac:dyDescent="0.35">
      <c r="A205" t="s">
        <v>215</v>
      </c>
      <c r="B205">
        <v>53485</v>
      </c>
      <c r="C205">
        <v>216772</v>
      </c>
    </row>
    <row r="206" spans="1:3" x14ac:dyDescent="0.35">
      <c r="A206" t="s">
        <v>216</v>
      </c>
      <c r="B206">
        <v>53553</v>
      </c>
      <c r="C206">
        <v>218821</v>
      </c>
    </row>
    <row r="207" spans="1:3" x14ac:dyDescent="0.35">
      <c r="A207" t="s">
        <v>217</v>
      </c>
      <c r="B207">
        <v>55001</v>
      </c>
      <c r="C207">
        <v>221457</v>
      </c>
    </row>
    <row r="208" spans="1:3" x14ac:dyDescent="0.35">
      <c r="A208" t="s">
        <v>218</v>
      </c>
      <c r="B208">
        <v>55353</v>
      </c>
      <c r="C208">
        <v>224293</v>
      </c>
    </row>
    <row r="209" spans="1:3" x14ac:dyDescent="0.35">
      <c r="A209" t="s">
        <v>219</v>
      </c>
      <c r="B209">
        <v>56201</v>
      </c>
      <c r="C209">
        <v>226453</v>
      </c>
    </row>
    <row r="210" spans="1:3" x14ac:dyDescent="0.35">
      <c r="A210" t="s">
        <v>220</v>
      </c>
      <c r="B210">
        <v>57481</v>
      </c>
      <c r="C210">
        <v>229762</v>
      </c>
    </row>
    <row r="211" spans="1:3" x14ac:dyDescent="0.35">
      <c r="A211" t="s">
        <v>221</v>
      </c>
      <c r="B211">
        <v>57758</v>
      </c>
      <c r="C211">
        <v>231843</v>
      </c>
    </row>
    <row r="212" spans="1:3" x14ac:dyDescent="0.35">
      <c r="A212" t="s">
        <v>222</v>
      </c>
      <c r="B212">
        <v>58239</v>
      </c>
      <c r="C212">
        <v>236024</v>
      </c>
    </row>
    <row r="213" spans="1:3" x14ac:dyDescent="0.35">
      <c r="A213" t="s">
        <v>223</v>
      </c>
      <c r="B213">
        <v>58604</v>
      </c>
      <c r="C213">
        <v>237530</v>
      </c>
    </row>
    <row r="214" spans="1:3" x14ac:dyDescent="0.35">
      <c r="A214" t="s">
        <v>224</v>
      </c>
      <c r="B214">
        <v>58531</v>
      </c>
      <c r="C214">
        <v>243130</v>
      </c>
    </row>
    <row r="215" spans="1:3" x14ac:dyDescent="0.35">
      <c r="A215" t="s">
        <v>225</v>
      </c>
      <c r="B215">
        <v>58955</v>
      </c>
      <c r="C215">
        <v>244499</v>
      </c>
    </row>
    <row r="216" spans="1:3" x14ac:dyDescent="0.35">
      <c r="A216" t="s">
        <v>226</v>
      </c>
      <c r="B216">
        <v>58802</v>
      </c>
      <c r="C216">
        <v>249052</v>
      </c>
    </row>
    <row r="217" spans="1:3" x14ac:dyDescent="0.35">
      <c r="A217" t="s">
        <v>227</v>
      </c>
      <c r="B217">
        <v>59678</v>
      </c>
      <c r="C217">
        <v>249682</v>
      </c>
    </row>
    <row r="218" spans="1:3" x14ac:dyDescent="0.35">
      <c r="A218" t="s">
        <v>228</v>
      </c>
      <c r="B218">
        <v>60988</v>
      </c>
      <c r="C218">
        <v>249993</v>
      </c>
    </row>
    <row r="219" spans="1:3" x14ac:dyDescent="0.35">
      <c r="A219" t="s">
        <v>229</v>
      </c>
      <c r="B219">
        <v>61859</v>
      </c>
      <c r="C219">
        <v>256308</v>
      </c>
    </row>
    <row r="220" spans="1:3" x14ac:dyDescent="0.35">
      <c r="A220" t="s">
        <v>230</v>
      </c>
      <c r="B220">
        <v>61721</v>
      </c>
      <c r="C220">
        <v>255855</v>
      </c>
    </row>
    <row r="221" spans="1:3" x14ac:dyDescent="0.35">
      <c r="A221" t="s">
        <v>231</v>
      </c>
      <c r="B221">
        <v>62679</v>
      </c>
      <c r="C221">
        <v>258864</v>
      </c>
    </row>
    <row r="222" spans="1:3" x14ac:dyDescent="0.35">
      <c r="A222" t="s">
        <v>232</v>
      </c>
      <c r="B222">
        <v>59359</v>
      </c>
      <c r="C222">
        <v>256359</v>
      </c>
    </row>
    <row r="223" spans="1:3" x14ac:dyDescent="0.35">
      <c r="A223" t="s">
        <v>233</v>
      </c>
      <c r="B223">
        <v>58275</v>
      </c>
      <c r="C223">
        <v>264017</v>
      </c>
    </row>
    <row r="224" spans="1:3" x14ac:dyDescent="0.35">
      <c r="A224" t="s">
        <v>234</v>
      </c>
      <c r="B224">
        <v>57136</v>
      </c>
      <c r="C224">
        <v>262855</v>
      </c>
    </row>
    <row r="225" spans="1:3" x14ac:dyDescent="0.35">
      <c r="A225" t="s">
        <v>235</v>
      </c>
      <c r="B225">
        <v>56881</v>
      </c>
      <c r="C225">
        <v>263951</v>
      </c>
    </row>
    <row r="226" spans="1:3" x14ac:dyDescent="0.35">
      <c r="A226" t="s">
        <v>236</v>
      </c>
      <c r="B226">
        <v>56674</v>
      </c>
      <c r="C226">
        <v>264214</v>
      </c>
    </row>
    <row r="227" spans="1:3" x14ac:dyDescent="0.35">
      <c r="A227" t="s">
        <v>237</v>
      </c>
      <c r="B227">
        <v>57953</v>
      </c>
      <c r="C227">
        <v>267286</v>
      </c>
    </row>
    <row r="228" spans="1:3" x14ac:dyDescent="0.35">
      <c r="A228" t="s">
        <v>238</v>
      </c>
      <c r="B228">
        <v>58163</v>
      </c>
      <c r="C228">
        <v>267899</v>
      </c>
    </row>
    <row r="229" spans="1:3" x14ac:dyDescent="0.35">
      <c r="A229" t="s">
        <v>239</v>
      </c>
      <c r="B229">
        <v>59060</v>
      </c>
      <c r="C229">
        <v>268231</v>
      </c>
    </row>
    <row r="230" spans="1:3" x14ac:dyDescent="0.35">
      <c r="A230" t="s">
        <v>240</v>
      </c>
      <c r="B230">
        <v>58803</v>
      </c>
      <c r="C230">
        <v>265775</v>
      </c>
    </row>
    <row r="231" spans="1:3" x14ac:dyDescent="0.35">
      <c r="A231" t="s">
        <v>241</v>
      </c>
      <c r="B231">
        <v>58526</v>
      </c>
      <c r="C231">
        <v>271291</v>
      </c>
    </row>
    <row r="232" spans="1:3" x14ac:dyDescent="0.35">
      <c r="A232" t="s">
        <v>242</v>
      </c>
      <c r="B232">
        <v>59463</v>
      </c>
      <c r="C232">
        <v>273259</v>
      </c>
    </row>
    <row r="233" spans="1:3" x14ac:dyDescent="0.35">
      <c r="A233" t="s">
        <v>243</v>
      </c>
      <c r="B233">
        <v>59718</v>
      </c>
      <c r="C233">
        <v>273345</v>
      </c>
    </row>
    <row r="234" spans="1:3" x14ac:dyDescent="0.35">
      <c r="A234" t="s">
        <v>244</v>
      </c>
      <c r="B234">
        <v>62009</v>
      </c>
      <c r="C234">
        <v>279363</v>
      </c>
    </row>
    <row r="235" spans="1:3" x14ac:dyDescent="0.35">
      <c r="A235" t="s">
        <v>245</v>
      </c>
      <c r="B235">
        <v>62857</v>
      </c>
      <c r="C235">
        <v>283663</v>
      </c>
    </row>
    <row r="236" spans="1:3" x14ac:dyDescent="0.35">
      <c r="A236" t="s">
        <v>246</v>
      </c>
      <c r="B236">
        <v>62230</v>
      </c>
      <c r="C236">
        <v>282088</v>
      </c>
    </row>
    <row r="237" spans="1:3" x14ac:dyDescent="0.35">
      <c r="A237" t="s">
        <v>247</v>
      </c>
      <c r="B237">
        <v>61861</v>
      </c>
      <c r="C237">
        <v>283822</v>
      </c>
    </row>
    <row r="238" spans="1:3" x14ac:dyDescent="0.35">
      <c r="A238" t="s">
        <v>248</v>
      </c>
      <c r="B238">
        <v>62864</v>
      </c>
      <c r="C238">
        <v>284174</v>
      </c>
    </row>
    <row r="239" spans="1:3" x14ac:dyDescent="0.35">
      <c r="A239" t="s">
        <v>249</v>
      </c>
      <c r="B239">
        <v>63600</v>
      </c>
      <c r="C239">
        <v>292340</v>
      </c>
    </row>
    <row r="240" spans="1:3" x14ac:dyDescent="0.35">
      <c r="A240" t="s">
        <v>250</v>
      </c>
      <c r="B240">
        <v>64516</v>
      </c>
      <c r="C240">
        <v>298413</v>
      </c>
    </row>
    <row r="241" spans="1:3" x14ac:dyDescent="0.35">
      <c r="A241" t="s">
        <v>251</v>
      </c>
      <c r="B241">
        <v>66120</v>
      </c>
      <c r="C241">
        <v>300879</v>
      </c>
    </row>
    <row r="242" spans="1:3" x14ac:dyDescent="0.35">
      <c r="A242" t="s">
        <v>252</v>
      </c>
      <c r="B242">
        <v>67744</v>
      </c>
      <c r="C242">
        <v>301521</v>
      </c>
    </row>
    <row r="243" spans="1:3" x14ac:dyDescent="0.35">
      <c r="A243" t="s">
        <v>253</v>
      </c>
      <c r="B243">
        <v>69062</v>
      </c>
      <c r="C243">
        <v>304324</v>
      </c>
    </row>
    <row r="244" spans="1:3" x14ac:dyDescent="0.35">
      <c r="A244" t="s">
        <v>254</v>
      </c>
      <c r="B244">
        <v>69189</v>
      </c>
      <c r="C244">
        <v>303832</v>
      </c>
    </row>
    <row r="245" spans="1:3" x14ac:dyDescent="0.35">
      <c r="A245" t="s">
        <v>255</v>
      </c>
      <c r="B245">
        <v>69494</v>
      </c>
      <c r="C245">
        <v>307276</v>
      </c>
    </row>
    <row r="246" spans="1:3" x14ac:dyDescent="0.35">
      <c r="A246" t="s">
        <v>256</v>
      </c>
      <c r="B246">
        <v>70246</v>
      </c>
      <c r="C246">
        <v>311837</v>
      </c>
    </row>
    <row r="247" spans="1:3" x14ac:dyDescent="0.35">
      <c r="A247" t="s">
        <v>257</v>
      </c>
      <c r="B247">
        <v>72536</v>
      </c>
      <c r="C247">
        <v>319722</v>
      </c>
    </row>
    <row r="248" spans="1:3" x14ac:dyDescent="0.35">
      <c r="A248" t="s">
        <v>258</v>
      </c>
      <c r="B248">
        <v>74544</v>
      </c>
      <c r="C248">
        <v>327229</v>
      </c>
    </row>
    <row r="249" spans="1:3" x14ac:dyDescent="0.35">
      <c r="A249" t="s">
        <v>259</v>
      </c>
      <c r="B249">
        <v>75332</v>
      </c>
      <c r="C249">
        <v>327422</v>
      </c>
    </row>
    <row r="250" spans="1:3" x14ac:dyDescent="0.35">
      <c r="A250" t="s">
        <v>260</v>
      </c>
      <c r="B250">
        <v>75491</v>
      </c>
      <c r="C250">
        <v>326430</v>
      </c>
    </row>
    <row r="251" spans="1:3" x14ac:dyDescent="0.35">
      <c r="A251" t="s">
        <v>261</v>
      </c>
      <c r="B251">
        <v>76963</v>
      </c>
      <c r="C251">
        <v>328384</v>
      </c>
    </row>
    <row r="252" spans="1:3" x14ac:dyDescent="0.35">
      <c r="A252" t="s">
        <v>262</v>
      </c>
      <c r="B252">
        <v>76750</v>
      </c>
      <c r="C252">
        <v>328661</v>
      </c>
    </row>
    <row r="253" spans="1:3" x14ac:dyDescent="0.35">
      <c r="A253" t="s">
        <v>263</v>
      </c>
      <c r="B253">
        <v>78155</v>
      </c>
      <c r="C253">
        <v>327892</v>
      </c>
    </row>
    <row r="254" spans="1:3" x14ac:dyDescent="0.35">
      <c r="A254" t="s">
        <v>264</v>
      </c>
      <c r="B254">
        <v>78746</v>
      </c>
      <c r="C254">
        <v>328000</v>
      </c>
    </row>
    <row r="255" spans="1:3" x14ac:dyDescent="0.35">
      <c r="A255" t="s">
        <v>265</v>
      </c>
      <c r="B255">
        <v>80118</v>
      </c>
      <c r="C255">
        <v>337442</v>
      </c>
    </row>
    <row r="256" spans="1:3" x14ac:dyDescent="0.35">
      <c r="A256" t="s">
        <v>266</v>
      </c>
      <c r="B256">
        <v>80509</v>
      </c>
      <c r="C256">
        <v>339739</v>
      </c>
    </row>
    <row r="257" spans="1:3" x14ac:dyDescent="0.35">
      <c r="A257" t="s">
        <v>267</v>
      </c>
      <c r="B257">
        <v>81640</v>
      </c>
      <c r="C257">
        <v>341892</v>
      </c>
    </row>
    <row r="258" spans="1:3" x14ac:dyDescent="0.35">
      <c r="A258" t="s">
        <v>268</v>
      </c>
      <c r="B258">
        <v>83043</v>
      </c>
      <c r="C258">
        <v>347741</v>
      </c>
    </row>
    <row r="259" spans="1:3" x14ac:dyDescent="0.35">
      <c r="A259" t="s">
        <v>269</v>
      </c>
      <c r="B259">
        <v>84127</v>
      </c>
      <c r="C259">
        <v>347414</v>
      </c>
    </row>
    <row r="260" spans="1:3" x14ac:dyDescent="0.35">
      <c r="A260" t="s">
        <v>270</v>
      </c>
      <c r="B260">
        <v>84999</v>
      </c>
      <c r="C260">
        <v>350680</v>
      </c>
    </row>
    <row r="261" spans="1:3" x14ac:dyDescent="0.35">
      <c r="A261" t="s">
        <v>271</v>
      </c>
      <c r="B261">
        <v>86742</v>
      </c>
      <c r="C261">
        <v>356604</v>
      </c>
    </row>
    <row r="262" spans="1:3" x14ac:dyDescent="0.35">
      <c r="A262" t="s">
        <v>272</v>
      </c>
      <c r="B262">
        <v>87280</v>
      </c>
      <c r="C262">
        <v>356179</v>
      </c>
    </row>
    <row r="263" spans="1:3" x14ac:dyDescent="0.35">
      <c r="A263" t="s">
        <v>273</v>
      </c>
      <c r="B263">
        <v>87342</v>
      </c>
      <c r="C263">
        <v>363586</v>
      </c>
    </row>
    <row r="264" spans="1:3" x14ac:dyDescent="0.35">
      <c r="A264" t="s">
        <v>274</v>
      </c>
      <c r="B264">
        <v>87194</v>
      </c>
      <c r="C264">
        <v>365234</v>
      </c>
    </row>
    <row r="265" spans="1:3" x14ac:dyDescent="0.35">
      <c r="A265" t="s">
        <v>275</v>
      </c>
      <c r="B265">
        <v>88576</v>
      </c>
      <c r="C265">
        <v>367963</v>
      </c>
    </row>
    <row r="266" spans="1:3" x14ac:dyDescent="0.35">
      <c r="A266" t="s">
        <v>276</v>
      </c>
      <c r="B266">
        <v>87831</v>
      </c>
      <c r="C266">
        <v>362113</v>
      </c>
    </row>
    <row r="267" spans="1:3" x14ac:dyDescent="0.35">
      <c r="A267" t="s">
        <v>277</v>
      </c>
      <c r="B267">
        <v>86947</v>
      </c>
      <c r="C267">
        <v>356204</v>
      </c>
    </row>
    <row r="268" spans="1:3" x14ac:dyDescent="0.35">
      <c r="A268" t="s">
        <v>278</v>
      </c>
      <c r="B268">
        <v>87882</v>
      </c>
      <c r="C268">
        <v>367296</v>
      </c>
    </row>
    <row r="269" spans="1:3" x14ac:dyDescent="0.35">
      <c r="A269" t="s">
        <v>279</v>
      </c>
      <c r="B269">
        <v>88607</v>
      </c>
      <c r="C269">
        <v>368253</v>
      </c>
    </row>
    <row r="270" spans="1:3" x14ac:dyDescent="0.35">
      <c r="A270" t="s">
        <v>280</v>
      </c>
      <c r="B270">
        <v>90405</v>
      </c>
      <c r="C270">
        <v>373719</v>
      </c>
    </row>
    <row r="271" spans="1:3" x14ac:dyDescent="0.35">
      <c r="A271" t="s">
        <v>281</v>
      </c>
      <c r="B271">
        <v>91363</v>
      </c>
      <c r="C271">
        <v>375577</v>
      </c>
    </row>
    <row r="272" spans="1:3" x14ac:dyDescent="0.35">
      <c r="A272" t="s">
        <v>282</v>
      </c>
      <c r="B272">
        <v>91011</v>
      </c>
      <c r="C272">
        <v>378192</v>
      </c>
    </row>
    <row r="273" spans="1:3" x14ac:dyDescent="0.35">
      <c r="A273" t="s">
        <v>2</v>
      </c>
      <c r="B273">
        <v>92191</v>
      </c>
      <c r="C273">
        <v>380731</v>
      </c>
    </row>
    <row r="274" spans="1:3" x14ac:dyDescent="0.35">
      <c r="A274" t="s">
        <v>299</v>
      </c>
      <c r="B274">
        <v>95237</v>
      </c>
      <c r="C274">
        <v>388396</v>
      </c>
    </row>
    <row r="275" spans="1:3" x14ac:dyDescent="0.35">
      <c r="A275" t="s">
        <v>300</v>
      </c>
      <c r="B275">
        <v>96220</v>
      </c>
      <c r="C275">
        <v>394881</v>
      </c>
    </row>
    <row r="276" spans="1:3" x14ac:dyDescent="0.35">
      <c r="A276" t="s">
        <v>301</v>
      </c>
      <c r="B276">
        <v>98896</v>
      </c>
      <c r="C276">
        <v>402360</v>
      </c>
    </row>
    <row r="277" spans="1:3" x14ac:dyDescent="0.35">
      <c r="A277" t="s">
        <v>302</v>
      </c>
      <c r="B277">
        <v>103344</v>
      </c>
      <c r="C277">
        <v>418440</v>
      </c>
    </row>
    <row r="278" spans="1:3" x14ac:dyDescent="0.35">
      <c r="A278" t="s">
        <v>303</v>
      </c>
      <c r="B278">
        <v>108406</v>
      </c>
      <c r="C278">
        <v>424987</v>
      </c>
    </row>
    <row r="279" spans="1:3" x14ac:dyDescent="0.35">
      <c r="A279" t="s">
        <v>304</v>
      </c>
      <c r="B279">
        <v>109706</v>
      </c>
      <c r="C279">
        <v>438759</v>
      </c>
    </row>
    <row r="280" spans="1:3" x14ac:dyDescent="0.35">
      <c r="A280" t="s">
        <v>305</v>
      </c>
      <c r="B280">
        <v>112668</v>
      </c>
      <c r="C280">
        <v>441441</v>
      </c>
    </row>
    <row r="281" spans="1:3" x14ac:dyDescent="0.35">
      <c r="A281" t="s">
        <v>306</v>
      </c>
      <c r="B281">
        <v>112505</v>
      </c>
      <c r="C281">
        <v>446611</v>
      </c>
    </row>
    <row r="282" spans="1:3" x14ac:dyDescent="0.35">
      <c r="A282" t="s">
        <v>372</v>
      </c>
      <c r="B282">
        <v>113528</v>
      </c>
      <c r="C282">
        <v>450890</v>
      </c>
    </row>
  </sheetData>
  <dataValidations count="1">
    <dataValidation allowBlank="1" showErrorMessage="1" promptTitle="TRAFO" prompt="$A$1:$C$282" sqref="A1" xr:uid="{D0742DDE-D4EA-4463-B82F-14F3040BAA6C}"/>
  </dataValidations>
  <hyperlinks>
    <hyperlink ref="B5" location="RDB ménages!$B$5" tooltip="https://emea1-datastream.platform.refinitiv.com/navigator/EconomicsMetadata.aspx?navcode=UKNRJN..B&amp;caller=DFO&amp;version=3.0.42.10&amp;nova=true" display="UKNRJN..B" xr:uid="{BF4BFF7A-C3D6-41F7-8417-A425C7C0EADB}"/>
    <hyperlink ref="C5" location="RDB ménages!$C$5" tooltip="https://emea1-datastream.platform.refinitiv.com/navigator/EconomicsMetadata.aspx?navcode=UKRPHQ..B&amp;caller=DFO&amp;version=3.0.42.10&amp;nova=true" display="UKRPHQ..B" xr:uid="{BBD8ED27-46BF-44DD-A96E-3CDE50C26DAC}"/>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9B29-AE8B-46C2-845A-1D86085D6B97}">
  <dimension ref="A1:C155"/>
  <sheetViews>
    <sheetView topLeftCell="A142" workbookViewId="0">
      <selection activeCell="B1" sqref="B1"/>
    </sheetView>
  </sheetViews>
  <sheetFormatPr defaultColWidth="10.90625" defaultRowHeight="14.5" x14ac:dyDescent="0.35"/>
  <sheetData>
    <row r="1" spans="1:2" x14ac:dyDescent="0.35">
      <c r="A1" s="113" t="s">
        <v>498</v>
      </c>
      <c r="B1" s="113" t="s">
        <v>922</v>
      </c>
    </row>
    <row r="2" spans="1:2" x14ac:dyDescent="0.35">
      <c r="A2" s="113" t="s">
        <v>500</v>
      </c>
      <c r="B2" s="113" t="s">
        <v>923</v>
      </c>
    </row>
    <row r="3" spans="1:2" x14ac:dyDescent="0.35">
      <c r="A3" s="113" t="s">
        <v>502</v>
      </c>
      <c r="B3" s="113" t="s">
        <v>916</v>
      </c>
    </row>
    <row r="4" spans="1:2" x14ac:dyDescent="0.35">
      <c r="A4" s="113" t="s">
        <v>504</v>
      </c>
      <c r="B4" s="113" t="s">
        <v>505</v>
      </c>
    </row>
    <row r="5" spans="1:2" x14ac:dyDescent="0.35">
      <c r="A5" s="113" t="s">
        <v>506</v>
      </c>
      <c r="B5" s="113" t="s">
        <v>924</v>
      </c>
    </row>
    <row r="6" spans="1:2" x14ac:dyDescent="0.35">
      <c r="A6" s="113" t="s">
        <v>507</v>
      </c>
      <c r="B6" s="113" t="s">
        <v>925</v>
      </c>
    </row>
    <row r="7" spans="1:2" x14ac:dyDescent="0.35">
      <c r="A7" s="113" t="s">
        <v>509</v>
      </c>
      <c r="B7" s="113" t="s">
        <v>921</v>
      </c>
    </row>
    <row r="8" spans="1:2" x14ac:dyDescent="0.35">
      <c r="A8" s="113" t="s">
        <v>511</v>
      </c>
      <c r="B8" s="113"/>
    </row>
    <row r="9" spans="1:2" x14ac:dyDescent="0.35">
      <c r="A9" s="113" t="s">
        <v>537</v>
      </c>
      <c r="B9" s="113" t="s">
        <v>505</v>
      </c>
    </row>
    <row r="10" spans="1:2" x14ac:dyDescent="0.35">
      <c r="A10" s="113" t="s">
        <v>538</v>
      </c>
      <c r="B10" s="113" t="s">
        <v>505</v>
      </c>
    </row>
    <row r="11" spans="1:2" x14ac:dyDescent="0.35">
      <c r="A11" s="113" t="s">
        <v>539</v>
      </c>
      <c r="B11" s="114">
        <v>62.1</v>
      </c>
    </row>
    <row r="12" spans="1:2" x14ac:dyDescent="0.35">
      <c r="A12" s="113" t="s">
        <v>540</v>
      </c>
      <c r="B12" s="114">
        <v>64.599999999999994</v>
      </c>
    </row>
    <row r="13" spans="1:2" x14ac:dyDescent="0.35">
      <c r="A13" s="113" t="s">
        <v>541</v>
      </c>
      <c r="B13" s="114">
        <v>66.900000000000006</v>
      </c>
    </row>
    <row r="14" spans="1:2" x14ac:dyDescent="0.35">
      <c r="A14" s="113" t="s">
        <v>542</v>
      </c>
      <c r="B14" s="114">
        <v>70.3</v>
      </c>
    </row>
    <row r="15" spans="1:2" x14ac:dyDescent="0.35">
      <c r="A15" s="113" t="s">
        <v>543</v>
      </c>
      <c r="B15" s="114">
        <v>72</v>
      </c>
    </row>
    <row r="16" spans="1:2" x14ac:dyDescent="0.35">
      <c r="A16" s="113" t="s">
        <v>544</v>
      </c>
      <c r="B16" s="114">
        <v>73.3</v>
      </c>
    </row>
    <row r="17" spans="1:2" x14ac:dyDescent="0.35">
      <c r="A17" s="113" t="s">
        <v>545</v>
      </c>
      <c r="B17" s="114">
        <v>75.7</v>
      </c>
    </row>
    <row r="18" spans="1:2" x14ac:dyDescent="0.35">
      <c r="A18" s="113" t="s">
        <v>546</v>
      </c>
      <c r="B18" s="114">
        <v>77.5</v>
      </c>
    </row>
    <row r="19" spans="1:2" x14ac:dyDescent="0.35">
      <c r="A19" s="113" t="s">
        <v>547</v>
      </c>
      <c r="B19" s="114">
        <v>80.099999999999994</v>
      </c>
    </row>
    <row r="20" spans="1:2" x14ac:dyDescent="0.35">
      <c r="A20" s="113" t="s">
        <v>548</v>
      </c>
      <c r="B20" s="114">
        <v>82.4</v>
      </c>
    </row>
    <row r="21" spans="1:2" x14ac:dyDescent="0.35">
      <c r="A21" s="113" t="s">
        <v>549</v>
      </c>
      <c r="B21" s="114">
        <v>85.1</v>
      </c>
    </row>
    <row r="22" spans="1:2" x14ac:dyDescent="0.35">
      <c r="A22" s="113" t="s">
        <v>550</v>
      </c>
      <c r="B22" s="114">
        <v>85.1</v>
      </c>
    </row>
    <row r="23" spans="1:2" x14ac:dyDescent="0.35">
      <c r="A23" s="113" t="s">
        <v>551</v>
      </c>
      <c r="B23" s="114">
        <v>80.5</v>
      </c>
    </row>
    <row r="24" spans="1:2" x14ac:dyDescent="0.35">
      <c r="A24" s="113" t="s">
        <v>552</v>
      </c>
      <c r="B24" s="114">
        <v>82.9</v>
      </c>
    </row>
    <row r="25" spans="1:2" x14ac:dyDescent="0.35">
      <c r="A25" s="113" t="s">
        <v>553</v>
      </c>
      <c r="B25" s="114">
        <v>84</v>
      </c>
    </row>
    <row r="26" spans="1:2" x14ac:dyDescent="0.35">
      <c r="A26" s="113" t="s">
        <v>554</v>
      </c>
      <c r="B26" s="114">
        <v>85.7</v>
      </c>
    </row>
    <row r="27" spans="1:2" x14ac:dyDescent="0.35">
      <c r="A27" s="113" t="s">
        <v>555</v>
      </c>
      <c r="B27" s="114">
        <v>87.8</v>
      </c>
    </row>
    <row r="28" spans="1:2" x14ac:dyDescent="0.35">
      <c r="A28" s="113" t="s">
        <v>556</v>
      </c>
      <c r="B28" s="114">
        <v>91</v>
      </c>
    </row>
    <row r="29" spans="1:2" x14ac:dyDescent="0.35">
      <c r="A29" s="113" t="s">
        <v>557</v>
      </c>
      <c r="B29" s="114">
        <v>92.9</v>
      </c>
    </row>
    <row r="30" spans="1:2" x14ac:dyDescent="0.35">
      <c r="A30" s="113" t="s">
        <v>558</v>
      </c>
      <c r="B30" s="114">
        <v>94.8</v>
      </c>
    </row>
    <row r="31" spans="1:2" x14ac:dyDescent="0.35">
      <c r="A31" s="113" t="s">
        <v>559</v>
      </c>
      <c r="B31" s="114">
        <v>97.3</v>
      </c>
    </row>
    <row r="32" spans="1:2" x14ac:dyDescent="0.35">
      <c r="A32" s="113" t="s">
        <v>560</v>
      </c>
      <c r="B32" s="114">
        <v>98.4</v>
      </c>
    </row>
    <row r="33" spans="1:2" x14ac:dyDescent="0.35">
      <c r="A33" s="113" t="s">
        <v>561</v>
      </c>
      <c r="B33" s="114">
        <v>100</v>
      </c>
    </row>
    <row r="34" spans="1:2" x14ac:dyDescent="0.35">
      <c r="A34" s="113" t="s">
        <v>562</v>
      </c>
      <c r="B34" s="114">
        <v>92.2</v>
      </c>
    </row>
    <row r="35" spans="1:2" x14ac:dyDescent="0.35">
      <c r="A35" s="113" t="s">
        <v>563</v>
      </c>
      <c r="B35" s="114">
        <v>98.5</v>
      </c>
    </row>
    <row r="36" spans="1:2" x14ac:dyDescent="0.35">
      <c r="A36" s="113" t="s">
        <v>629</v>
      </c>
      <c r="B36" s="114">
        <v>102.3</v>
      </c>
    </row>
    <row r="37" spans="1:2" x14ac:dyDescent="0.35">
      <c r="A37" s="113" t="s">
        <v>630</v>
      </c>
      <c r="B37" s="114">
        <v>102.6</v>
      </c>
    </row>
    <row r="38" spans="1:2" x14ac:dyDescent="0.35">
      <c r="A38" s="113" t="s">
        <v>791</v>
      </c>
      <c r="B38" s="113" t="s">
        <v>505</v>
      </c>
    </row>
    <row r="39" spans="1:2" x14ac:dyDescent="0.35">
      <c r="A39" s="113" t="s">
        <v>792</v>
      </c>
      <c r="B39" s="113" t="s">
        <v>505</v>
      </c>
    </row>
    <row r="40" spans="1:2" x14ac:dyDescent="0.35">
      <c r="A40" s="113" t="s">
        <v>793</v>
      </c>
      <c r="B40" s="113" t="s">
        <v>505</v>
      </c>
    </row>
    <row r="41" spans="1:2" x14ac:dyDescent="0.35">
      <c r="A41" s="113" t="s">
        <v>794</v>
      </c>
      <c r="B41" s="113" t="s">
        <v>505</v>
      </c>
    </row>
    <row r="42" spans="1:2" x14ac:dyDescent="0.35">
      <c r="A42" s="113" t="s">
        <v>795</v>
      </c>
      <c r="B42" s="113" t="s">
        <v>505</v>
      </c>
    </row>
    <row r="43" spans="1:2" x14ac:dyDescent="0.35">
      <c r="A43" s="113" t="s">
        <v>796</v>
      </c>
      <c r="B43" s="113" t="s">
        <v>505</v>
      </c>
    </row>
    <row r="44" spans="1:2" x14ac:dyDescent="0.35">
      <c r="A44" s="113" t="s">
        <v>797</v>
      </c>
      <c r="B44" s="113" t="s">
        <v>505</v>
      </c>
    </row>
    <row r="45" spans="1:2" x14ac:dyDescent="0.35">
      <c r="A45" s="113" t="s">
        <v>798</v>
      </c>
      <c r="B45" s="113" t="s">
        <v>505</v>
      </c>
    </row>
    <row r="46" spans="1:2" x14ac:dyDescent="0.35">
      <c r="A46" s="113" t="s">
        <v>799</v>
      </c>
      <c r="B46" s="114">
        <v>61.2</v>
      </c>
    </row>
    <row r="47" spans="1:2" x14ac:dyDescent="0.35">
      <c r="A47" s="113" t="s">
        <v>800</v>
      </c>
      <c r="B47" s="114">
        <v>61.8</v>
      </c>
    </row>
    <row r="48" spans="1:2" x14ac:dyDescent="0.35">
      <c r="A48" s="113" t="s">
        <v>801</v>
      </c>
      <c r="B48" s="114">
        <v>62.3</v>
      </c>
    </row>
    <row r="49" spans="1:2" x14ac:dyDescent="0.35">
      <c r="A49" s="113" t="s">
        <v>802</v>
      </c>
      <c r="B49" s="114">
        <v>63.3</v>
      </c>
    </row>
    <row r="50" spans="1:2" x14ac:dyDescent="0.35">
      <c r="A50" s="113" t="s">
        <v>803</v>
      </c>
      <c r="B50" s="114">
        <v>63.8</v>
      </c>
    </row>
    <row r="51" spans="1:2" x14ac:dyDescent="0.35">
      <c r="A51" s="113" t="s">
        <v>804</v>
      </c>
      <c r="B51" s="114">
        <v>64.400000000000006</v>
      </c>
    </row>
    <row r="52" spans="1:2" x14ac:dyDescent="0.35">
      <c r="A52" s="113" t="s">
        <v>805</v>
      </c>
      <c r="B52" s="114">
        <v>64.7</v>
      </c>
    </row>
    <row r="53" spans="1:2" x14ac:dyDescent="0.35">
      <c r="A53" s="113" t="s">
        <v>806</v>
      </c>
      <c r="B53" s="114">
        <v>65.3</v>
      </c>
    </row>
    <row r="54" spans="1:2" x14ac:dyDescent="0.35">
      <c r="A54" s="113" t="s">
        <v>807</v>
      </c>
      <c r="B54" s="114">
        <v>65.7</v>
      </c>
    </row>
    <row r="55" spans="1:2" x14ac:dyDescent="0.35">
      <c r="A55" s="113" t="s">
        <v>808</v>
      </c>
      <c r="B55" s="114">
        <v>66.099999999999994</v>
      </c>
    </row>
    <row r="56" spans="1:2" x14ac:dyDescent="0.35">
      <c r="A56" s="113" t="s">
        <v>809</v>
      </c>
      <c r="B56" s="114">
        <v>67.400000000000006</v>
      </c>
    </row>
    <row r="57" spans="1:2" x14ac:dyDescent="0.35">
      <c r="A57" s="113" t="s">
        <v>810</v>
      </c>
      <c r="B57" s="114">
        <v>68.599999999999994</v>
      </c>
    </row>
    <row r="58" spans="1:2" x14ac:dyDescent="0.35">
      <c r="A58" s="113" t="s">
        <v>811</v>
      </c>
      <c r="B58" s="114">
        <v>69.400000000000006</v>
      </c>
    </row>
    <row r="59" spans="1:2" x14ac:dyDescent="0.35">
      <c r="A59" s="113" t="s">
        <v>812</v>
      </c>
      <c r="B59" s="114">
        <v>70.099999999999994</v>
      </c>
    </row>
    <row r="60" spans="1:2" x14ac:dyDescent="0.35">
      <c r="A60" s="113" t="s">
        <v>813</v>
      </c>
      <c r="B60" s="114">
        <v>70.599999999999994</v>
      </c>
    </row>
    <row r="61" spans="1:2" x14ac:dyDescent="0.35">
      <c r="A61" s="113" t="s">
        <v>814</v>
      </c>
      <c r="B61" s="114">
        <v>71.099999999999994</v>
      </c>
    </row>
    <row r="62" spans="1:2" x14ac:dyDescent="0.35">
      <c r="A62" s="113" t="s">
        <v>815</v>
      </c>
      <c r="B62" s="114">
        <v>71.7</v>
      </c>
    </row>
    <row r="63" spans="1:2" x14ac:dyDescent="0.35">
      <c r="A63" s="113" t="s">
        <v>816</v>
      </c>
      <c r="B63" s="114">
        <v>71.900000000000006</v>
      </c>
    </row>
    <row r="64" spans="1:2" x14ac:dyDescent="0.35">
      <c r="A64" s="113" t="s">
        <v>817</v>
      </c>
      <c r="B64" s="114">
        <v>72.2</v>
      </c>
    </row>
    <row r="65" spans="1:2" x14ac:dyDescent="0.35">
      <c r="A65" s="113" t="s">
        <v>818</v>
      </c>
      <c r="B65" s="114">
        <v>72.3</v>
      </c>
    </row>
    <row r="66" spans="1:2" x14ac:dyDescent="0.35">
      <c r="A66" s="113" t="s">
        <v>819</v>
      </c>
      <c r="B66" s="114">
        <v>72.599999999999994</v>
      </c>
    </row>
    <row r="67" spans="1:2" x14ac:dyDescent="0.35">
      <c r="A67" s="113" t="s">
        <v>820</v>
      </c>
      <c r="B67" s="114">
        <v>72.900000000000006</v>
      </c>
    </row>
    <row r="68" spans="1:2" x14ac:dyDescent="0.35">
      <c r="A68" s="113" t="s">
        <v>821</v>
      </c>
      <c r="B68" s="114">
        <v>73.599999999999994</v>
      </c>
    </row>
    <row r="69" spans="1:2" x14ac:dyDescent="0.35">
      <c r="A69" s="113" t="s">
        <v>822</v>
      </c>
      <c r="B69" s="114">
        <v>74.2</v>
      </c>
    </row>
    <row r="70" spans="1:2" x14ac:dyDescent="0.35">
      <c r="A70" s="113" t="s">
        <v>823</v>
      </c>
      <c r="B70" s="114">
        <v>74.7</v>
      </c>
    </row>
    <row r="71" spans="1:2" x14ac:dyDescent="0.35">
      <c r="A71" s="113" t="s">
        <v>824</v>
      </c>
      <c r="B71" s="114">
        <v>75.400000000000006</v>
      </c>
    </row>
    <row r="72" spans="1:2" x14ac:dyDescent="0.35">
      <c r="A72" s="113" t="s">
        <v>825</v>
      </c>
      <c r="B72" s="114">
        <v>76.099999999999994</v>
      </c>
    </row>
    <row r="73" spans="1:2" x14ac:dyDescent="0.35">
      <c r="A73" s="113" t="s">
        <v>826</v>
      </c>
      <c r="B73" s="114">
        <v>76.8</v>
      </c>
    </row>
    <row r="74" spans="1:2" x14ac:dyDescent="0.35">
      <c r="A74" s="113" t="s">
        <v>827</v>
      </c>
      <c r="B74" s="114">
        <v>76.900000000000006</v>
      </c>
    </row>
    <row r="75" spans="1:2" x14ac:dyDescent="0.35">
      <c r="A75" s="113" t="s">
        <v>828</v>
      </c>
      <c r="B75" s="114">
        <v>77.3</v>
      </c>
    </row>
    <row r="76" spans="1:2" x14ac:dyDescent="0.35">
      <c r="A76" s="113" t="s">
        <v>829</v>
      </c>
      <c r="B76" s="114">
        <v>77.5</v>
      </c>
    </row>
    <row r="77" spans="1:2" x14ac:dyDescent="0.35">
      <c r="A77" s="113" t="s">
        <v>830</v>
      </c>
      <c r="B77" s="114">
        <v>78.099999999999994</v>
      </c>
    </row>
    <row r="78" spans="1:2" x14ac:dyDescent="0.35">
      <c r="A78" s="113" t="s">
        <v>831</v>
      </c>
      <c r="B78" s="114">
        <v>78.8</v>
      </c>
    </row>
    <row r="79" spans="1:2" x14ac:dyDescent="0.35">
      <c r="A79" s="113" t="s">
        <v>832</v>
      </c>
      <c r="B79" s="114">
        <v>79.599999999999994</v>
      </c>
    </row>
    <row r="80" spans="1:2" x14ac:dyDescent="0.35">
      <c r="A80" s="113" t="s">
        <v>833</v>
      </c>
      <c r="B80" s="114">
        <v>80.5</v>
      </c>
    </row>
    <row r="81" spans="1:2" x14ac:dyDescent="0.35">
      <c r="A81" s="113" t="s">
        <v>834</v>
      </c>
      <c r="B81" s="114">
        <v>81.400000000000006</v>
      </c>
    </row>
    <row r="82" spans="1:2" x14ac:dyDescent="0.35">
      <c r="A82" s="113" t="s">
        <v>835</v>
      </c>
      <c r="B82" s="114">
        <v>81.900000000000006</v>
      </c>
    </row>
    <row r="83" spans="1:2" x14ac:dyDescent="0.35">
      <c r="A83" s="113" t="s">
        <v>836</v>
      </c>
      <c r="B83" s="114">
        <v>82.4</v>
      </c>
    </row>
    <row r="84" spans="1:2" x14ac:dyDescent="0.35">
      <c r="A84" s="113" t="s">
        <v>837</v>
      </c>
      <c r="B84" s="114">
        <v>82.4</v>
      </c>
    </row>
    <row r="85" spans="1:2" x14ac:dyDescent="0.35">
      <c r="A85" s="113" t="s">
        <v>838</v>
      </c>
      <c r="B85" s="114">
        <v>83</v>
      </c>
    </row>
    <row r="86" spans="1:2" x14ac:dyDescent="0.35">
      <c r="A86" s="113" t="s">
        <v>839</v>
      </c>
      <c r="B86" s="114">
        <v>83.9</v>
      </c>
    </row>
    <row r="87" spans="1:2" x14ac:dyDescent="0.35">
      <c r="A87" s="113" t="s">
        <v>840</v>
      </c>
      <c r="B87" s="114">
        <v>84.8</v>
      </c>
    </row>
    <row r="88" spans="1:2" x14ac:dyDescent="0.35">
      <c r="A88" s="113" t="s">
        <v>841</v>
      </c>
      <c r="B88" s="114">
        <v>85.5</v>
      </c>
    </row>
    <row r="89" spans="1:2" x14ac:dyDescent="0.35">
      <c r="A89" s="113" t="s">
        <v>842</v>
      </c>
      <c r="B89" s="114">
        <v>86.1</v>
      </c>
    </row>
    <row r="90" spans="1:2" x14ac:dyDescent="0.35">
      <c r="A90" s="113" t="s">
        <v>843</v>
      </c>
      <c r="B90" s="114">
        <v>86.6</v>
      </c>
    </row>
    <row r="91" spans="1:2" x14ac:dyDescent="0.35">
      <c r="A91" s="113" t="s">
        <v>844</v>
      </c>
      <c r="B91" s="114">
        <v>86.3</v>
      </c>
    </row>
    <row r="92" spans="1:2" x14ac:dyDescent="0.35">
      <c r="A92" s="113" t="s">
        <v>845</v>
      </c>
      <c r="B92" s="114">
        <v>84.7</v>
      </c>
    </row>
    <row r="93" spans="1:2" x14ac:dyDescent="0.35">
      <c r="A93" s="113" t="s">
        <v>846</v>
      </c>
      <c r="B93" s="114">
        <v>82.6</v>
      </c>
    </row>
    <row r="94" spans="1:2" x14ac:dyDescent="0.35">
      <c r="A94" s="113" t="s">
        <v>847</v>
      </c>
      <c r="B94" s="114">
        <v>80.8</v>
      </c>
    </row>
    <row r="95" spans="1:2" x14ac:dyDescent="0.35">
      <c r="A95" s="113" t="s">
        <v>848</v>
      </c>
      <c r="B95" s="114">
        <v>80.3</v>
      </c>
    </row>
    <row r="96" spans="1:2" x14ac:dyDescent="0.35">
      <c r="A96" s="113" t="s">
        <v>849</v>
      </c>
      <c r="B96" s="114">
        <v>80.3</v>
      </c>
    </row>
    <row r="97" spans="1:2" x14ac:dyDescent="0.35">
      <c r="A97" s="113" t="s">
        <v>850</v>
      </c>
      <c r="B97" s="114">
        <v>80.7</v>
      </c>
    </row>
    <row r="98" spans="1:2" x14ac:dyDescent="0.35">
      <c r="A98" s="113" t="s">
        <v>851</v>
      </c>
      <c r="B98" s="114">
        <v>81.8</v>
      </c>
    </row>
    <row r="99" spans="1:2" x14ac:dyDescent="0.35">
      <c r="A99" s="113" t="s">
        <v>852</v>
      </c>
      <c r="B99" s="114">
        <v>82.9</v>
      </c>
    </row>
    <row r="100" spans="1:2" x14ac:dyDescent="0.35">
      <c r="A100" s="113" t="s">
        <v>853</v>
      </c>
      <c r="B100" s="114">
        <v>83.4</v>
      </c>
    </row>
    <row r="101" spans="1:2" x14ac:dyDescent="0.35">
      <c r="A101" s="113" t="s">
        <v>854</v>
      </c>
      <c r="B101" s="114">
        <v>83.4</v>
      </c>
    </row>
    <row r="102" spans="1:2" x14ac:dyDescent="0.35">
      <c r="A102" s="113" t="s">
        <v>855</v>
      </c>
      <c r="B102" s="114">
        <v>83.7</v>
      </c>
    </row>
    <row r="103" spans="1:2" x14ac:dyDescent="0.35">
      <c r="A103" s="113" t="s">
        <v>856</v>
      </c>
      <c r="B103" s="114">
        <v>83.7</v>
      </c>
    </row>
    <row r="104" spans="1:2" x14ac:dyDescent="0.35">
      <c r="A104" s="113" t="s">
        <v>857</v>
      </c>
      <c r="B104" s="114">
        <v>84.1</v>
      </c>
    </row>
    <row r="105" spans="1:2" x14ac:dyDescent="0.35">
      <c r="A105" s="113" t="s">
        <v>858</v>
      </c>
      <c r="B105" s="114">
        <v>84.4</v>
      </c>
    </row>
    <row r="106" spans="1:2" x14ac:dyDescent="0.35">
      <c r="A106" s="113" t="s">
        <v>859</v>
      </c>
      <c r="B106" s="114">
        <v>85.3</v>
      </c>
    </row>
    <row r="107" spans="1:2" x14ac:dyDescent="0.35">
      <c r="A107" s="113" t="s">
        <v>860</v>
      </c>
      <c r="B107" s="114">
        <v>85.1</v>
      </c>
    </row>
    <row r="108" spans="1:2" x14ac:dyDescent="0.35">
      <c r="A108" s="113" t="s">
        <v>861</v>
      </c>
      <c r="B108" s="114">
        <v>86.2</v>
      </c>
    </row>
    <row r="109" spans="1:2" x14ac:dyDescent="0.35">
      <c r="A109" s="113" t="s">
        <v>862</v>
      </c>
      <c r="B109" s="114">
        <v>86.3</v>
      </c>
    </row>
    <row r="110" spans="1:2" x14ac:dyDescent="0.35">
      <c r="A110" s="113" t="s">
        <v>863</v>
      </c>
      <c r="B110" s="114">
        <v>86.7</v>
      </c>
    </row>
    <row r="111" spans="1:2" x14ac:dyDescent="0.35">
      <c r="A111" s="113" t="s">
        <v>864</v>
      </c>
      <c r="B111" s="114">
        <v>87.5</v>
      </c>
    </row>
    <row r="112" spans="1:2" x14ac:dyDescent="0.35">
      <c r="A112" s="113" t="s">
        <v>865</v>
      </c>
      <c r="B112" s="114">
        <v>88.2</v>
      </c>
    </row>
    <row r="113" spans="1:2" x14ac:dyDescent="0.35">
      <c r="A113" s="113" t="s">
        <v>866</v>
      </c>
      <c r="B113" s="114">
        <v>88.8</v>
      </c>
    </row>
    <row r="114" spans="1:2" x14ac:dyDescent="0.35">
      <c r="A114" s="113" t="s">
        <v>867</v>
      </c>
      <c r="B114" s="114">
        <v>89.7</v>
      </c>
    </row>
    <row r="115" spans="1:2" x14ac:dyDescent="0.35">
      <c r="A115" s="113" t="s">
        <v>868</v>
      </c>
      <c r="B115" s="114">
        <v>90.7</v>
      </c>
    </row>
    <row r="116" spans="1:2" x14ac:dyDescent="0.35">
      <c r="A116" s="113" t="s">
        <v>869</v>
      </c>
      <c r="B116" s="114">
        <v>91.6</v>
      </c>
    </row>
    <row r="117" spans="1:2" x14ac:dyDescent="0.35">
      <c r="A117" s="113" t="s">
        <v>870</v>
      </c>
      <c r="B117" s="114">
        <v>92.2</v>
      </c>
    </row>
    <row r="118" spans="1:2" x14ac:dyDescent="0.35">
      <c r="A118" s="113" t="s">
        <v>871</v>
      </c>
      <c r="B118" s="114">
        <v>92.4</v>
      </c>
    </row>
    <row r="119" spans="1:2" x14ac:dyDescent="0.35">
      <c r="A119" s="113" t="s">
        <v>872</v>
      </c>
      <c r="B119" s="114">
        <v>92.8</v>
      </c>
    </row>
    <row r="120" spans="1:2" x14ac:dyDescent="0.35">
      <c r="A120" s="113" t="s">
        <v>873</v>
      </c>
      <c r="B120" s="114">
        <v>93</v>
      </c>
    </row>
    <row r="121" spans="1:2" x14ac:dyDescent="0.35">
      <c r="A121" s="113" t="s">
        <v>874</v>
      </c>
      <c r="B121" s="114">
        <v>93.4</v>
      </c>
    </row>
    <row r="122" spans="1:2" x14ac:dyDescent="0.35">
      <c r="A122" s="113" t="s">
        <v>875</v>
      </c>
      <c r="B122" s="114">
        <v>93.9</v>
      </c>
    </row>
    <row r="123" spans="1:2" x14ac:dyDescent="0.35">
      <c r="A123" s="113" t="s">
        <v>876</v>
      </c>
      <c r="B123" s="114">
        <v>94.6</v>
      </c>
    </row>
    <row r="124" spans="1:2" x14ac:dyDescent="0.35">
      <c r="A124" s="113" t="s">
        <v>877</v>
      </c>
      <c r="B124" s="114">
        <v>95.1</v>
      </c>
    </row>
    <row r="125" spans="1:2" x14ac:dyDescent="0.35">
      <c r="A125" s="113" t="s">
        <v>878</v>
      </c>
      <c r="B125" s="114">
        <v>95.8</v>
      </c>
    </row>
    <row r="126" spans="1:2" x14ac:dyDescent="0.35">
      <c r="A126" s="113" t="s">
        <v>879</v>
      </c>
      <c r="B126" s="114">
        <v>96.5</v>
      </c>
    </row>
    <row r="127" spans="1:2" x14ac:dyDescent="0.35">
      <c r="A127" s="113" t="s">
        <v>880</v>
      </c>
      <c r="B127" s="114">
        <v>97</v>
      </c>
    </row>
    <row r="128" spans="1:2" x14ac:dyDescent="0.35">
      <c r="A128" s="113" t="s">
        <v>881</v>
      </c>
      <c r="B128" s="114">
        <v>97.6</v>
      </c>
    </row>
    <row r="129" spans="1:2" x14ac:dyDescent="0.35">
      <c r="A129" s="113" t="s">
        <v>882</v>
      </c>
      <c r="B129" s="114">
        <v>98.2</v>
      </c>
    </row>
    <row r="130" spans="1:2" x14ac:dyDescent="0.35">
      <c r="A130" s="113" t="s">
        <v>883</v>
      </c>
      <c r="B130" s="114">
        <v>98.1</v>
      </c>
    </row>
    <row r="131" spans="1:2" x14ac:dyDescent="0.35">
      <c r="A131" s="113" t="s">
        <v>884</v>
      </c>
      <c r="B131" s="114">
        <v>98.4</v>
      </c>
    </row>
    <row r="132" spans="1:2" x14ac:dyDescent="0.35">
      <c r="A132" s="113" t="s">
        <v>885</v>
      </c>
      <c r="B132" s="114">
        <v>98.6</v>
      </c>
    </row>
    <row r="133" spans="1:2" x14ac:dyDescent="0.35">
      <c r="A133" s="113" t="s">
        <v>886</v>
      </c>
      <c r="B133" s="114">
        <v>98.5</v>
      </c>
    </row>
    <row r="134" spans="1:2" x14ac:dyDescent="0.35">
      <c r="A134" s="113" t="s">
        <v>887</v>
      </c>
      <c r="B134" s="114">
        <v>99</v>
      </c>
    </row>
    <row r="135" spans="1:2" x14ac:dyDescent="0.35">
      <c r="A135" s="113" t="s">
        <v>888</v>
      </c>
      <c r="B135" s="114">
        <v>99.4</v>
      </c>
    </row>
    <row r="136" spans="1:2" x14ac:dyDescent="0.35">
      <c r="A136" s="113" t="s">
        <v>889</v>
      </c>
      <c r="B136" s="114">
        <v>100.5</v>
      </c>
    </row>
    <row r="137" spans="1:2" x14ac:dyDescent="0.35">
      <c r="A137" s="113" t="s">
        <v>890</v>
      </c>
      <c r="B137" s="114">
        <v>101.2</v>
      </c>
    </row>
    <row r="138" spans="1:2" x14ac:dyDescent="0.35">
      <c r="A138" s="113" t="s">
        <v>891</v>
      </c>
      <c r="B138" s="114">
        <v>99.3</v>
      </c>
    </row>
    <row r="139" spans="1:2" x14ac:dyDescent="0.35">
      <c r="A139" s="113" t="s">
        <v>892</v>
      </c>
      <c r="B139" s="114">
        <v>80.900000000000006</v>
      </c>
    </row>
    <row r="140" spans="1:2" x14ac:dyDescent="0.35">
      <c r="A140" s="113" t="s">
        <v>893</v>
      </c>
      <c r="B140" s="114">
        <v>93.9</v>
      </c>
    </row>
    <row r="141" spans="1:2" x14ac:dyDescent="0.35">
      <c r="A141" s="113" t="s">
        <v>894</v>
      </c>
      <c r="B141" s="114">
        <v>94.7</v>
      </c>
    </row>
    <row r="142" spans="1:2" x14ac:dyDescent="0.35">
      <c r="A142" s="113" t="s">
        <v>895</v>
      </c>
      <c r="B142" s="114">
        <v>93.9</v>
      </c>
    </row>
    <row r="143" spans="1:2" x14ac:dyDescent="0.35">
      <c r="A143" s="113" t="s">
        <v>896</v>
      </c>
      <c r="B143" s="114">
        <v>99.1</v>
      </c>
    </row>
    <row r="144" spans="1:2" x14ac:dyDescent="0.35">
      <c r="A144" s="113" t="s">
        <v>897</v>
      </c>
      <c r="B144" s="114">
        <v>100</v>
      </c>
    </row>
    <row r="145" spans="1:3" x14ac:dyDescent="0.35">
      <c r="A145" s="113" t="s">
        <v>898</v>
      </c>
      <c r="B145" s="114">
        <v>101.1</v>
      </c>
    </row>
    <row r="146" spans="1:3" x14ac:dyDescent="0.35">
      <c r="A146" s="113" t="s">
        <v>899</v>
      </c>
      <c r="B146" s="114">
        <v>101.9</v>
      </c>
    </row>
    <row r="147" spans="1:3" x14ac:dyDescent="0.35">
      <c r="A147" s="113" t="s">
        <v>900</v>
      </c>
      <c r="B147" s="114">
        <v>102.3</v>
      </c>
    </row>
    <row r="148" spans="1:3" x14ac:dyDescent="0.35">
      <c r="A148" s="113" t="s">
        <v>901</v>
      </c>
      <c r="B148" s="114">
        <v>102.2</v>
      </c>
    </row>
    <row r="149" spans="1:3" x14ac:dyDescent="0.35">
      <c r="A149" s="113" t="s">
        <v>902</v>
      </c>
      <c r="B149" s="114">
        <v>102.7</v>
      </c>
    </row>
    <row r="150" spans="1:3" x14ac:dyDescent="0.35">
      <c r="A150" s="113" t="s">
        <v>903</v>
      </c>
      <c r="B150" s="114">
        <v>102.9</v>
      </c>
      <c r="C150">
        <f t="shared" ref="C150:C155" si="0">100*(B150/B149-1)</f>
        <v>0.19474196689386325</v>
      </c>
    </row>
    <row r="151" spans="1:3" x14ac:dyDescent="0.35">
      <c r="A151" s="113" t="s">
        <v>904</v>
      </c>
      <c r="B151" s="114">
        <v>102.8</v>
      </c>
      <c r="C151">
        <f t="shared" si="0"/>
        <v>-9.7181729834794339E-2</v>
      </c>
    </row>
    <row r="152" spans="1:3" x14ac:dyDescent="0.35">
      <c r="A152" s="113" t="s">
        <v>905</v>
      </c>
      <c r="B152" s="114">
        <v>102.5</v>
      </c>
      <c r="C152">
        <f t="shared" si="0"/>
        <v>-0.29182879377431803</v>
      </c>
    </row>
    <row r="153" spans="1:3" x14ac:dyDescent="0.35">
      <c r="A153" s="113" t="s">
        <v>906</v>
      </c>
      <c r="B153" s="114">
        <v>102.1</v>
      </c>
      <c r="C153">
        <f t="shared" si="0"/>
        <v>-0.39024390243902474</v>
      </c>
    </row>
    <row r="154" spans="1:3" x14ac:dyDescent="0.35">
      <c r="A154" s="113" t="s">
        <v>918</v>
      </c>
      <c r="B154" s="114">
        <v>102.9</v>
      </c>
      <c r="C154">
        <f t="shared" si="0"/>
        <v>0.78354554358472939</v>
      </c>
    </row>
    <row r="155" spans="1:3" x14ac:dyDescent="0.35">
      <c r="A155" s="113" t="s">
        <v>926</v>
      </c>
      <c r="B155" s="114">
        <v>103.6</v>
      </c>
      <c r="C155">
        <f t="shared" si="0"/>
        <v>0.68027210884351597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3D6A3-820E-4CD2-95DB-847754158D0C}">
  <dimension ref="A1:E339"/>
  <sheetViews>
    <sheetView topLeftCell="A325" workbookViewId="0">
      <selection activeCell="D329" sqref="D329:E329"/>
    </sheetView>
  </sheetViews>
  <sheetFormatPr defaultColWidth="10.90625" defaultRowHeight="14.5" x14ac:dyDescent="0.35"/>
  <sheetData>
    <row r="1" spans="1:2" x14ac:dyDescent="0.35">
      <c r="A1" s="111" t="s">
        <v>498</v>
      </c>
      <c r="B1" s="111" t="s">
        <v>928</v>
      </c>
    </row>
    <row r="2" spans="1:2" x14ac:dyDescent="0.35">
      <c r="A2" s="111" t="s">
        <v>500</v>
      </c>
      <c r="B2" s="111" t="s">
        <v>929</v>
      </c>
    </row>
    <row r="3" spans="1:2" x14ac:dyDescent="0.35">
      <c r="A3" s="111" t="s">
        <v>502</v>
      </c>
      <c r="B3" s="111" t="s">
        <v>930</v>
      </c>
    </row>
    <row r="4" spans="1:2" x14ac:dyDescent="0.35">
      <c r="A4" s="111" t="s">
        <v>504</v>
      </c>
      <c r="B4" s="111" t="s">
        <v>505</v>
      </c>
    </row>
    <row r="5" spans="1:2" x14ac:dyDescent="0.35">
      <c r="A5" s="111" t="s">
        <v>506</v>
      </c>
      <c r="B5" s="111" t="s">
        <v>505</v>
      </c>
    </row>
    <row r="6" spans="1:2" x14ac:dyDescent="0.35">
      <c r="A6" s="111" t="s">
        <v>507</v>
      </c>
      <c r="B6" s="111" t="s">
        <v>931</v>
      </c>
    </row>
    <row r="7" spans="1:2" x14ac:dyDescent="0.35">
      <c r="A7" s="111" t="s">
        <v>509</v>
      </c>
      <c r="B7" s="111" t="s">
        <v>932</v>
      </c>
    </row>
    <row r="8" spans="1:2" x14ac:dyDescent="0.35">
      <c r="A8" s="111" t="s">
        <v>511</v>
      </c>
      <c r="B8" s="111"/>
    </row>
    <row r="9" spans="1:2" x14ac:dyDescent="0.35">
      <c r="A9" s="111" t="s">
        <v>933</v>
      </c>
      <c r="B9" s="116">
        <v>63.3</v>
      </c>
    </row>
    <row r="10" spans="1:2" x14ac:dyDescent="0.35">
      <c r="A10" s="111" t="s">
        <v>934</v>
      </c>
      <c r="B10" s="116">
        <v>64</v>
      </c>
    </row>
    <row r="11" spans="1:2" x14ac:dyDescent="0.35">
      <c r="A11" s="111" t="s">
        <v>935</v>
      </c>
      <c r="B11" s="116">
        <v>64</v>
      </c>
    </row>
    <row r="12" spans="1:2" x14ac:dyDescent="0.35">
      <c r="A12" s="111" t="s">
        <v>936</v>
      </c>
      <c r="B12" s="116">
        <v>64.599999999999994</v>
      </c>
    </row>
    <row r="13" spans="1:2" x14ac:dyDescent="0.35">
      <c r="A13" s="111" t="s">
        <v>937</v>
      </c>
      <c r="B13" s="116">
        <v>64.099999999999994</v>
      </c>
    </row>
    <row r="14" spans="1:2" x14ac:dyDescent="0.35">
      <c r="A14" s="111" t="s">
        <v>938</v>
      </c>
      <c r="B14" s="116">
        <v>64.5</v>
      </c>
    </row>
    <row r="15" spans="1:2" x14ac:dyDescent="0.35">
      <c r="A15" s="111" t="s">
        <v>939</v>
      </c>
      <c r="B15" s="116">
        <v>64.8</v>
      </c>
    </row>
    <row r="16" spans="1:2" x14ac:dyDescent="0.35">
      <c r="A16" s="111" t="s">
        <v>940</v>
      </c>
      <c r="B16" s="116">
        <v>64.900000000000006</v>
      </c>
    </row>
    <row r="17" spans="1:2" x14ac:dyDescent="0.35">
      <c r="A17" s="111" t="s">
        <v>941</v>
      </c>
      <c r="B17" s="116">
        <v>65</v>
      </c>
    </row>
    <row r="18" spans="1:2" x14ac:dyDescent="0.35">
      <c r="A18" s="111" t="s">
        <v>942</v>
      </c>
      <c r="B18" s="116">
        <v>65.400000000000006</v>
      </c>
    </row>
    <row r="19" spans="1:2" x14ac:dyDescent="0.35">
      <c r="A19" s="111" t="s">
        <v>943</v>
      </c>
      <c r="B19" s="116">
        <v>65.7</v>
      </c>
    </row>
    <row r="20" spans="1:2" x14ac:dyDescent="0.35">
      <c r="A20" s="111" t="s">
        <v>944</v>
      </c>
      <c r="B20" s="116">
        <v>66.2</v>
      </c>
    </row>
    <row r="21" spans="1:2" x14ac:dyDescent="0.35">
      <c r="A21" s="111" t="s">
        <v>945</v>
      </c>
      <c r="B21" s="116">
        <v>66</v>
      </c>
    </row>
    <row r="22" spans="1:2" x14ac:dyDescent="0.35">
      <c r="A22" s="111" t="s">
        <v>946</v>
      </c>
      <c r="B22" s="116">
        <v>66.599999999999994</v>
      </c>
    </row>
    <row r="23" spans="1:2" x14ac:dyDescent="0.35">
      <c r="A23" s="111" t="s">
        <v>947</v>
      </c>
      <c r="B23" s="116">
        <v>66.400000000000006</v>
      </c>
    </row>
    <row r="24" spans="1:2" x14ac:dyDescent="0.35">
      <c r="A24" s="111" t="s">
        <v>948</v>
      </c>
      <c r="B24" s="116">
        <v>66.900000000000006</v>
      </c>
    </row>
    <row r="25" spans="1:2" x14ac:dyDescent="0.35">
      <c r="A25" s="111" t="s">
        <v>949</v>
      </c>
      <c r="B25" s="116">
        <v>66.7</v>
      </c>
    </row>
    <row r="26" spans="1:2" x14ac:dyDescent="0.35">
      <c r="A26" s="111" t="s">
        <v>950</v>
      </c>
      <c r="B26" s="116">
        <v>66.8</v>
      </c>
    </row>
    <row r="27" spans="1:2" x14ac:dyDescent="0.35">
      <c r="A27" s="111" t="s">
        <v>951</v>
      </c>
      <c r="B27" s="116">
        <v>66.900000000000006</v>
      </c>
    </row>
    <row r="28" spans="1:2" x14ac:dyDescent="0.35">
      <c r="A28" s="111" t="s">
        <v>952</v>
      </c>
      <c r="B28" s="116">
        <v>67.099999999999994</v>
      </c>
    </row>
    <row r="29" spans="1:2" x14ac:dyDescent="0.35">
      <c r="A29" s="111" t="s">
        <v>953</v>
      </c>
      <c r="B29" s="116">
        <v>67.099999999999994</v>
      </c>
    </row>
    <row r="30" spans="1:2" x14ac:dyDescent="0.35">
      <c r="A30" s="111" t="s">
        <v>954</v>
      </c>
      <c r="B30" s="116">
        <v>67.3</v>
      </c>
    </row>
    <row r="31" spans="1:2" x14ac:dyDescent="0.35">
      <c r="A31" s="111" t="s">
        <v>955</v>
      </c>
      <c r="B31" s="116">
        <v>67.7</v>
      </c>
    </row>
    <row r="32" spans="1:2" x14ac:dyDescent="0.35">
      <c r="A32" s="111" t="s">
        <v>956</v>
      </c>
      <c r="B32" s="116">
        <v>67.8</v>
      </c>
    </row>
    <row r="33" spans="1:2" x14ac:dyDescent="0.35">
      <c r="A33" s="111" t="s">
        <v>957</v>
      </c>
      <c r="B33" s="116">
        <v>67.900000000000006</v>
      </c>
    </row>
    <row r="34" spans="1:2" x14ac:dyDescent="0.35">
      <c r="A34" s="111" t="s">
        <v>958</v>
      </c>
      <c r="B34" s="116">
        <v>68.099999999999994</v>
      </c>
    </row>
    <row r="35" spans="1:2" x14ac:dyDescent="0.35">
      <c r="A35" s="111" t="s">
        <v>959</v>
      </c>
      <c r="B35" s="116">
        <v>68.099999999999994</v>
      </c>
    </row>
    <row r="36" spans="1:2" x14ac:dyDescent="0.35">
      <c r="A36" s="111" t="s">
        <v>960</v>
      </c>
      <c r="B36" s="116">
        <v>67.8</v>
      </c>
    </row>
    <row r="37" spans="1:2" x14ac:dyDescent="0.35">
      <c r="A37" s="111" t="s">
        <v>961</v>
      </c>
      <c r="B37" s="116">
        <v>68.599999999999994</v>
      </c>
    </row>
    <row r="38" spans="1:2" x14ac:dyDescent="0.35">
      <c r="A38" s="111" t="s">
        <v>962</v>
      </c>
      <c r="B38" s="116">
        <v>68.7</v>
      </c>
    </row>
    <row r="39" spans="1:2" x14ac:dyDescent="0.35">
      <c r="A39" s="111" t="s">
        <v>963</v>
      </c>
      <c r="B39" s="116">
        <v>69.2</v>
      </c>
    </row>
    <row r="40" spans="1:2" x14ac:dyDescent="0.35">
      <c r="A40" s="111" t="s">
        <v>964</v>
      </c>
      <c r="B40" s="116">
        <v>69.5</v>
      </c>
    </row>
    <row r="41" spans="1:2" x14ac:dyDescent="0.35">
      <c r="A41" s="111" t="s">
        <v>965</v>
      </c>
      <c r="B41" s="116">
        <v>69.900000000000006</v>
      </c>
    </row>
    <row r="42" spans="1:2" x14ac:dyDescent="0.35">
      <c r="A42" s="111" t="s">
        <v>966</v>
      </c>
      <c r="B42" s="116">
        <v>70.3</v>
      </c>
    </row>
    <row r="43" spans="1:2" x14ac:dyDescent="0.35">
      <c r="A43" s="111" t="s">
        <v>967</v>
      </c>
      <c r="B43" s="116">
        <v>70.7</v>
      </c>
    </row>
    <row r="44" spans="1:2" x14ac:dyDescent="0.35">
      <c r="A44" s="111" t="s">
        <v>968</v>
      </c>
      <c r="B44" s="116">
        <v>70.599999999999994</v>
      </c>
    </row>
    <row r="45" spans="1:2" x14ac:dyDescent="0.35">
      <c r="A45" s="111" t="s">
        <v>969</v>
      </c>
      <c r="B45" s="116">
        <v>71.599999999999994</v>
      </c>
    </row>
    <row r="46" spans="1:2" x14ac:dyDescent="0.35">
      <c r="A46" s="111" t="s">
        <v>970</v>
      </c>
      <c r="B46" s="116">
        <v>71.3</v>
      </c>
    </row>
    <row r="47" spans="1:2" x14ac:dyDescent="0.35">
      <c r="A47" s="111" t="s">
        <v>971</v>
      </c>
      <c r="B47" s="116">
        <v>71.099999999999994</v>
      </c>
    </row>
    <row r="48" spans="1:2" x14ac:dyDescent="0.35">
      <c r="A48" s="111" t="s">
        <v>972</v>
      </c>
      <c r="B48" s="116">
        <v>71.5</v>
      </c>
    </row>
    <row r="49" spans="1:2" x14ac:dyDescent="0.35">
      <c r="A49" s="111" t="s">
        <v>973</v>
      </c>
      <c r="B49" s="116">
        <v>71.900000000000006</v>
      </c>
    </row>
    <row r="50" spans="1:2" x14ac:dyDescent="0.35">
      <c r="A50" s="111" t="s">
        <v>974</v>
      </c>
      <c r="B50" s="116">
        <v>72.3</v>
      </c>
    </row>
    <row r="51" spans="1:2" x14ac:dyDescent="0.35">
      <c r="A51" s="111" t="s">
        <v>975</v>
      </c>
      <c r="B51" s="116">
        <v>72</v>
      </c>
    </row>
    <row r="52" spans="1:2" x14ac:dyDescent="0.35">
      <c r="A52" s="111" t="s">
        <v>976</v>
      </c>
      <c r="B52" s="116">
        <v>72.7</v>
      </c>
    </row>
    <row r="53" spans="1:2" x14ac:dyDescent="0.35">
      <c r="A53" s="111" t="s">
        <v>977</v>
      </c>
      <c r="B53" s="116">
        <v>72.599999999999994</v>
      </c>
    </row>
    <row r="54" spans="1:2" x14ac:dyDescent="0.35">
      <c r="A54" s="111" t="s">
        <v>978</v>
      </c>
      <c r="B54" s="116">
        <v>72.7</v>
      </c>
    </row>
    <row r="55" spans="1:2" x14ac:dyDescent="0.35">
      <c r="A55" s="111" t="s">
        <v>979</v>
      </c>
      <c r="B55" s="116">
        <v>72.900000000000006</v>
      </c>
    </row>
    <row r="56" spans="1:2" x14ac:dyDescent="0.35">
      <c r="A56" s="111" t="s">
        <v>980</v>
      </c>
      <c r="B56" s="116">
        <v>73.2</v>
      </c>
    </row>
    <row r="57" spans="1:2" x14ac:dyDescent="0.35">
      <c r="A57" s="111" t="s">
        <v>981</v>
      </c>
      <c r="B57" s="116">
        <v>73.5</v>
      </c>
    </row>
    <row r="58" spans="1:2" x14ac:dyDescent="0.35">
      <c r="A58" s="111" t="s">
        <v>982</v>
      </c>
      <c r="B58" s="116">
        <v>73.5</v>
      </c>
    </row>
    <row r="59" spans="1:2" x14ac:dyDescent="0.35">
      <c r="A59" s="111" t="s">
        <v>983</v>
      </c>
      <c r="B59" s="116">
        <v>73.8</v>
      </c>
    </row>
    <row r="60" spans="1:2" x14ac:dyDescent="0.35">
      <c r="A60" s="111" t="s">
        <v>984</v>
      </c>
      <c r="B60" s="116">
        <v>73.7</v>
      </c>
    </row>
    <row r="61" spans="1:2" x14ac:dyDescent="0.35">
      <c r="A61" s="111" t="s">
        <v>985</v>
      </c>
      <c r="B61" s="116">
        <v>73.8</v>
      </c>
    </row>
    <row r="62" spans="1:2" x14ac:dyDescent="0.35">
      <c r="A62" s="111" t="s">
        <v>986</v>
      </c>
      <c r="B62" s="116">
        <v>74.099999999999994</v>
      </c>
    </row>
    <row r="63" spans="1:2" x14ac:dyDescent="0.35">
      <c r="A63" s="111" t="s">
        <v>987</v>
      </c>
      <c r="B63" s="116">
        <v>74.099999999999994</v>
      </c>
    </row>
    <row r="64" spans="1:2" x14ac:dyDescent="0.35">
      <c r="A64" s="111" t="s">
        <v>988</v>
      </c>
      <c r="B64" s="116">
        <v>74.3</v>
      </c>
    </row>
    <row r="65" spans="1:2" x14ac:dyDescent="0.35">
      <c r="A65" s="111" t="s">
        <v>989</v>
      </c>
      <c r="B65" s="116">
        <v>74.2</v>
      </c>
    </row>
    <row r="66" spans="1:2" x14ac:dyDescent="0.35">
      <c r="A66" s="111" t="s">
        <v>990</v>
      </c>
      <c r="B66" s="116">
        <v>74.400000000000006</v>
      </c>
    </row>
    <row r="67" spans="1:2" x14ac:dyDescent="0.35">
      <c r="A67" s="111" t="s">
        <v>991</v>
      </c>
      <c r="B67" s="116">
        <v>74.400000000000006</v>
      </c>
    </row>
    <row r="68" spans="1:2" x14ac:dyDescent="0.35">
      <c r="A68" s="111" t="s">
        <v>992</v>
      </c>
      <c r="B68" s="116">
        <v>74.3</v>
      </c>
    </row>
    <row r="69" spans="1:2" x14ac:dyDescent="0.35">
      <c r="A69" s="111" t="s">
        <v>993</v>
      </c>
      <c r="B69" s="116">
        <v>74.5</v>
      </c>
    </row>
    <row r="70" spans="1:2" x14ac:dyDescent="0.35">
      <c r="A70" s="111" t="s">
        <v>994</v>
      </c>
      <c r="B70" s="116">
        <v>74.400000000000006</v>
      </c>
    </row>
    <row r="71" spans="1:2" x14ac:dyDescent="0.35">
      <c r="A71" s="111" t="s">
        <v>995</v>
      </c>
      <c r="B71" s="116">
        <v>74.599999999999994</v>
      </c>
    </row>
    <row r="72" spans="1:2" x14ac:dyDescent="0.35">
      <c r="A72" s="111" t="s">
        <v>996</v>
      </c>
      <c r="B72" s="116">
        <v>75</v>
      </c>
    </row>
    <row r="73" spans="1:2" x14ac:dyDescent="0.35">
      <c r="A73" s="111" t="s">
        <v>997</v>
      </c>
      <c r="B73" s="116">
        <v>75.5</v>
      </c>
    </row>
    <row r="74" spans="1:2" x14ac:dyDescent="0.35">
      <c r="A74" s="111" t="s">
        <v>998</v>
      </c>
      <c r="B74" s="116">
        <v>73.8</v>
      </c>
    </row>
    <row r="75" spans="1:2" x14ac:dyDescent="0.35">
      <c r="A75" s="111" t="s">
        <v>999</v>
      </c>
      <c r="B75" s="116">
        <v>75.099999999999994</v>
      </c>
    </row>
    <row r="76" spans="1:2" x14ac:dyDescent="0.35">
      <c r="A76" s="111" t="s">
        <v>1000</v>
      </c>
      <c r="B76" s="116">
        <v>75.400000000000006</v>
      </c>
    </row>
    <row r="77" spans="1:2" x14ac:dyDescent="0.35">
      <c r="A77" s="111" t="s">
        <v>1001</v>
      </c>
      <c r="B77" s="116">
        <v>75.7</v>
      </c>
    </row>
    <row r="78" spans="1:2" x14ac:dyDescent="0.35">
      <c r="A78" s="111" t="s">
        <v>1002</v>
      </c>
      <c r="B78" s="116">
        <v>75.900000000000006</v>
      </c>
    </row>
    <row r="79" spans="1:2" x14ac:dyDescent="0.35">
      <c r="A79" s="111" t="s">
        <v>1003</v>
      </c>
      <c r="B79" s="116">
        <v>76</v>
      </c>
    </row>
    <row r="80" spans="1:2" x14ac:dyDescent="0.35">
      <c r="A80" s="111" t="s">
        <v>1004</v>
      </c>
      <c r="B80" s="116">
        <v>76</v>
      </c>
    </row>
    <row r="81" spans="1:2" x14ac:dyDescent="0.35">
      <c r="A81" s="111" t="s">
        <v>1005</v>
      </c>
      <c r="B81" s="116">
        <v>76.3</v>
      </c>
    </row>
    <row r="82" spans="1:2" x14ac:dyDescent="0.35">
      <c r="A82" s="111" t="s">
        <v>1006</v>
      </c>
      <c r="B82" s="116">
        <v>76.599999999999994</v>
      </c>
    </row>
    <row r="83" spans="1:2" x14ac:dyDescent="0.35">
      <c r="A83" s="111" t="s">
        <v>1007</v>
      </c>
      <c r="B83" s="116">
        <v>76.400000000000006</v>
      </c>
    </row>
    <row r="84" spans="1:2" x14ac:dyDescent="0.35">
      <c r="A84" s="111" t="s">
        <v>1008</v>
      </c>
      <c r="B84" s="116">
        <v>77.2</v>
      </c>
    </row>
    <row r="85" spans="1:2" x14ac:dyDescent="0.35">
      <c r="A85" s="111" t="s">
        <v>1009</v>
      </c>
      <c r="B85" s="116">
        <v>76.900000000000006</v>
      </c>
    </row>
    <row r="86" spans="1:2" x14ac:dyDescent="0.35">
      <c r="A86" s="111" t="s">
        <v>1010</v>
      </c>
      <c r="B86" s="116">
        <v>77.400000000000006</v>
      </c>
    </row>
    <row r="87" spans="1:2" x14ac:dyDescent="0.35">
      <c r="A87" s="111" t="s">
        <v>1011</v>
      </c>
      <c r="B87" s="116">
        <v>77.599999999999994</v>
      </c>
    </row>
    <row r="88" spans="1:2" x14ac:dyDescent="0.35">
      <c r="A88" s="111" t="s">
        <v>1012</v>
      </c>
      <c r="B88" s="116">
        <v>77.7</v>
      </c>
    </row>
    <row r="89" spans="1:2" x14ac:dyDescent="0.35">
      <c r="A89" s="111" t="s">
        <v>1013</v>
      </c>
      <c r="B89" s="116">
        <v>78.2</v>
      </c>
    </row>
    <row r="90" spans="1:2" x14ac:dyDescent="0.35">
      <c r="A90" s="111" t="s">
        <v>1014</v>
      </c>
      <c r="B90" s="116">
        <v>78.599999999999994</v>
      </c>
    </row>
    <row r="91" spans="1:2" x14ac:dyDescent="0.35">
      <c r="A91" s="111" t="s">
        <v>1015</v>
      </c>
      <c r="B91" s="116">
        <v>78.3</v>
      </c>
    </row>
    <row r="92" spans="1:2" x14ac:dyDescent="0.35">
      <c r="A92" s="111" t="s">
        <v>1016</v>
      </c>
      <c r="B92" s="116">
        <v>78.7</v>
      </c>
    </row>
    <row r="93" spans="1:2" x14ac:dyDescent="0.35">
      <c r="A93" s="111" t="s">
        <v>1017</v>
      </c>
      <c r="B93" s="116">
        <v>78.599999999999994</v>
      </c>
    </row>
    <row r="94" spans="1:2" x14ac:dyDescent="0.35">
      <c r="A94" s="111" t="s">
        <v>1018</v>
      </c>
      <c r="B94" s="116">
        <v>78.599999999999994</v>
      </c>
    </row>
    <row r="95" spans="1:2" x14ac:dyDescent="0.35">
      <c r="A95" s="111" t="s">
        <v>1019</v>
      </c>
      <c r="B95" s="116">
        <v>78.900000000000006</v>
      </c>
    </row>
    <row r="96" spans="1:2" x14ac:dyDescent="0.35">
      <c r="A96" s="111" t="s">
        <v>1020</v>
      </c>
      <c r="B96" s="116">
        <v>78.900000000000006</v>
      </c>
    </row>
    <row r="97" spans="1:2" x14ac:dyDescent="0.35">
      <c r="A97" s="111" t="s">
        <v>1021</v>
      </c>
      <c r="B97" s="116">
        <v>79.099999999999994</v>
      </c>
    </row>
    <row r="98" spans="1:2" x14ac:dyDescent="0.35">
      <c r="A98" s="111" t="s">
        <v>1022</v>
      </c>
      <c r="B98" s="116">
        <v>79.400000000000006</v>
      </c>
    </row>
    <row r="99" spans="1:2" x14ac:dyDescent="0.35">
      <c r="A99" s="111" t="s">
        <v>1023</v>
      </c>
      <c r="B99" s="116">
        <v>79.3</v>
      </c>
    </row>
    <row r="100" spans="1:2" x14ac:dyDescent="0.35">
      <c r="A100" s="111" t="s">
        <v>1024</v>
      </c>
      <c r="B100" s="116">
        <v>79.2</v>
      </c>
    </row>
    <row r="101" spans="1:2" x14ac:dyDescent="0.35">
      <c r="A101" s="111" t="s">
        <v>1025</v>
      </c>
      <c r="B101" s="116">
        <v>79.400000000000006</v>
      </c>
    </row>
    <row r="102" spans="1:2" x14ac:dyDescent="0.35">
      <c r="A102" s="111" t="s">
        <v>1026</v>
      </c>
      <c r="B102" s="116">
        <v>79.7</v>
      </c>
    </row>
    <row r="103" spans="1:2" x14ac:dyDescent="0.35">
      <c r="A103" s="111" t="s">
        <v>1027</v>
      </c>
      <c r="B103" s="116">
        <v>79.8</v>
      </c>
    </row>
    <row r="104" spans="1:2" x14ac:dyDescent="0.35">
      <c r="A104" s="111" t="s">
        <v>1028</v>
      </c>
      <c r="B104" s="116">
        <v>79.900000000000006</v>
      </c>
    </row>
    <row r="105" spans="1:2" x14ac:dyDescent="0.35">
      <c r="A105" s="111" t="s">
        <v>1029</v>
      </c>
      <c r="B105" s="116">
        <v>80.599999999999994</v>
      </c>
    </row>
    <row r="106" spans="1:2" x14ac:dyDescent="0.35">
      <c r="A106" s="111" t="s">
        <v>1030</v>
      </c>
      <c r="B106" s="116">
        <v>80.599999999999994</v>
      </c>
    </row>
    <row r="107" spans="1:2" x14ac:dyDescent="0.35">
      <c r="A107" s="111" t="s">
        <v>1031</v>
      </c>
      <c r="B107" s="116">
        <v>80.3</v>
      </c>
    </row>
    <row r="108" spans="1:2" x14ac:dyDescent="0.35">
      <c r="A108" s="111" t="s">
        <v>1032</v>
      </c>
      <c r="B108" s="116">
        <v>81.3</v>
      </c>
    </row>
    <row r="109" spans="1:2" x14ac:dyDescent="0.35">
      <c r="A109" s="111" t="s">
        <v>1033</v>
      </c>
      <c r="B109" s="116">
        <v>81</v>
      </c>
    </row>
    <row r="110" spans="1:2" x14ac:dyDescent="0.35">
      <c r="A110" s="111" t="s">
        <v>1034</v>
      </c>
      <c r="B110" s="116">
        <v>81.5</v>
      </c>
    </row>
    <row r="111" spans="1:2" x14ac:dyDescent="0.35">
      <c r="A111" s="111" t="s">
        <v>1035</v>
      </c>
      <c r="B111" s="116">
        <v>81.8</v>
      </c>
    </row>
    <row r="112" spans="1:2" x14ac:dyDescent="0.35">
      <c r="A112" s="111" t="s">
        <v>1036</v>
      </c>
      <c r="B112" s="116">
        <v>81.8</v>
      </c>
    </row>
    <row r="113" spans="1:2" x14ac:dyDescent="0.35">
      <c r="A113" s="111" t="s">
        <v>1037</v>
      </c>
      <c r="B113" s="116">
        <v>82.3</v>
      </c>
    </row>
    <row r="114" spans="1:2" x14ac:dyDescent="0.35">
      <c r="A114" s="111" t="s">
        <v>1038</v>
      </c>
      <c r="B114" s="116">
        <v>82</v>
      </c>
    </row>
    <row r="115" spans="1:2" x14ac:dyDescent="0.35">
      <c r="A115" s="111" t="s">
        <v>1039</v>
      </c>
      <c r="B115" s="116">
        <v>82.9</v>
      </c>
    </row>
    <row r="116" spans="1:2" x14ac:dyDescent="0.35">
      <c r="A116" s="111" t="s">
        <v>1040</v>
      </c>
      <c r="B116" s="116">
        <v>83.6</v>
      </c>
    </row>
    <row r="117" spans="1:2" x14ac:dyDescent="0.35">
      <c r="A117" s="111" t="s">
        <v>1041</v>
      </c>
      <c r="B117" s="116">
        <v>83.3</v>
      </c>
    </row>
    <row r="118" spans="1:2" x14ac:dyDescent="0.35">
      <c r="A118" s="111" t="s">
        <v>1042</v>
      </c>
      <c r="B118" s="116">
        <v>83.1</v>
      </c>
    </row>
    <row r="119" spans="1:2" x14ac:dyDescent="0.35">
      <c r="A119" s="111" t="s">
        <v>1043</v>
      </c>
      <c r="B119" s="116">
        <v>83.5</v>
      </c>
    </row>
    <row r="120" spans="1:2" x14ac:dyDescent="0.35">
      <c r="A120" s="111" t="s">
        <v>1044</v>
      </c>
      <c r="B120" s="116">
        <v>83.3</v>
      </c>
    </row>
    <row r="121" spans="1:2" x14ac:dyDescent="0.35">
      <c r="A121" s="111" t="s">
        <v>1045</v>
      </c>
      <c r="B121" s="116">
        <v>83.6</v>
      </c>
    </row>
    <row r="122" spans="1:2" x14ac:dyDescent="0.35">
      <c r="A122" s="111" t="s">
        <v>1046</v>
      </c>
      <c r="B122" s="116">
        <v>83.9</v>
      </c>
    </row>
    <row r="123" spans="1:2" x14ac:dyDescent="0.35">
      <c r="A123" s="111" t="s">
        <v>1047</v>
      </c>
      <c r="B123" s="116">
        <v>83.4</v>
      </c>
    </row>
    <row r="124" spans="1:2" x14ac:dyDescent="0.35">
      <c r="A124" s="111" t="s">
        <v>1048</v>
      </c>
      <c r="B124" s="116">
        <v>83.7</v>
      </c>
    </row>
    <row r="125" spans="1:2" x14ac:dyDescent="0.35">
      <c r="A125" s="111" t="s">
        <v>1049</v>
      </c>
      <c r="B125" s="116">
        <v>84.1</v>
      </c>
    </row>
    <row r="126" spans="1:2" x14ac:dyDescent="0.35">
      <c r="A126" s="111" t="s">
        <v>1050</v>
      </c>
      <c r="B126" s="116">
        <v>83.7</v>
      </c>
    </row>
    <row r="127" spans="1:2" x14ac:dyDescent="0.35">
      <c r="A127" s="111" t="s">
        <v>1051</v>
      </c>
      <c r="B127" s="116">
        <v>84.1</v>
      </c>
    </row>
    <row r="128" spans="1:2" x14ac:dyDescent="0.35">
      <c r="A128" s="111" t="s">
        <v>1052</v>
      </c>
      <c r="B128" s="116">
        <v>84.7</v>
      </c>
    </row>
    <row r="129" spans="1:2" x14ac:dyDescent="0.35">
      <c r="A129" s="111" t="s">
        <v>1053</v>
      </c>
      <c r="B129" s="116">
        <v>84.7</v>
      </c>
    </row>
    <row r="130" spans="1:2" x14ac:dyDescent="0.35">
      <c r="A130" s="111" t="s">
        <v>1054</v>
      </c>
      <c r="B130" s="116">
        <v>85</v>
      </c>
    </row>
    <row r="131" spans="1:2" x14ac:dyDescent="0.35">
      <c r="A131" s="111" t="s">
        <v>1055</v>
      </c>
      <c r="B131" s="116">
        <v>85.3</v>
      </c>
    </row>
    <row r="132" spans="1:2" x14ac:dyDescent="0.35">
      <c r="A132" s="111" t="s">
        <v>1056</v>
      </c>
      <c r="B132" s="116">
        <v>85.4</v>
      </c>
    </row>
    <row r="133" spans="1:2" x14ac:dyDescent="0.35">
      <c r="A133" s="111" t="s">
        <v>1057</v>
      </c>
      <c r="B133" s="116">
        <v>85.8</v>
      </c>
    </row>
    <row r="134" spans="1:2" x14ac:dyDescent="0.35">
      <c r="A134" s="111" t="s">
        <v>1058</v>
      </c>
      <c r="B134" s="116">
        <v>85.9</v>
      </c>
    </row>
    <row r="135" spans="1:2" x14ac:dyDescent="0.35">
      <c r="A135" s="111" t="s">
        <v>1059</v>
      </c>
      <c r="B135" s="116">
        <v>85.9</v>
      </c>
    </row>
    <row r="136" spans="1:2" x14ac:dyDescent="0.35">
      <c r="A136" s="111" t="s">
        <v>1060</v>
      </c>
      <c r="B136" s="116">
        <v>86.4</v>
      </c>
    </row>
    <row r="137" spans="1:2" x14ac:dyDescent="0.35">
      <c r="A137" s="111" t="s">
        <v>1061</v>
      </c>
      <c r="B137" s="116">
        <v>86.5</v>
      </c>
    </row>
    <row r="138" spans="1:2" x14ac:dyDescent="0.35">
      <c r="A138" s="111" t="s">
        <v>1062</v>
      </c>
      <c r="B138" s="116">
        <v>86.2</v>
      </c>
    </row>
    <row r="139" spans="1:2" x14ac:dyDescent="0.35">
      <c r="A139" s="111" t="s">
        <v>1063</v>
      </c>
      <c r="B139" s="116">
        <v>86.7</v>
      </c>
    </row>
    <row r="140" spans="1:2" x14ac:dyDescent="0.35">
      <c r="A140" s="111" t="s">
        <v>1064</v>
      </c>
      <c r="B140" s="116">
        <v>87.1</v>
      </c>
    </row>
    <row r="141" spans="1:2" x14ac:dyDescent="0.35">
      <c r="A141" s="111" t="s">
        <v>1065</v>
      </c>
      <c r="B141" s="116">
        <v>87.2</v>
      </c>
    </row>
    <row r="142" spans="1:2" x14ac:dyDescent="0.35">
      <c r="A142" s="111" t="s">
        <v>1066</v>
      </c>
      <c r="B142" s="116">
        <v>87.6</v>
      </c>
    </row>
    <row r="143" spans="1:2" x14ac:dyDescent="0.35">
      <c r="A143" s="111" t="s">
        <v>1067</v>
      </c>
      <c r="B143" s="116">
        <v>87</v>
      </c>
    </row>
    <row r="144" spans="1:2" x14ac:dyDescent="0.35">
      <c r="A144" s="111" t="s">
        <v>1068</v>
      </c>
      <c r="B144" s="116">
        <v>87.5</v>
      </c>
    </row>
    <row r="145" spans="1:2" x14ac:dyDescent="0.35">
      <c r="A145" s="111" t="s">
        <v>1069</v>
      </c>
      <c r="B145" s="116">
        <v>86.7</v>
      </c>
    </row>
    <row r="146" spans="1:2" x14ac:dyDescent="0.35">
      <c r="A146" s="111" t="s">
        <v>1070</v>
      </c>
      <c r="B146" s="116">
        <v>86.6</v>
      </c>
    </row>
    <row r="147" spans="1:2" x14ac:dyDescent="0.35">
      <c r="A147" s="111" t="s">
        <v>1071</v>
      </c>
      <c r="B147" s="116">
        <v>86.1</v>
      </c>
    </row>
    <row r="148" spans="1:2" x14ac:dyDescent="0.35">
      <c r="A148" s="111" t="s">
        <v>1072</v>
      </c>
      <c r="B148" s="116">
        <v>85.8</v>
      </c>
    </row>
    <row r="149" spans="1:2" x14ac:dyDescent="0.35">
      <c r="A149" s="111" t="s">
        <v>1073</v>
      </c>
      <c r="B149" s="116">
        <v>84.8</v>
      </c>
    </row>
    <row r="150" spans="1:2" x14ac:dyDescent="0.35">
      <c r="A150" s="111" t="s">
        <v>1074</v>
      </c>
      <c r="B150" s="116">
        <v>84.6</v>
      </c>
    </row>
    <row r="151" spans="1:2" x14ac:dyDescent="0.35">
      <c r="A151" s="111" t="s">
        <v>1075</v>
      </c>
      <c r="B151" s="116">
        <v>83.4</v>
      </c>
    </row>
    <row r="152" spans="1:2" x14ac:dyDescent="0.35">
      <c r="A152" s="111" t="s">
        <v>1076</v>
      </c>
      <c r="B152" s="116">
        <v>83.2</v>
      </c>
    </row>
    <row r="153" spans="1:2" x14ac:dyDescent="0.35">
      <c r="A153" s="111" t="s">
        <v>1077</v>
      </c>
      <c r="B153" s="116">
        <v>82.4</v>
      </c>
    </row>
    <row r="154" spans="1:2" x14ac:dyDescent="0.35">
      <c r="A154" s="111" t="s">
        <v>1078</v>
      </c>
      <c r="B154" s="116">
        <v>82.3</v>
      </c>
    </row>
    <row r="155" spans="1:2" x14ac:dyDescent="0.35">
      <c r="A155" s="111" t="s">
        <v>1079</v>
      </c>
      <c r="B155" s="116">
        <v>81.5</v>
      </c>
    </row>
    <row r="156" spans="1:2" x14ac:dyDescent="0.35">
      <c r="A156" s="111" t="s">
        <v>1080</v>
      </c>
      <c r="B156" s="116">
        <v>82.3</v>
      </c>
    </row>
    <row r="157" spans="1:2" x14ac:dyDescent="0.35">
      <c r="A157" s="111" t="s">
        <v>1081</v>
      </c>
      <c r="B157" s="116">
        <v>81.3</v>
      </c>
    </row>
    <row r="158" spans="1:2" x14ac:dyDescent="0.35">
      <c r="A158" s="111" t="s">
        <v>1082</v>
      </c>
      <c r="B158" s="116">
        <v>81.599999999999994</v>
      </c>
    </row>
    <row r="159" spans="1:2" x14ac:dyDescent="0.35">
      <c r="A159" s="111" t="s">
        <v>1083</v>
      </c>
      <c r="B159" s="116">
        <v>82.1</v>
      </c>
    </row>
    <row r="160" spans="1:2" x14ac:dyDescent="0.35">
      <c r="A160" s="111" t="s">
        <v>1084</v>
      </c>
      <c r="B160" s="116">
        <v>81.599999999999994</v>
      </c>
    </row>
    <row r="161" spans="1:2" x14ac:dyDescent="0.35">
      <c r="A161" s="111" t="s">
        <v>1085</v>
      </c>
      <c r="B161" s="116">
        <v>81.7</v>
      </c>
    </row>
    <row r="162" spans="1:2" x14ac:dyDescent="0.35">
      <c r="A162" s="111" t="s">
        <v>1086</v>
      </c>
      <c r="B162" s="116">
        <v>81.900000000000006</v>
      </c>
    </row>
    <row r="163" spans="1:2" x14ac:dyDescent="0.35">
      <c r="A163" s="111" t="s">
        <v>1087</v>
      </c>
      <c r="B163" s="116">
        <v>81.900000000000006</v>
      </c>
    </row>
    <row r="164" spans="1:2" x14ac:dyDescent="0.35">
      <c r="A164" s="111" t="s">
        <v>1088</v>
      </c>
      <c r="B164" s="116">
        <v>82.4</v>
      </c>
    </row>
    <row r="165" spans="1:2" x14ac:dyDescent="0.35">
      <c r="A165" s="111" t="s">
        <v>1089</v>
      </c>
      <c r="B165" s="116">
        <v>81.900000000000006</v>
      </c>
    </row>
    <row r="166" spans="1:2" x14ac:dyDescent="0.35">
      <c r="A166" s="111" t="s">
        <v>1090</v>
      </c>
      <c r="B166" s="116">
        <v>83.1</v>
      </c>
    </row>
    <row r="167" spans="1:2" x14ac:dyDescent="0.35">
      <c r="A167" s="111" t="s">
        <v>1091</v>
      </c>
      <c r="B167" s="116">
        <v>83.8</v>
      </c>
    </row>
    <row r="168" spans="1:2" x14ac:dyDescent="0.35">
      <c r="A168" s="111" t="s">
        <v>1092</v>
      </c>
      <c r="B168" s="116">
        <v>83.6</v>
      </c>
    </row>
    <row r="169" spans="1:2" x14ac:dyDescent="0.35">
      <c r="A169" s="111" t="s">
        <v>1093</v>
      </c>
      <c r="B169" s="116">
        <v>84</v>
      </c>
    </row>
    <row r="170" spans="1:2" x14ac:dyDescent="0.35">
      <c r="A170" s="111" t="s">
        <v>1094</v>
      </c>
      <c r="B170" s="116">
        <v>84</v>
      </c>
    </row>
    <row r="171" spans="1:2" x14ac:dyDescent="0.35">
      <c r="A171" s="111" t="s">
        <v>1095</v>
      </c>
      <c r="B171" s="116">
        <v>84.1</v>
      </c>
    </row>
    <row r="172" spans="1:2" x14ac:dyDescent="0.35">
      <c r="A172" s="111" t="s">
        <v>1096</v>
      </c>
      <c r="B172" s="116">
        <v>84.4</v>
      </c>
    </row>
    <row r="173" spans="1:2" x14ac:dyDescent="0.35">
      <c r="A173" s="111" t="s">
        <v>1097</v>
      </c>
      <c r="B173" s="116">
        <v>84.5</v>
      </c>
    </row>
    <row r="174" spans="1:2" x14ac:dyDescent="0.35">
      <c r="A174" s="111" t="s">
        <v>1098</v>
      </c>
      <c r="B174" s="116">
        <v>84.8</v>
      </c>
    </row>
    <row r="175" spans="1:2" x14ac:dyDescent="0.35">
      <c r="A175" s="111" t="s">
        <v>1099</v>
      </c>
      <c r="B175" s="116">
        <v>84.6</v>
      </c>
    </row>
    <row r="176" spans="1:2" x14ac:dyDescent="0.35">
      <c r="A176" s="111" t="s">
        <v>1100</v>
      </c>
      <c r="B176" s="116">
        <v>83.9</v>
      </c>
    </row>
    <row r="177" spans="1:2" x14ac:dyDescent="0.35">
      <c r="A177" s="111" t="s">
        <v>1101</v>
      </c>
      <c r="B177" s="116">
        <v>84.3</v>
      </c>
    </row>
    <row r="178" spans="1:2" x14ac:dyDescent="0.35">
      <c r="A178" s="111" t="s">
        <v>1102</v>
      </c>
      <c r="B178" s="116">
        <v>84.7</v>
      </c>
    </row>
    <row r="179" spans="1:2" x14ac:dyDescent="0.35">
      <c r="A179" s="111" t="s">
        <v>1103</v>
      </c>
      <c r="B179" s="116">
        <v>84.9</v>
      </c>
    </row>
    <row r="180" spans="1:2" x14ac:dyDescent="0.35">
      <c r="A180" s="111" t="s">
        <v>1104</v>
      </c>
      <c r="B180" s="116">
        <v>84.2</v>
      </c>
    </row>
    <row r="181" spans="1:2" x14ac:dyDescent="0.35">
      <c r="A181" s="111" t="s">
        <v>1105</v>
      </c>
      <c r="B181" s="116">
        <v>85</v>
      </c>
    </row>
    <row r="182" spans="1:2" x14ac:dyDescent="0.35">
      <c r="A182" s="111" t="s">
        <v>1106</v>
      </c>
      <c r="B182" s="116">
        <v>85</v>
      </c>
    </row>
    <row r="183" spans="1:2" x14ac:dyDescent="0.35">
      <c r="A183" s="111" t="s">
        <v>1107</v>
      </c>
      <c r="B183" s="116">
        <v>85.1</v>
      </c>
    </row>
    <row r="184" spans="1:2" x14ac:dyDescent="0.35">
      <c r="A184" s="111" t="s">
        <v>1108</v>
      </c>
      <c r="B184" s="116">
        <v>84.9</v>
      </c>
    </row>
    <row r="185" spans="1:2" x14ac:dyDescent="0.35">
      <c r="A185" s="111" t="s">
        <v>1109</v>
      </c>
      <c r="B185" s="116">
        <v>85.1</v>
      </c>
    </row>
    <row r="186" spans="1:2" x14ac:dyDescent="0.35">
      <c r="A186" s="111" t="s">
        <v>1110</v>
      </c>
      <c r="B186" s="116">
        <v>84.2</v>
      </c>
    </row>
    <row r="187" spans="1:2" x14ac:dyDescent="0.35">
      <c r="A187" s="111" t="s">
        <v>1111</v>
      </c>
      <c r="B187" s="116">
        <v>85.3</v>
      </c>
    </row>
    <row r="188" spans="1:2" x14ac:dyDescent="0.35">
      <c r="A188" s="111" t="s">
        <v>1112</v>
      </c>
      <c r="B188" s="116">
        <v>86.1</v>
      </c>
    </row>
    <row r="189" spans="1:2" x14ac:dyDescent="0.35">
      <c r="A189" s="111" t="s">
        <v>1113</v>
      </c>
      <c r="B189" s="116">
        <v>86.5</v>
      </c>
    </row>
    <row r="190" spans="1:2" x14ac:dyDescent="0.35">
      <c r="A190" s="111" t="s">
        <v>1114</v>
      </c>
      <c r="B190" s="116">
        <v>85.6</v>
      </c>
    </row>
    <row r="191" spans="1:2" x14ac:dyDescent="0.35">
      <c r="A191" s="111" t="s">
        <v>1115</v>
      </c>
      <c r="B191" s="116">
        <v>86</v>
      </c>
    </row>
    <row r="192" spans="1:2" x14ac:dyDescent="0.35">
      <c r="A192" s="111" t="s">
        <v>1116</v>
      </c>
      <c r="B192" s="116">
        <v>85.4</v>
      </c>
    </row>
    <row r="193" spans="1:2" x14ac:dyDescent="0.35">
      <c r="A193" s="111" t="s">
        <v>1117</v>
      </c>
      <c r="B193" s="116">
        <v>86.7</v>
      </c>
    </row>
    <row r="194" spans="1:2" x14ac:dyDescent="0.35">
      <c r="A194" s="111" t="s">
        <v>1118</v>
      </c>
      <c r="B194" s="116">
        <v>85.6</v>
      </c>
    </row>
    <row r="195" spans="1:2" x14ac:dyDescent="0.35">
      <c r="A195" s="111" t="s">
        <v>1119</v>
      </c>
      <c r="B195" s="116">
        <v>86.8</v>
      </c>
    </row>
    <row r="196" spans="1:2" x14ac:dyDescent="0.35">
      <c r="A196" s="111" t="s">
        <v>1120</v>
      </c>
      <c r="B196" s="116">
        <v>87.3</v>
      </c>
    </row>
    <row r="197" spans="1:2" x14ac:dyDescent="0.35">
      <c r="A197" s="111" t="s">
        <v>1121</v>
      </c>
      <c r="B197" s="116">
        <v>86.3</v>
      </c>
    </row>
    <row r="198" spans="1:2" x14ac:dyDescent="0.35">
      <c r="A198" s="111" t="s">
        <v>1122</v>
      </c>
      <c r="B198" s="116">
        <v>86.7</v>
      </c>
    </row>
    <row r="199" spans="1:2" x14ac:dyDescent="0.35">
      <c r="A199" s="111" t="s">
        <v>1123</v>
      </c>
      <c r="B199" s="116">
        <v>86.9</v>
      </c>
    </row>
    <row r="200" spans="1:2" x14ac:dyDescent="0.35">
      <c r="A200" s="111" t="s">
        <v>1124</v>
      </c>
      <c r="B200" s="116">
        <v>86.6</v>
      </c>
    </row>
    <row r="201" spans="1:2" x14ac:dyDescent="0.35">
      <c r="A201" s="111" t="s">
        <v>1125</v>
      </c>
      <c r="B201" s="116">
        <v>86.4</v>
      </c>
    </row>
    <row r="202" spans="1:2" x14ac:dyDescent="0.35">
      <c r="A202" s="111" t="s">
        <v>1126</v>
      </c>
      <c r="B202" s="116">
        <v>87.2</v>
      </c>
    </row>
    <row r="203" spans="1:2" x14ac:dyDescent="0.35">
      <c r="A203" s="111" t="s">
        <v>1127</v>
      </c>
      <c r="B203" s="116">
        <v>87.2</v>
      </c>
    </row>
    <row r="204" spans="1:2" x14ac:dyDescent="0.35">
      <c r="A204" s="111" t="s">
        <v>1128</v>
      </c>
      <c r="B204" s="116">
        <v>87.3</v>
      </c>
    </row>
    <row r="205" spans="1:2" x14ac:dyDescent="0.35">
      <c r="A205" s="111" t="s">
        <v>1129</v>
      </c>
      <c r="B205" s="116">
        <v>87.6</v>
      </c>
    </row>
    <row r="206" spans="1:2" x14ac:dyDescent="0.35">
      <c r="A206" s="111" t="s">
        <v>1130</v>
      </c>
      <c r="B206" s="116">
        <v>87.8</v>
      </c>
    </row>
    <row r="207" spans="1:2" x14ac:dyDescent="0.35">
      <c r="A207" s="111" t="s">
        <v>1131</v>
      </c>
      <c r="B207" s="116">
        <v>88</v>
      </c>
    </row>
    <row r="208" spans="1:2" x14ac:dyDescent="0.35">
      <c r="A208" s="111" t="s">
        <v>1132</v>
      </c>
      <c r="B208" s="116">
        <v>88.3</v>
      </c>
    </row>
    <row r="209" spans="1:2" x14ac:dyDescent="0.35">
      <c r="A209" s="111" t="s">
        <v>1133</v>
      </c>
      <c r="B209" s="116">
        <v>88.3</v>
      </c>
    </row>
    <row r="210" spans="1:2" x14ac:dyDescent="0.35">
      <c r="A210" s="111" t="s">
        <v>1134</v>
      </c>
      <c r="B210" s="116">
        <v>88.9</v>
      </c>
    </row>
    <row r="211" spans="1:2" x14ac:dyDescent="0.35">
      <c r="A211" s="111" t="s">
        <v>1135</v>
      </c>
      <c r="B211" s="116">
        <v>88.8</v>
      </c>
    </row>
    <row r="212" spans="1:2" x14ac:dyDescent="0.35">
      <c r="A212" s="111" t="s">
        <v>1136</v>
      </c>
      <c r="B212" s="116">
        <v>88.6</v>
      </c>
    </row>
    <row r="213" spans="1:2" x14ac:dyDescent="0.35">
      <c r="A213" s="111" t="s">
        <v>1137</v>
      </c>
      <c r="B213" s="116">
        <v>89.1</v>
      </c>
    </row>
    <row r="214" spans="1:2" x14ac:dyDescent="0.35">
      <c r="A214" s="111" t="s">
        <v>1138</v>
      </c>
      <c r="B214" s="116">
        <v>89.5</v>
      </c>
    </row>
    <row r="215" spans="1:2" x14ac:dyDescent="0.35">
      <c r="A215" s="111" t="s">
        <v>1139</v>
      </c>
      <c r="B215" s="116">
        <v>89.9</v>
      </c>
    </row>
    <row r="216" spans="1:2" x14ac:dyDescent="0.35">
      <c r="A216" s="111" t="s">
        <v>1140</v>
      </c>
      <c r="B216" s="116">
        <v>90.2</v>
      </c>
    </row>
    <row r="217" spans="1:2" x14ac:dyDescent="0.35">
      <c r="A217" s="111" t="s">
        <v>1141</v>
      </c>
      <c r="B217" s="116">
        <v>90.3</v>
      </c>
    </row>
    <row r="218" spans="1:2" x14ac:dyDescent="0.35">
      <c r="A218" s="111" t="s">
        <v>1142</v>
      </c>
      <c r="B218" s="116">
        <v>90.6</v>
      </c>
    </row>
    <row r="219" spans="1:2" x14ac:dyDescent="0.35">
      <c r="A219" s="111" t="s">
        <v>1143</v>
      </c>
      <c r="B219" s="116">
        <v>91.1</v>
      </c>
    </row>
    <row r="220" spans="1:2" x14ac:dyDescent="0.35">
      <c r="A220" s="111" t="s">
        <v>1144</v>
      </c>
      <c r="B220" s="116">
        <v>91</v>
      </c>
    </row>
    <row r="221" spans="1:2" x14ac:dyDescent="0.35">
      <c r="A221" s="111" t="s">
        <v>1145</v>
      </c>
      <c r="B221" s="116">
        <v>91.4</v>
      </c>
    </row>
    <row r="222" spans="1:2" x14ac:dyDescent="0.35">
      <c r="A222" s="111" t="s">
        <v>1146</v>
      </c>
      <c r="B222" s="116">
        <v>91.7</v>
      </c>
    </row>
    <row r="223" spans="1:2" x14ac:dyDescent="0.35">
      <c r="A223" s="111" t="s">
        <v>1147</v>
      </c>
      <c r="B223" s="116">
        <v>91.6</v>
      </c>
    </row>
    <row r="224" spans="1:2" x14ac:dyDescent="0.35">
      <c r="A224" s="111" t="s">
        <v>1148</v>
      </c>
      <c r="B224" s="116">
        <v>91.9</v>
      </c>
    </row>
    <row r="225" spans="1:2" x14ac:dyDescent="0.35">
      <c r="A225" s="111" t="s">
        <v>1149</v>
      </c>
      <c r="B225" s="116">
        <v>91.7</v>
      </c>
    </row>
    <row r="226" spans="1:2" x14ac:dyDescent="0.35">
      <c r="A226" s="111" t="s">
        <v>1150</v>
      </c>
      <c r="B226" s="116">
        <v>92</v>
      </c>
    </row>
    <row r="227" spans="1:2" x14ac:dyDescent="0.35">
      <c r="A227" s="111" t="s">
        <v>1151</v>
      </c>
      <c r="B227" s="116">
        <v>92</v>
      </c>
    </row>
    <row r="228" spans="1:2" x14ac:dyDescent="0.35">
      <c r="A228" s="111" t="s">
        <v>1152</v>
      </c>
      <c r="B228" s="116">
        <v>92.6</v>
      </c>
    </row>
    <row r="229" spans="1:2" x14ac:dyDescent="0.35">
      <c r="A229" s="111" t="s">
        <v>1153</v>
      </c>
      <c r="B229" s="116">
        <v>92.3</v>
      </c>
    </row>
    <row r="230" spans="1:2" x14ac:dyDescent="0.35">
      <c r="A230" s="111" t="s">
        <v>1154</v>
      </c>
      <c r="B230" s="116">
        <v>92.2</v>
      </c>
    </row>
    <row r="231" spans="1:2" x14ac:dyDescent="0.35">
      <c r="A231" s="111" t="s">
        <v>1155</v>
      </c>
      <c r="B231" s="116">
        <v>92.7</v>
      </c>
    </row>
    <row r="232" spans="1:2" x14ac:dyDescent="0.35">
      <c r="A232" s="111" t="s">
        <v>1156</v>
      </c>
      <c r="B232" s="116">
        <v>92.5</v>
      </c>
    </row>
    <row r="233" spans="1:2" x14ac:dyDescent="0.35">
      <c r="A233" s="111" t="s">
        <v>1157</v>
      </c>
      <c r="B233" s="116">
        <v>92.7</v>
      </c>
    </row>
    <row r="234" spans="1:2" x14ac:dyDescent="0.35">
      <c r="A234" s="111" t="s">
        <v>1158</v>
      </c>
      <c r="B234" s="116">
        <v>93</v>
      </c>
    </row>
    <row r="235" spans="1:2" x14ac:dyDescent="0.35">
      <c r="A235" s="111" t="s">
        <v>1159</v>
      </c>
      <c r="B235" s="116">
        <v>92.9</v>
      </c>
    </row>
    <row r="236" spans="1:2" x14ac:dyDescent="0.35">
      <c r="A236" s="111" t="s">
        <v>1160</v>
      </c>
      <c r="B236" s="116">
        <v>93.3</v>
      </c>
    </row>
    <row r="237" spans="1:2" x14ac:dyDescent="0.35">
      <c r="A237" s="111" t="s">
        <v>1161</v>
      </c>
      <c r="B237" s="116">
        <v>93.2</v>
      </c>
    </row>
    <row r="238" spans="1:2" x14ac:dyDescent="0.35">
      <c r="A238" s="111" t="s">
        <v>1162</v>
      </c>
      <c r="B238" s="116">
        <v>93.5</v>
      </c>
    </row>
    <row r="239" spans="1:2" x14ac:dyDescent="0.35">
      <c r="A239" s="111" t="s">
        <v>1163</v>
      </c>
      <c r="B239" s="116">
        <v>93.7</v>
      </c>
    </row>
    <row r="240" spans="1:2" x14ac:dyDescent="0.35">
      <c r="A240" s="111" t="s">
        <v>1164</v>
      </c>
      <c r="B240" s="116">
        <v>94.2</v>
      </c>
    </row>
    <row r="241" spans="1:2" x14ac:dyDescent="0.35">
      <c r="A241" s="111" t="s">
        <v>1165</v>
      </c>
      <c r="B241" s="116">
        <v>94</v>
      </c>
    </row>
    <row r="242" spans="1:2" x14ac:dyDescent="0.35">
      <c r="A242" s="111" t="s">
        <v>1166</v>
      </c>
      <c r="B242" s="116">
        <v>94.1</v>
      </c>
    </row>
    <row r="243" spans="1:2" x14ac:dyDescent="0.35">
      <c r="A243" s="111" t="s">
        <v>1167</v>
      </c>
      <c r="B243" s="116">
        <v>94.2</v>
      </c>
    </row>
    <row r="244" spans="1:2" x14ac:dyDescent="0.35">
      <c r="A244" s="111" t="s">
        <v>1168</v>
      </c>
      <c r="B244" s="116">
        <v>94.5</v>
      </c>
    </row>
    <row r="245" spans="1:2" x14ac:dyDescent="0.35">
      <c r="A245" s="111" t="s">
        <v>1169</v>
      </c>
      <c r="B245" s="116">
        <v>95</v>
      </c>
    </row>
    <row r="246" spans="1:2" x14ac:dyDescent="0.35">
      <c r="A246" s="111" t="s">
        <v>1170</v>
      </c>
      <c r="B246" s="116">
        <v>94.7</v>
      </c>
    </row>
    <row r="247" spans="1:2" x14ac:dyDescent="0.35">
      <c r="A247" s="111" t="s">
        <v>1171</v>
      </c>
      <c r="B247" s="116">
        <v>95.2</v>
      </c>
    </row>
    <row r="248" spans="1:2" x14ac:dyDescent="0.35">
      <c r="A248" s="111" t="s">
        <v>1172</v>
      </c>
      <c r="B248" s="116">
        <v>95.9</v>
      </c>
    </row>
    <row r="249" spans="1:2" x14ac:dyDescent="0.35">
      <c r="A249" s="111" t="s">
        <v>1173</v>
      </c>
      <c r="B249" s="116">
        <v>96.1</v>
      </c>
    </row>
    <row r="250" spans="1:2" x14ac:dyDescent="0.35">
      <c r="A250" s="111" t="s">
        <v>1174</v>
      </c>
      <c r="B250" s="116">
        <v>96.1</v>
      </c>
    </row>
    <row r="251" spans="1:2" x14ac:dyDescent="0.35">
      <c r="A251" s="111" t="s">
        <v>1175</v>
      </c>
      <c r="B251" s="116">
        <v>96.2</v>
      </c>
    </row>
    <row r="252" spans="1:2" x14ac:dyDescent="0.35">
      <c r="A252" s="111" t="s">
        <v>1176</v>
      </c>
      <c r="B252" s="116">
        <v>96.6</v>
      </c>
    </row>
    <row r="253" spans="1:2" x14ac:dyDescent="0.35">
      <c r="A253" s="111" t="s">
        <v>1177</v>
      </c>
      <c r="B253" s="116">
        <v>96.8</v>
      </c>
    </row>
    <row r="254" spans="1:2" x14ac:dyDescent="0.35">
      <c r="A254" s="111" t="s">
        <v>1178</v>
      </c>
      <c r="B254" s="116">
        <v>96.8</v>
      </c>
    </row>
    <row r="255" spans="1:2" x14ac:dyDescent="0.35">
      <c r="A255" s="111" t="s">
        <v>1179</v>
      </c>
      <c r="B255" s="116">
        <v>97</v>
      </c>
    </row>
    <row r="256" spans="1:2" x14ac:dyDescent="0.35">
      <c r="A256" s="111" t="s">
        <v>1180</v>
      </c>
      <c r="B256" s="116">
        <v>97.2</v>
      </c>
    </row>
    <row r="257" spans="1:2" x14ac:dyDescent="0.35">
      <c r="A257" s="111" t="s">
        <v>1181</v>
      </c>
      <c r="B257" s="116">
        <v>97.6</v>
      </c>
    </row>
    <row r="258" spans="1:2" x14ac:dyDescent="0.35">
      <c r="A258" s="111" t="s">
        <v>1182</v>
      </c>
      <c r="B258" s="116">
        <v>97.6</v>
      </c>
    </row>
    <row r="259" spans="1:2" x14ac:dyDescent="0.35">
      <c r="A259" s="111" t="s">
        <v>1183</v>
      </c>
      <c r="B259" s="116">
        <v>97.8</v>
      </c>
    </row>
    <row r="260" spans="1:2" x14ac:dyDescent="0.35">
      <c r="A260" s="111" t="s">
        <v>1184</v>
      </c>
      <c r="B260" s="116">
        <v>98.1</v>
      </c>
    </row>
    <row r="261" spans="1:2" x14ac:dyDescent="0.35">
      <c r="A261" s="111" t="s">
        <v>1185</v>
      </c>
      <c r="B261" s="116">
        <v>97.8</v>
      </c>
    </row>
    <row r="262" spans="1:2" x14ac:dyDescent="0.35">
      <c r="A262" s="111" t="s">
        <v>1186</v>
      </c>
      <c r="B262" s="116">
        <v>97.9</v>
      </c>
    </row>
    <row r="263" spans="1:2" x14ac:dyDescent="0.35">
      <c r="A263" s="111" t="s">
        <v>1187</v>
      </c>
      <c r="B263" s="116">
        <v>98</v>
      </c>
    </row>
    <row r="264" spans="1:2" x14ac:dyDescent="0.35">
      <c r="A264" s="111" t="s">
        <v>1188</v>
      </c>
      <c r="B264" s="116">
        <v>97.8</v>
      </c>
    </row>
    <row r="265" spans="1:2" x14ac:dyDescent="0.35">
      <c r="A265" s="111" t="s">
        <v>1189</v>
      </c>
      <c r="B265" s="116">
        <v>98.1</v>
      </c>
    </row>
    <row r="266" spans="1:2" x14ac:dyDescent="0.35">
      <c r="A266" s="111" t="s">
        <v>1190</v>
      </c>
      <c r="B266" s="116">
        <v>98.4</v>
      </c>
    </row>
    <row r="267" spans="1:2" x14ac:dyDescent="0.35">
      <c r="A267" s="111" t="s">
        <v>1191</v>
      </c>
      <c r="B267" s="116">
        <v>98.3</v>
      </c>
    </row>
    <row r="268" spans="1:2" x14ac:dyDescent="0.35">
      <c r="A268" s="111" t="s">
        <v>1192</v>
      </c>
      <c r="B268" s="116">
        <v>98.5</v>
      </c>
    </row>
    <row r="269" spans="1:2" x14ac:dyDescent="0.35">
      <c r="A269" s="111" t="s">
        <v>1193</v>
      </c>
      <c r="B269" s="116">
        <v>98.6</v>
      </c>
    </row>
    <row r="270" spans="1:2" x14ac:dyDescent="0.35">
      <c r="A270" s="111" t="s">
        <v>1194</v>
      </c>
      <c r="B270" s="116">
        <v>98.5</v>
      </c>
    </row>
    <row r="271" spans="1:2" x14ac:dyDescent="0.35">
      <c r="A271" s="111" t="s">
        <v>1195</v>
      </c>
      <c r="B271" s="116">
        <v>98.8</v>
      </c>
    </row>
    <row r="272" spans="1:2" x14ac:dyDescent="0.35">
      <c r="A272" s="111" t="s">
        <v>1196</v>
      </c>
      <c r="B272" s="116">
        <v>98.5</v>
      </c>
    </row>
    <row r="273" spans="1:2" x14ac:dyDescent="0.35">
      <c r="A273" s="111" t="s">
        <v>1197</v>
      </c>
      <c r="B273" s="116">
        <v>98.9</v>
      </c>
    </row>
    <row r="274" spans="1:2" x14ac:dyDescent="0.35">
      <c r="A274" s="111" t="s">
        <v>1198</v>
      </c>
      <c r="B274" s="116">
        <v>99.5</v>
      </c>
    </row>
    <row r="275" spans="1:2" x14ac:dyDescent="0.35">
      <c r="A275" s="111" t="s">
        <v>1199</v>
      </c>
      <c r="B275" s="116">
        <v>99.6</v>
      </c>
    </row>
    <row r="276" spans="1:2" x14ac:dyDescent="0.35">
      <c r="A276" s="111" t="s">
        <v>1200</v>
      </c>
      <c r="B276" s="116">
        <v>99.3</v>
      </c>
    </row>
    <row r="277" spans="1:2" x14ac:dyDescent="0.35">
      <c r="A277" s="111" t="s">
        <v>1201</v>
      </c>
      <c r="B277" s="116">
        <v>99.6</v>
      </c>
    </row>
    <row r="278" spans="1:2" x14ac:dyDescent="0.35">
      <c r="A278" s="111" t="s">
        <v>1202</v>
      </c>
      <c r="B278" s="116">
        <v>100.1</v>
      </c>
    </row>
    <row r="279" spans="1:2" x14ac:dyDescent="0.35">
      <c r="A279" s="111" t="s">
        <v>1203</v>
      </c>
      <c r="B279" s="116">
        <v>100.6</v>
      </c>
    </row>
    <row r="280" spans="1:2" x14ac:dyDescent="0.35">
      <c r="A280" s="111" t="s">
        <v>1204</v>
      </c>
      <c r="B280" s="116">
        <v>100.3</v>
      </c>
    </row>
    <row r="281" spans="1:2" x14ac:dyDescent="0.35">
      <c r="A281" s="111" t="s">
        <v>1205</v>
      </c>
      <c r="B281" s="116">
        <v>100.6</v>
      </c>
    </row>
    <row r="282" spans="1:2" x14ac:dyDescent="0.35">
      <c r="A282" s="111" t="s">
        <v>1206</v>
      </c>
      <c r="B282" s="116">
        <v>100.5</v>
      </c>
    </row>
    <row r="283" spans="1:2" x14ac:dyDescent="0.35">
      <c r="A283" s="111" t="s">
        <v>1207</v>
      </c>
      <c r="B283" s="116">
        <v>100.3</v>
      </c>
    </row>
    <row r="284" spans="1:2" x14ac:dyDescent="0.35">
      <c r="A284" s="111" t="s">
        <v>1208</v>
      </c>
      <c r="B284" s="116">
        <v>100.8</v>
      </c>
    </row>
    <row r="285" spans="1:2" x14ac:dyDescent="0.35">
      <c r="A285" s="111" t="s">
        <v>1209</v>
      </c>
      <c r="B285" s="116">
        <v>100.8</v>
      </c>
    </row>
    <row r="286" spans="1:2" x14ac:dyDescent="0.35">
      <c r="A286" s="111" t="s">
        <v>1210</v>
      </c>
      <c r="B286" s="116">
        <v>100.4</v>
      </c>
    </row>
    <row r="287" spans="1:2" x14ac:dyDescent="0.35">
      <c r="A287" s="111" t="s">
        <v>1211</v>
      </c>
      <c r="B287" s="116">
        <v>92.8</v>
      </c>
    </row>
    <row r="288" spans="1:2" x14ac:dyDescent="0.35">
      <c r="A288" s="111" t="s">
        <v>1212</v>
      </c>
      <c r="B288" s="116">
        <v>74.599999999999994</v>
      </c>
    </row>
    <row r="289" spans="1:2" x14ac:dyDescent="0.35">
      <c r="A289" s="111" t="s">
        <v>1213</v>
      </c>
      <c r="B289" s="116">
        <v>76.2</v>
      </c>
    </row>
    <row r="290" spans="1:2" x14ac:dyDescent="0.35">
      <c r="A290" s="111" t="s">
        <v>1214</v>
      </c>
      <c r="B290" s="116">
        <v>83.6</v>
      </c>
    </row>
    <row r="291" spans="1:2" x14ac:dyDescent="0.35">
      <c r="A291" s="111" t="s">
        <v>1215</v>
      </c>
      <c r="B291" s="116">
        <v>89.1</v>
      </c>
    </row>
    <row r="292" spans="1:2" x14ac:dyDescent="0.35">
      <c r="A292" s="111" t="s">
        <v>1216</v>
      </c>
      <c r="B292" s="116">
        <v>91.8</v>
      </c>
    </row>
    <row r="293" spans="1:2" x14ac:dyDescent="0.35">
      <c r="A293" s="111" t="s">
        <v>1217</v>
      </c>
      <c r="B293" s="116">
        <v>93</v>
      </c>
    </row>
    <row r="294" spans="1:2" x14ac:dyDescent="0.35">
      <c r="A294" s="111" t="s">
        <v>1218</v>
      </c>
      <c r="B294" s="116">
        <v>93.6</v>
      </c>
    </row>
    <row r="295" spans="1:2" x14ac:dyDescent="0.35">
      <c r="A295" s="111" t="s">
        <v>1219</v>
      </c>
      <c r="B295" s="116">
        <v>91.7</v>
      </c>
    </row>
    <row r="296" spans="1:2" x14ac:dyDescent="0.35">
      <c r="A296" s="111" t="s">
        <v>1220</v>
      </c>
      <c r="B296" s="116">
        <v>92.9</v>
      </c>
    </row>
    <row r="297" spans="1:2" x14ac:dyDescent="0.35">
      <c r="A297" s="111" t="s">
        <v>1221</v>
      </c>
      <c r="B297" s="116">
        <v>90.3</v>
      </c>
    </row>
    <row r="298" spans="1:2" x14ac:dyDescent="0.35">
      <c r="A298" s="111" t="s">
        <v>1222</v>
      </c>
      <c r="B298" s="116">
        <v>91.3</v>
      </c>
    </row>
    <row r="299" spans="1:2" x14ac:dyDescent="0.35">
      <c r="A299" s="111" t="s">
        <v>1223</v>
      </c>
      <c r="B299" s="116">
        <v>93.3</v>
      </c>
    </row>
    <row r="300" spans="1:2" x14ac:dyDescent="0.35">
      <c r="A300" s="111" t="s">
        <v>1224</v>
      </c>
      <c r="B300" s="116">
        <v>96.8</v>
      </c>
    </row>
    <row r="301" spans="1:2" x14ac:dyDescent="0.35">
      <c r="A301" s="111" t="s">
        <v>1225</v>
      </c>
      <c r="B301" s="116">
        <v>98.3</v>
      </c>
    </row>
    <row r="302" spans="1:2" x14ac:dyDescent="0.35">
      <c r="A302" s="111" t="s">
        <v>1226</v>
      </c>
      <c r="B302" s="116">
        <v>99.4</v>
      </c>
    </row>
    <row r="303" spans="1:2" x14ac:dyDescent="0.35">
      <c r="A303" s="111" t="s">
        <v>1227</v>
      </c>
      <c r="B303" s="116">
        <v>98.9</v>
      </c>
    </row>
    <row r="304" spans="1:2" x14ac:dyDescent="0.35">
      <c r="A304" s="111" t="s">
        <v>1228</v>
      </c>
      <c r="B304" s="116">
        <v>99.8</v>
      </c>
    </row>
    <row r="305" spans="1:2" x14ac:dyDescent="0.35">
      <c r="A305" s="111" t="s">
        <v>1229</v>
      </c>
      <c r="B305" s="116">
        <v>100.4</v>
      </c>
    </row>
    <row r="306" spans="1:2" x14ac:dyDescent="0.35">
      <c r="A306" s="111" t="s">
        <v>1230</v>
      </c>
      <c r="B306" s="116">
        <v>100.7</v>
      </c>
    </row>
    <row r="307" spans="1:2" x14ac:dyDescent="0.35">
      <c r="A307" s="111" t="s">
        <v>1231</v>
      </c>
      <c r="B307" s="116">
        <v>101.4</v>
      </c>
    </row>
    <row r="308" spans="1:2" x14ac:dyDescent="0.35">
      <c r="A308" s="111" t="s">
        <v>1232</v>
      </c>
      <c r="B308" s="116">
        <v>100.9</v>
      </c>
    </row>
    <row r="309" spans="1:2" x14ac:dyDescent="0.35">
      <c r="A309" s="111" t="s">
        <v>1233</v>
      </c>
      <c r="B309" s="116">
        <v>101.4</v>
      </c>
    </row>
    <row r="310" spans="1:2" x14ac:dyDescent="0.35">
      <c r="A310" s="111" t="s">
        <v>1234</v>
      </c>
      <c r="B310" s="116">
        <v>101.9</v>
      </c>
    </row>
    <row r="311" spans="1:2" x14ac:dyDescent="0.35">
      <c r="A311" s="111" t="s">
        <v>1235</v>
      </c>
      <c r="B311" s="116">
        <v>102.1</v>
      </c>
    </row>
    <row r="312" spans="1:2" x14ac:dyDescent="0.35">
      <c r="A312" s="111" t="s">
        <v>1236</v>
      </c>
      <c r="B312" s="116">
        <v>101.8</v>
      </c>
    </row>
    <row r="313" spans="1:2" x14ac:dyDescent="0.35">
      <c r="A313" s="111" t="s">
        <v>1237</v>
      </c>
      <c r="B313" s="116">
        <v>102.5</v>
      </c>
    </row>
    <row r="314" spans="1:2" x14ac:dyDescent="0.35">
      <c r="A314" s="111" t="s">
        <v>1238</v>
      </c>
      <c r="B314" s="116">
        <v>101.4</v>
      </c>
    </row>
    <row r="315" spans="1:2" x14ac:dyDescent="0.35">
      <c r="A315" s="111" t="s">
        <v>1239</v>
      </c>
      <c r="B315" s="116">
        <v>101.9</v>
      </c>
    </row>
    <row r="316" spans="1:2" x14ac:dyDescent="0.35">
      <c r="A316" s="111" t="s">
        <v>1240</v>
      </c>
      <c r="B316" s="116">
        <v>102</v>
      </c>
    </row>
    <row r="317" spans="1:2" x14ac:dyDescent="0.35">
      <c r="A317" s="111" t="s">
        <v>1241</v>
      </c>
      <c r="B317" s="116">
        <v>101.5</v>
      </c>
    </row>
    <row r="318" spans="1:2" x14ac:dyDescent="0.35">
      <c r="A318" s="111" t="s">
        <v>1242</v>
      </c>
      <c r="B318" s="116">
        <v>102.3</v>
      </c>
    </row>
    <row r="319" spans="1:2" x14ac:dyDescent="0.35">
      <c r="A319" s="111" t="s">
        <v>1243</v>
      </c>
      <c r="B319" s="116">
        <v>102.3</v>
      </c>
    </row>
    <row r="320" spans="1:2" x14ac:dyDescent="0.35">
      <c r="A320" s="111" t="s">
        <v>1244</v>
      </c>
      <c r="B320" s="116">
        <v>102</v>
      </c>
    </row>
    <row r="321" spans="1:5" x14ac:dyDescent="0.35">
      <c r="A321" s="111" t="s">
        <v>1245</v>
      </c>
      <c r="B321" s="116">
        <v>102.3</v>
      </c>
    </row>
    <row r="322" spans="1:5" x14ac:dyDescent="0.35">
      <c r="A322" s="111" t="s">
        <v>1246</v>
      </c>
      <c r="B322" s="116">
        <v>102.6</v>
      </c>
    </row>
    <row r="323" spans="1:5" x14ac:dyDescent="0.35">
      <c r="A323" s="111" t="s">
        <v>1247</v>
      </c>
      <c r="B323" s="116">
        <v>102.2</v>
      </c>
    </row>
    <row r="324" spans="1:5" x14ac:dyDescent="0.35">
      <c r="A324" s="111" t="s">
        <v>1248</v>
      </c>
      <c r="B324" s="116">
        <v>102.4</v>
      </c>
    </row>
    <row r="325" spans="1:5" x14ac:dyDescent="0.35">
      <c r="A325" s="111" t="s">
        <v>1249</v>
      </c>
      <c r="B325" s="116">
        <v>102</v>
      </c>
    </row>
    <row r="326" spans="1:5" x14ac:dyDescent="0.35">
      <c r="A326" s="111" t="s">
        <v>1250</v>
      </c>
      <c r="B326" s="116">
        <v>102.8</v>
      </c>
    </row>
    <row r="327" spans="1:5" x14ac:dyDescent="0.35">
      <c r="A327" s="111" t="s">
        <v>1251</v>
      </c>
      <c r="B327" s="116">
        <v>102.3</v>
      </c>
    </row>
    <row r="328" spans="1:5" x14ac:dyDescent="0.35">
      <c r="A328" s="111" t="s">
        <v>1252</v>
      </c>
      <c r="B328" s="116">
        <v>102.3</v>
      </c>
    </row>
    <row r="329" spans="1:5" x14ac:dyDescent="0.35">
      <c r="A329" s="111" t="s">
        <v>1253</v>
      </c>
      <c r="B329" s="116">
        <v>102.3</v>
      </c>
      <c r="D329" s="23">
        <f>AVERAGE(B327:B329)</f>
        <v>102.3</v>
      </c>
      <c r="E329" t="e">
        <f>100*(D329/D326-1)</f>
        <v>#DIV/0!</v>
      </c>
    </row>
    <row r="330" spans="1:5" x14ac:dyDescent="0.35">
      <c r="A330" s="111" t="s">
        <v>1254</v>
      </c>
      <c r="B330" s="116">
        <v>101.9</v>
      </c>
    </row>
    <row r="331" spans="1:5" x14ac:dyDescent="0.35">
      <c r="A331" s="111" t="s">
        <v>1255</v>
      </c>
      <c r="B331" s="116">
        <v>102.1</v>
      </c>
    </row>
    <row r="332" spans="1:5" x14ac:dyDescent="0.35">
      <c r="A332" s="111" t="s">
        <v>1256</v>
      </c>
      <c r="B332" s="116">
        <v>102</v>
      </c>
      <c r="D332" s="23">
        <f>AVERAGE(B330:B332)</f>
        <v>102</v>
      </c>
      <c r="E332">
        <f>100*(D332/D329-1)</f>
        <v>-0.29325513196480912</v>
      </c>
    </row>
    <row r="333" spans="1:5" x14ac:dyDescent="0.35">
      <c r="A333" s="111" t="s">
        <v>1257</v>
      </c>
      <c r="B333" s="116">
        <v>102.4</v>
      </c>
    </row>
    <row r="334" spans="1:5" x14ac:dyDescent="0.35">
      <c r="A334" s="111" t="s">
        <v>1258</v>
      </c>
      <c r="B334" s="116">
        <v>102.7</v>
      </c>
    </row>
    <row r="335" spans="1:5" x14ac:dyDescent="0.35">
      <c r="A335" s="111" t="s">
        <v>1259</v>
      </c>
      <c r="B335" s="116">
        <v>103.1</v>
      </c>
      <c r="D335" s="23">
        <f>AVERAGE(B333:B335)</f>
        <v>102.73333333333335</v>
      </c>
      <c r="E335">
        <f>100*(D335/D332-1)</f>
        <v>0.71895424836603272</v>
      </c>
    </row>
    <row r="336" spans="1:5" x14ac:dyDescent="0.35">
      <c r="A336" s="111" t="s">
        <v>1260</v>
      </c>
      <c r="B336" s="116">
        <v>103.1</v>
      </c>
    </row>
    <row r="337" spans="1:5" x14ac:dyDescent="0.35">
      <c r="A337" s="111" t="s">
        <v>1261</v>
      </c>
      <c r="B337" s="116">
        <v>103.5</v>
      </c>
    </row>
    <row r="338" spans="1:5" x14ac:dyDescent="0.35">
      <c r="A338" s="111" t="s">
        <v>1262</v>
      </c>
      <c r="B338" s="116">
        <v>103.5</v>
      </c>
      <c r="D338" s="23">
        <f>AVERAGE(B336:B338)</f>
        <v>103.36666666666667</v>
      </c>
      <c r="E338">
        <f>100*(D338/D335-1)</f>
        <v>0.61648280337442962</v>
      </c>
    </row>
    <row r="339" spans="1:5" x14ac:dyDescent="0.35">
      <c r="A339" s="111" t="s">
        <v>1263</v>
      </c>
      <c r="B339" s="116">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Charts</vt:lpstr>
      </vt:variant>
      <vt:variant>
        <vt:i4>7</vt:i4>
      </vt:variant>
    </vt:vector>
  </HeadingPairs>
  <TitlesOfParts>
    <vt:vector size="20" baseType="lpstr">
      <vt:lpstr>pibvol_id_satellite</vt:lpstr>
      <vt:lpstr>pibvol_id_qna_ukea</vt:lpstr>
      <vt:lpstr>Tableau</vt:lpstr>
      <vt:lpstr>POP</vt:lpstr>
      <vt:lpstr>PIB valeur_LT</vt:lpstr>
      <vt:lpstr>PIB valeur</vt:lpstr>
      <vt:lpstr>RESEM trim</vt:lpstr>
      <vt:lpstr>Ratios</vt:lpstr>
      <vt:lpstr>RESEM annuel</vt:lpstr>
      <vt:lpstr>2019Q4</vt:lpstr>
      <vt:lpstr>RDB ménages</vt:lpstr>
      <vt:lpstr>VA marchande</vt:lpstr>
      <vt:lpstr>Feuil2</vt:lpstr>
      <vt:lpstr>Chart1</vt:lpstr>
      <vt:lpstr>Chart2</vt:lpstr>
      <vt:lpstr>Chart3</vt:lpstr>
      <vt:lpstr>Chart4</vt:lpstr>
      <vt:lpstr>Chart5</vt:lpstr>
      <vt:lpstr>Chart6</vt:lpstr>
      <vt:lpstr>Chart7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Hervé Péléraux</dc:creator>
  <cp:lastModifiedBy>Benoît WILLIATTE</cp:lastModifiedBy>
  <dcterms:created xsi:type="dcterms:W3CDTF">2022-04-04T09:51:38Z</dcterms:created>
  <dcterms:modified xsi:type="dcterms:W3CDTF">2025-01-30T16:50:46Z</dcterms:modified>
</cp:coreProperties>
</file>