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153002\github\pbinterfipu\"/>
    </mc:Choice>
  </mc:AlternateContent>
  <xr:revisionPtr revIDLastSave="0" documentId="13_ncr:1_{1E65D52C-2167-4FF1-9945-1213C2DC04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ficits %PIB" sheetId="1" r:id="rId1"/>
    <sheet name="Mesures en mds euros" sheetId="5" r:id="rId2"/>
    <sheet name="Prévisions PIB nom" sheetId="6" r:id="rId3"/>
    <sheet name="Sources" sheetId="2" r:id="rId4"/>
    <sheet name="ib" sheetId="3" r:id="rId5"/>
    <sheet name="README" sheetId="4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12" i="1"/>
  <c r="C18" i="1"/>
  <c r="C24" i="1"/>
  <c r="H16" i="1"/>
  <c r="H10" i="1"/>
  <c r="H4" i="1"/>
  <c r="I4" i="1" s="1"/>
  <c r="F24" i="1"/>
  <c r="G24" i="1"/>
  <c r="H24" i="1"/>
  <c r="I24" i="1"/>
  <c r="F18" i="1"/>
  <c r="G18" i="1"/>
  <c r="E6" i="1"/>
  <c r="F6" i="1"/>
  <c r="G6" i="1"/>
  <c r="F12" i="1"/>
  <c r="G12" i="1"/>
  <c r="D6" i="1"/>
  <c r="F9" i="5"/>
  <c r="D9" i="5"/>
  <c r="E9" i="5"/>
  <c r="E8" i="5"/>
  <c r="G7" i="5"/>
  <c r="F7" i="5"/>
  <c r="D7" i="5"/>
  <c r="E7" i="5"/>
  <c r="E6" i="5"/>
  <c r="F5" i="5"/>
  <c r="G5" i="5"/>
  <c r="D5" i="5"/>
  <c r="E5" i="5"/>
  <c r="E4" i="5"/>
  <c r="F6" i="5"/>
  <c r="F3" i="5"/>
  <c r="G3" i="5"/>
  <c r="E3" i="5"/>
  <c r="D2" i="5"/>
  <c r="E2" i="5"/>
  <c r="C2" i="5"/>
  <c r="C8" i="3"/>
  <c r="D8" i="3"/>
  <c r="B8" i="3"/>
  <c r="I10" i="1" l="1"/>
  <c r="I16" i="1"/>
  <c r="C5" i="3"/>
  <c r="D5" i="3"/>
  <c r="B5" i="3"/>
  <c r="C2" i="3" l="1"/>
  <c r="D2" i="3"/>
  <c r="B2" i="3"/>
  <c r="C3" i="3" l="1"/>
  <c r="D3" i="3"/>
  <c r="B3" i="3"/>
  <c r="C4" i="3" l="1"/>
  <c r="D4" i="3"/>
  <c r="B4" i="3"/>
  <c r="E14" i="1" l="1"/>
  <c r="E18" i="1" s="1"/>
  <c r="E29" i="1"/>
  <c r="F29" i="1"/>
  <c r="G29" i="1"/>
  <c r="H29" i="1"/>
  <c r="I29" i="1"/>
  <c r="E34" i="1"/>
  <c r="F34" i="1"/>
  <c r="G34" i="1"/>
  <c r="H34" i="1"/>
  <c r="I34" i="1"/>
  <c r="D34" i="1"/>
  <c r="D29" i="1"/>
  <c r="E20" i="1"/>
  <c r="E24" i="1" s="1"/>
  <c r="E8" i="1"/>
  <c r="E12" i="1" s="1"/>
  <c r="D4" i="5" l="1"/>
  <c r="D8" i="5"/>
  <c r="D20" i="1"/>
  <c r="D24" i="1" s="1"/>
  <c r="D6" i="5"/>
  <c r="D8" i="1"/>
  <c r="D12" i="1" s="1"/>
  <c r="D14" i="1"/>
  <c r="D18" i="1" s="1"/>
  <c r="E40" i="1"/>
  <c r="E39" i="1" s="1"/>
  <c r="F40" i="1"/>
  <c r="F39" i="1" s="1"/>
  <c r="G40" i="1"/>
  <c r="G39" i="1" s="1"/>
  <c r="H40" i="1"/>
  <c r="H39" i="1" s="1"/>
  <c r="I40" i="1"/>
  <c r="I39" i="1" s="1"/>
  <c r="D40" i="1"/>
  <c r="D39" i="1" s="1"/>
  <c r="C4" i="5" l="1"/>
  <c r="C6" i="5"/>
  <c r="C8" i="5"/>
  <c r="I19" i="1"/>
  <c r="I18" i="1" s="1"/>
  <c r="H19" i="1"/>
  <c r="H18" i="1" s="1"/>
  <c r="I13" i="1" l="1"/>
  <c r="I12" i="1" s="1"/>
  <c r="H13" i="1"/>
  <c r="H12" i="1" s="1"/>
  <c r="I7" i="1" l="1"/>
  <c r="I6" i="1" s="1"/>
  <c r="H7" i="1"/>
  <c r="H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Administrateur</author>
  </authors>
  <commentList>
    <comment ref="C1" authorId="0" shapeId="0" xr:uid="{3B3768F3-C207-4705-AFDE-FF40317A107D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Observé, vintage Autumn 2021 forecast</t>
        </r>
      </text>
    </comment>
    <comment ref="D1" authorId="0" shapeId="0" xr:uid="{760501E3-30FD-4885-A21C-5FE3BBB25771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Pour les mesures énergie : Observé, vintage Autumn 2022 forecast
Pour les mesures COVID:
prévision, Autumn 2021 forecast</t>
        </r>
      </text>
    </comment>
    <comment ref="E1" authorId="0" shapeId="0" xr:uid="{6E907515-AA49-4BA9-820A-17C938708D38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Pour les mesures énergie :
Observé, vintage Autumn 2023 Forecast
Pour les mesures COVID :
Prévision, vintage Autumn 2022 Forecast</t>
        </r>
      </text>
    </comment>
    <comment ref="F1" authorId="0" shapeId="0" xr:uid="{E728D7A9-2877-417C-8950-B1761D93B76E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Mesures énergie:
Observé, vintage Spring 2024 Forecast
Mesures Covid :
Prévision, vintage Autumn 2023 Forecast</t>
        </r>
      </text>
    </comment>
    <comment ref="G1" authorId="0" shapeId="0" xr:uid="{29D6E1DC-5387-42D2-92B5-7DDDC255580F}">
      <text>
        <r>
          <rPr>
            <b/>
            <sz val="9"/>
            <color indexed="81"/>
            <rFont val="Tahoma"/>
            <family val="2"/>
          </rPr>
          <t>Administrateur:</t>
        </r>
        <r>
          <rPr>
            <sz val="9"/>
            <color indexed="81"/>
            <rFont val="Tahoma"/>
            <family val="2"/>
          </rPr>
          <t xml:space="preserve">
COM Spring 2024 Forecast</t>
        </r>
      </text>
    </comment>
  </commentList>
</comments>
</file>

<file path=xl/sharedStrings.xml><?xml version="1.0" encoding="utf-8"?>
<sst xmlns="http://schemas.openxmlformats.org/spreadsheetml/2006/main" count="139" uniqueCount="31">
  <si>
    <t>geo</t>
  </si>
  <si>
    <t>DEU</t>
  </si>
  <si>
    <t>ESP</t>
  </si>
  <si>
    <t>FRA</t>
  </si>
  <si>
    <t>ITA</t>
  </si>
  <si>
    <t>mesure</t>
  </si>
  <si>
    <t>total</t>
  </si>
  <si>
    <t>energie</t>
  </si>
  <si>
    <t>covid</t>
  </si>
  <si>
    <t>Déficit public (total)</t>
  </si>
  <si>
    <t>Déficit - mesures covid</t>
  </si>
  <si>
    <t>Déficit - mesures énergie</t>
  </si>
  <si>
    <t>JPN</t>
  </si>
  <si>
    <t>GBR</t>
  </si>
  <si>
    <t>USA</t>
  </si>
  <si>
    <t>Commission - Fiscal Tables, Country-Specific Recommendations 2024 (2023;2024) &amp; Fiscal Tables, DBP Assessments 2024 (2022)</t>
  </si>
  <si>
    <t>autre</t>
  </si>
  <si>
    <t>Eurostat (UE), ISTAT (Italie), OFCE (historique hors-UE &amp; prévisions)</t>
  </si>
  <si>
    <t>Montants 2022 directement estimés par le DBPA 2023 - les autres montants sont rétropolés via les Fiscal Tables (Change in pandemic-relatic measure costs)</t>
  </si>
  <si>
    <t>Commission - DBP Assessments 2023 (2022;2023) &amp; 2022(2021;2020) ; Bundesbank - Monthly Report Feb 2024 (2021)</t>
  </si>
  <si>
    <t>PIB nominal</t>
  </si>
  <si>
    <t>Pour tenir compte des erreurs de prévision et/ou révisions du PIB nominal, j'ai essayé de ré-exprimer les évaluations de mesures en mds euros [i.e. en associant chaque montant en % de PIB à la prévision de PIB nominal qui servait de référence]</t>
  </si>
  <si>
    <t>(Sauf pour l'Allemagne où le billet de la Bundesbank semblait plus précis, surtout sur 2020-2021)</t>
  </si>
  <si>
    <t>L'onglet Déficits %PIB est rempli à partir des Fiscal Tables accompagnant les évaluations de projets de lois de finances (DBP) - qui s'appuient elles-mêmes sur ce que les ministères transmettent à la Commission</t>
  </si>
  <si>
    <t>La Commission a publié les estimations des montants pour les mesures d'urgence COVID jusque 2023 (2024 pour l'énergie)</t>
  </si>
  <si>
    <t>interets</t>
  </si>
  <si>
    <r>
      <t>Les montants de déficits totaux et charges d'intérêts viennent d'Eurostat (</t>
    </r>
    <r>
      <rPr>
        <i/>
        <sz val="11"/>
        <color theme="1"/>
        <rFont val="Calibri"/>
        <family val="2"/>
        <scheme val="minor"/>
      </rPr>
      <t>gov_10dd_edpt1</t>
    </r>
    <r>
      <rPr>
        <sz val="11"/>
        <color theme="1"/>
        <rFont val="Calibri"/>
        <family val="2"/>
        <scheme val="minor"/>
      </rPr>
      <t>), donc devraient inclure les dernières révisions des comptes nationaux</t>
    </r>
  </si>
  <si>
    <t>AMECO -  Autumn Forecasts 2021, 2022,2023 ; Spring Forecast 2024</t>
  </si>
  <si>
    <t>cycle</t>
  </si>
  <si>
    <t xml:space="preserve">   </t>
  </si>
  <si>
    <t>Les effets d'output gap (lignes "cycle") sur le solde  sont directement extraits d'AMECO, Spring Forecast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</si>
</sst>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Allemagne.xlsx" TargetMode="External"/><Relationship Id="rId1" Type="http://schemas.openxmlformats.org/officeDocument/2006/relationships/externalLinkPath" Target="file:///G:\Drive%20partag&#233;s\DAP\prev\Pr&#233;visions%20septembre%202024\Tableauxcomptes\Allemag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Espagne.xlsx" TargetMode="External"/><Relationship Id="rId1" Type="http://schemas.openxmlformats.org/officeDocument/2006/relationships/externalLinkPath" Target="file:///G:\Drive%20partag&#233;s\DAP\prev\Pr&#233;visions%20septembre%202024\Tableauxcomptes\Espagn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France.xlsx" TargetMode="External"/><Relationship Id="rId1" Type="http://schemas.openxmlformats.org/officeDocument/2006/relationships/externalLinkPath" Target="file:///G:\Drive%20partag&#233;s\DAP\prev\Pr&#233;visions%20septembre%202024\Tableauxcomptes\Franc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Tableauxcomptes\USA.xlsx" TargetMode="External"/><Relationship Id="rId1" Type="http://schemas.openxmlformats.org/officeDocument/2006/relationships/externalLinkPath" Target="file:///G:\Drive%20partag&#233;s\DAP\prev\Pr&#233;visions%20septembre%202024\Tableauxcomptes\US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rive%20partag&#233;s\DAP\prev\Pr&#233;visions%20septembre%202024\Cadrage%20macro&#233;conomique\Choc%20budg&#233;taire\ib%20d&#233;compos&#233;e.xlsx" TargetMode="External"/><Relationship Id="rId1" Type="http://schemas.openxmlformats.org/officeDocument/2006/relationships/externalLinkPath" Target="file:///G:\Drive%20partag&#233;s\DAP\prev\Pr&#233;visions%20septembre%202024\Cadrage%20macro&#233;conomique\Choc%20budg&#233;taire\ib%20d&#233;compos&#233;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éle tableau"/>
      <sheetName val="Feuil1"/>
    </sheetNames>
    <sheetDataSet>
      <sheetData sheetId="0">
        <row r="21">
          <cell r="AT21">
            <v>-2.1</v>
          </cell>
          <cell r="AU21">
            <v>-1.4</v>
          </cell>
        </row>
        <row r="23">
          <cell r="AS23">
            <v>-0.22636748822731853</v>
          </cell>
          <cell r="AT23">
            <v>-0.76686655973036622</v>
          </cell>
          <cell r="AU23">
            <v>-0.65191833392292331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agne txS 2019"/>
      <sheetName val="Espagne 0322"/>
      <sheetName val="Espagne 0922"/>
      <sheetName val="Espagne 0323"/>
      <sheetName val="Espagne 0923"/>
      <sheetName val="Espagne V0"/>
      <sheetName val="Espagne 0324"/>
      <sheetName val="Espagne 25032023"/>
      <sheetName val="Espagne"/>
      <sheetName val="Espagne 0921"/>
      <sheetName val="Espagne 0921_version avancé"/>
      <sheetName val="Espagne VF oct 20"/>
      <sheetName val="Espagne 0220"/>
      <sheetName val="Espagne 0321"/>
      <sheetName val="VF hors Covid mars 20"/>
      <sheetName val="VF octobre 2019"/>
      <sheetName val="VF mars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AB21">
            <v>-2.9690555976030528</v>
          </cell>
          <cell r="AC21">
            <v>-2.54962848056925</v>
          </cell>
        </row>
        <row r="23">
          <cell r="AA23">
            <v>-0.8</v>
          </cell>
          <cell r="AB23">
            <v>0.1</v>
          </cell>
          <cell r="AC23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pagne txS 2019"/>
      <sheetName val="Espagne 0322"/>
      <sheetName val="Espagne 0922"/>
      <sheetName val="Espagne 0323"/>
      <sheetName val="Espagne 0923"/>
      <sheetName val="Espagne V0"/>
      <sheetName val="Espagne 0324"/>
      <sheetName val="Espagne 25032023"/>
      <sheetName val="France"/>
      <sheetName val="Espagne 0921"/>
      <sheetName val="Espagne 0921_version avancé"/>
      <sheetName val="Espagne VF oct 20"/>
      <sheetName val="Espagne 0220"/>
      <sheetName val="Espagne 0321"/>
      <sheetName val="VF hors Covid mars 20"/>
      <sheetName val="VF octobre 2019"/>
      <sheetName val="VF mars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AB21">
            <v>-5.9641785909008007</v>
          </cell>
          <cell r="AC21">
            <v>-5.7115698613691315</v>
          </cell>
        </row>
        <row r="23">
          <cell r="AA23">
            <v>0.40393469734144771</v>
          </cell>
          <cell r="AB23">
            <v>0.55225219544294557</v>
          </cell>
          <cell r="AC23">
            <v>-0.47264920224281282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tats-Unis"/>
      <sheetName val="Tableau_Revue"/>
      <sheetName val="Feuil1"/>
    </sheetNames>
    <sheetDataSet>
      <sheetData sheetId="0">
        <row r="22">
          <cell r="AA22">
            <v>-14.76887144529419</v>
          </cell>
          <cell r="AB22">
            <v>-11.493810780932376</v>
          </cell>
          <cell r="AC22">
            <v>-3.9670688535113663</v>
          </cell>
          <cell r="AD22">
            <v>-7.9488457535245525</v>
          </cell>
          <cell r="AE22">
            <v>-8.4489057045702278</v>
          </cell>
          <cell r="AF22">
            <v>-6.8882561334413399</v>
          </cell>
        </row>
        <row r="24">
          <cell r="AD24">
            <v>3.7864656355748512</v>
          </cell>
          <cell r="AE24">
            <v>0.56093704533423083</v>
          </cell>
          <cell r="AF24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1"/>
      <sheetName val="France"/>
      <sheetName val="Allemagne"/>
      <sheetName val="Espagne"/>
      <sheetName val="Italie"/>
      <sheetName val="Royaume-Uni"/>
      <sheetName val="Estimations - energy packages"/>
      <sheetName val="Etats-Unis"/>
      <sheetName val="Japon"/>
    </sheetNames>
    <sheetDataSet>
      <sheetData sheetId="0" refreshError="1"/>
      <sheetData sheetId="1"/>
      <sheetData sheetId="2"/>
      <sheetData sheetId="3"/>
      <sheetData sheetId="4">
        <row r="15">
          <cell r="E15">
            <v>-0.60000000000000053</v>
          </cell>
          <cell r="G15">
            <v>-0.5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3" workbookViewId="0">
      <selection activeCell="C39" sqref="C39"/>
    </sheetView>
  </sheetViews>
  <sheetFormatPr defaultRowHeight="14.5" x14ac:dyDescent="0.35"/>
  <cols>
    <col min="4" max="4" width="10.453125" customWidth="1"/>
  </cols>
  <sheetData>
    <row r="1" spans="1:9" x14ac:dyDescent="0.35">
      <c r="A1" t="s">
        <v>0</v>
      </c>
      <c r="B1" t="s">
        <v>5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</row>
    <row r="2" spans="1:9" x14ac:dyDescent="0.35">
      <c r="A2" t="s">
        <v>1</v>
      </c>
      <c r="B2" t="s">
        <v>8</v>
      </c>
      <c r="C2">
        <v>0</v>
      </c>
      <c r="D2">
        <v>-2.6</v>
      </c>
      <c r="E2">
        <v>-3.2</v>
      </c>
      <c r="F2">
        <v>-1.4</v>
      </c>
      <c r="G2">
        <v>0</v>
      </c>
      <c r="H2">
        <v>0</v>
      </c>
      <c r="I2">
        <v>0</v>
      </c>
    </row>
    <row r="3" spans="1:9" x14ac:dyDescent="0.35">
      <c r="A3" t="s">
        <v>1</v>
      </c>
      <c r="B3" t="s">
        <v>7</v>
      </c>
      <c r="C3">
        <v>0</v>
      </c>
      <c r="D3">
        <v>0</v>
      </c>
      <c r="E3">
        <v>0</v>
      </c>
      <c r="F3">
        <v>-1.2</v>
      </c>
      <c r="G3">
        <v>-1.2</v>
      </c>
      <c r="H3">
        <v>-0.1</v>
      </c>
      <c r="I3">
        <v>0</v>
      </c>
    </row>
    <row r="4" spans="1:9" x14ac:dyDescent="0.35">
      <c r="A4" t="s">
        <v>1</v>
      </c>
      <c r="B4" t="s">
        <v>25</v>
      </c>
      <c r="C4">
        <v>-0.8</v>
      </c>
      <c r="D4">
        <v>-0.6</v>
      </c>
      <c r="E4">
        <v>-0.6</v>
      </c>
      <c r="F4">
        <v>-0.7</v>
      </c>
      <c r="G4">
        <v>-0.9</v>
      </c>
      <c r="H4">
        <f>G4</f>
        <v>-0.9</v>
      </c>
      <c r="I4">
        <f>H4</f>
        <v>-0.9</v>
      </c>
    </row>
    <row r="5" spans="1:9" x14ac:dyDescent="0.35">
      <c r="A5" t="s">
        <v>1</v>
      </c>
      <c r="B5" t="s">
        <v>28</v>
      </c>
      <c r="C5">
        <v>0.6</v>
      </c>
      <c r="D5">
        <v>-1.7</v>
      </c>
      <c r="E5">
        <v>-0.4</v>
      </c>
      <c r="F5">
        <v>0.1</v>
      </c>
      <c r="G5">
        <v>-0.4</v>
      </c>
      <c r="H5">
        <v>-0.6</v>
      </c>
      <c r="I5">
        <v>-0.4</v>
      </c>
    </row>
    <row r="6" spans="1:9" x14ac:dyDescent="0.35">
      <c r="A6" t="s">
        <v>1</v>
      </c>
      <c r="B6" t="s">
        <v>16</v>
      </c>
      <c r="C6" s="1">
        <f>C7-SUM(C2:C4)</f>
        <v>2.2999999999999998</v>
      </c>
      <c r="D6" s="1">
        <f>D7-SUM(D2:D4)</f>
        <v>-1.0999999999999996</v>
      </c>
      <c r="E6" s="1">
        <f t="shared" ref="E6:I6" si="0">E7-SUM(E2:E4)</f>
        <v>0.20000000000000018</v>
      </c>
      <c r="F6" s="1">
        <f t="shared" si="0"/>
        <v>0.79999999999999982</v>
      </c>
      <c r="G6" s="1">
        <f t="shared" si="0"/>
        <v>-0.39999999999999991</v>
      </c>
      <c r="H6" s="1">
        <f t="shared" si="0"/>
        <v>-1.1000000000000001</v>
      </c>
      <c r="I6" s="1">
        <f t="shared" si="0"/>
        <v>-0.49999999999999989</v>
      </c>
    </row>
    <row r="7" spans="1:9" x14ac:dyDescent="0.35">
      <c r="A7" t="s">
        <v>1</v>
      </c>
      <c r="B7" t="s">
        <v>6</v>
      </c>
      <c r="C7">
        <v>1.5</v>
      </c>
      <c r="D7">
        <v>-4.3</v>
      </c>
      <c r="E7">
        <v>-3.6</v>
      </c>
      <c r="F7">
        <v>-2.5</v>
      </c>
      <c r="G7">
        <v>-2.5</v>
      </c>
      <c r="H7">
        <f>'[1]modéle tableau'!AT21</f>
        <v>-2.1</v>
      </c>
      <c r="I7">
        <f>'[1]modéle tableau'!AU21</f>
        <v>-1.4</v>
      </c>
    </row>
    <row r="8" spans="1:9" x14ac:dyDescent="0.35">
      <c r="A8" t="s">
        <v>2</v>
      </c>
      <c r="B8" t="s">
        <v>8</v>
      </c>
      <c r="C8">
        <v>0</v>
      </c>
      <c r="D8">
        <f>E8-0</f>
        <v>-3.1999999999999997</v>
      </c>
      <c r="E8">
        <f>F8-2.8</f>
        <v>-3.1999999999999997</v>
      </c>
      <c r="F8">
        <v>-0.4</v>
      </c>
      <c r="G8">
        <v>0</v>
      </c>
      <c r="H8">
        <v>0</v>
      </c>
      <c r="I8">
        <v>0</v>
      </c>
    </row>
    <row r="9" spans="1:9" x14ac:dyDescent="0.35">
      <c r="A9" t="s">
        <v>2</v>
      </c>
      <c r="B9" t="s">
        <v>7</v>
      </c>
      <c r="C9">
        <v>0</v>
      </c>
      <c r="D9">
        <v>0</v>
      </c>
      <c r="E9">
        <v>-0.1</v>
      </c>
      <c r="F9">
        <v>-1.6</v>
      </c>
      <c r="G9">
        <v>-0.9</v>
      </c>
      <c r="H9">
        <v>-0.2</v>
      </c>
      <c r="I9">
        <v>0</v>
      </c>
    </row>
    <row r="10" spans="1:9" x14ac:dyDescent="0.35">
      <c r="A10" t="s">
        <v>2</v>
      </c>
      <c r="B10" t="s">
        <v>25</v>
      </c>
      <c r="C10">
        <v>-2.2999999999999998</v>
      </c>
      <c r="D10">
        <v>-2.2000000000000002</v>
      </c>
      <c r="E10">
        <v>-2.1</v>
      </c>
      <c r="F10">
        <v>-2.4</v>
      </c>
      <c r="G10">
        <v>-2.5</v>
      </c>
      <c r="H10">
        <f>G10</f>
        <v>-2.5</v>
      </c>
      <c r="I10">
        <f t="shared" ref="I10" si="1">H10</f>
        <v>-2.5</v>
      </c>
    </row>
    <row r="11" spans="1:9" x14ac:dyDescent="0.35">
      <c r="A11" t="s">
        <v>2</v>
      </c>
      <c r="B11" t="s">
        <v>28</v>
      </c>
      <c r="C11">
        <v>1.5</v>
      </c>
      <c r="D11">
        <v>-5.4</v>
      </c>
      <c r="E11">
        <v>-2.2999999999999998</v>
      </c>
      <c r="F11">
        <v>0.1</v>
      </c>
      <c r="G11">
        <v>0.6</v>
      </c>
      <c r="H11">
        <v>0.5</v>
      </c>
      <c r="I11">
        <v>0.5</v>
      </c>
    </row>
    <row r="12" spans="1:9" x14ac:dyDescent="0.35">
      <c r="A12" t="s">
        <v>2</v>
      </c>
      <c r="B12" t="s">
        <v>16</v>
      </c>
      <c r="C12" s="1">
        <f>C13-SUM(C8:C11)</f>
        <v>-2.3000000000000003</v>
      </c>
      <c r="D12" s="1">
        <f>D13-SUM(D8:D11)</f>
        <v>0.70000000000000107</v>
      </c>
      <c r="E12" s="1">
        <f t="shared" ref="E12:I12" si="2">E13-SUM(E8:E11)</f>
        <v>1</v>
      </c>
      <c r="F12" s="1">
        <f t="shared" si="2"/>
        <v>-0.39999999999999947</v>
      </c>
      <c r="G12" s="1">
        <f t="shared" si="2"/>
        <v>-0.80000000000000027</v>
      </c>
      <c r="H12" s="1">
        <f t="shared" si="2"/>
        <v>-0.76905559760305264</v>
      </c>
      <c r="I12" s="1">
        <f t="shared" si="2"/>
        <v>-0.54962848056924996</v>
      </c>
    </row>
    <row r="13" spans="1:9" x14ac:dyDescent="0.35">
      <c r="A13" t="s">
        <v>2</v>
      </c>
      <c r="B13" t="s">
        <v>6</v>
      </c>
      <c r="C13">
        <v>-3.1</v>
      </c>
      <c r="D13">
        <v>-10.1</v>
      </c>
      <c r="E13">
        <v>-6.7</v>
      </c>
      <c r="F13">
        <v>-4.7</v>
      </c>
      <c r="G13">
        <v>-3.6</v>
      </c>
      <c r="H13" s="1">
        <f>[2]Espagne!AB21</f>
        <v>-2.9690555976030528</v>
      </c>
      <c r="I13" s="1">
        <f>[2]Espagne!AC21</f>
        <v>-2.54962848056925</v>
      </c>
    </row>
    <row r="14" spans="1:9" x14ac:dyDescent="0.35">
      <c r="A14" t="s">
        <v>3</v>
      </c>
      <c r="B14" t="s">
        <v>8</v>
      </c>
      <c r="C14">
        <v>0</v>
      </c>
      <c r="D14" s="1">
        <f>E14-0.8</f>
        <v>-3.4000000000000004</v>
      </c>
      <c r="E14" s="1">
        <f>F14-2</f>
        <v>-2.6</v>
      </c>
      <c r="F14" s="1">
        <v>-0.6</v>
      </c>
      <c r="G14">
        <v>-0.1</v>
      </c>
      <c r="H14">
        <v>0</v>
      </c>
      <c r="I14">
        <v>0</v>
      </c>
    </row>
    <row r="15" spans="1:9" x14ac:dyDescent="0.35">
      <c r="A15" t="s">
        <v>3</v>
      </c>
      <c r="B15" t="s">
        <v>7</v>
      </c>
      <c r="C15">
        <v>0</v>
      </c>
      <c r="D15">
        <v>0</v>
      </c>
      <c r="E15">
        <v>-0.1</v>
      </c>
      <c r="F15">
        <v>-0.9</v>
      </c>
      <c r="G15">
        <v>-0.9</v>
      </c>
      <c r="H15">
        <v>-0.2</v>
      </c>
      <c r="I15">
        <v>0</v>
      </c>
    </row>
    <row r="16" spans="1:9" x14ac:dyDescent="0.35">
      <c r="A16" t="s">
        <v>3</v>
      </c>
      <c r="B16" t="s">
        <v>25</v>
      </c>
      <c r="C16">
        <v>-1.5</v>
      </c>
      <c r="D16">
        <v>-1.3</v>
      </c>
      <c r="E16">
        <v>-1.4</v>
      </c>
      <c r="F16">
        <v>-1.9</v>
      </c>
      <c r="G16">
        <v>-1.7</v>
      </c>
      <c r="H16">
        <f>G16</f>
        <v>-1.7</v>
      </c>
      <c r="I16">
        <f>H16</f>
        <v>-1.7</v>
      </c>
    </row>
    <row r="17" spans="1:9" x14ac:dyDescent="0.35">
      <c r="A17" t="s">
        <v>3</v>
      </c>
      <c r="B17" t="s">
        <v>28</v>
      </c>
      <c r="C17">
        <v>1.5</v>
      </c>
      <c r="D17">
        <v>-3.8</v>
      </c>
      <c r="E17">
        <v>-0.6</v>
      </c>
      <c r="F17">
        <v>0.2</v>
      </c>
      <c r="G17">
        <v>-0.1</v>
      </c>
      <c r="H17">
        <v>-0.3</v>
      </c>
      <c r="I17">
        <v>-0.1</v>
      </c>
    </row>
    <row r="18" spans="1:9" x14ac:dyDescent="0.35">
      <c r="A18" t="s">
        <v>3</v>
      </c>
      <c r="B18" t="s">
        <v>16</v>
      </c>
      <c r="C18" s="1">
        <f>C19-SUM(C14:C17)</f>
        <v>-2.4</v>
      </c>
      <c r="D18" s="1">
        <f>D19-SUM(D14:D17)</f>
        <v>-0.40000000000000036</v>
      </c>
      <c r="E18" s="1">
        <f t="shared" ref="E18:I18" si="3">E19-SUM(E14:E17)</f>
        <v>-1.9000000000000004</v>
      </c>
      <c r="F18" s="1">
        <f t="shared" si="3"/>
        <v>-1.6</v>
      </c>
      <c r="G18" s="1">
        <f t="shared" si="3"/>
        <v>-2.6999999999999997</v>
      </c>
      <c r="H18" s="1">
        <f t="shared" si="3"/>
        <v>-3.764178590900801</v>
      </c>
      <c r="I18" s="1">
        <f t="shared" si="3"/>
        <v>-3.9115698613691317</v>
      </c>
    </row>
    <row r="19" spans="1:9" x14ac:dyDescent="0.35">
      <c r="A19" t="s">
        <v>3</v>
      </c>
      <c r="B19" t="s">
        <v>6</v>
      </c>
      <c r="C19">
        <v>-2.4</v>
      </c>
      <c r="D19">
        <v>-8.9</v>
      </c>
      <c r="E19">
        <v>-6.6</v>
      </c>
      <c r="F19">
        <v>-4.8</v>
      </c>
      <c r="G19">
        <v>-5.5</v>
      </c>
      <c r="H19" s="1">
        <f>[3]France!AB21</f>
        <v>-5.9641785909008007</v>
      </c>
      <c r="I19" s="1">
        <f>[3]France!AC21</f>
        <v>-5.7115698613691315</v>
      </c>
    </row>
    <row r="20" spans="1:9" x14ac:dyDescent="0.35">
      <c r="A20" t="s">
        <v>4</v>
      </c>
      <c r="B20" t="s">
        <v>8</v>
      </c>
      <c r="C20">
        <v>0</v>
      </c>
      <c r="D20">
        <f>E20-0.9</f>
        <v>-4.3</v>
      </c>
      <c r="E20">
        <f>F20-2.3</f>
        <v>-3.4</v>
      </c>
      <c r="F20">
        <v>-1.1000000000000001</v>
      </c>
      <c r="G20">
        <v>0</v>
      </c>
      <c r="H20">
        <v>0</v>
      </c>
      <c r="I20">
        <v>0</v>
      </c>
    </row>
    <row r="21" spans="1:9" x14ac:dyDescent="0.35">
      <c r="A21" t="s">
        <v>4</v>
      </c>
      <c r="B21" t="s">
        <v>7</v>
      </c>
      <c r="C21">
        <v>0</v>
      </c>
      <c r="D21">
        <v>0</v>
      </c>
      <c r="E21">
        <v>-0.3</v>
      </c>
      <c r="F21">
        <v>-2.4</v>
      </c>
      <c r="G21" s="1">
        <v>-1</v>
      </c>
      <c r="H21">
        <v>0</v>
      </c>
      <c r="I21">
        <v>0</v>
      </c>
    </row>
    <row r="22" spans="1:9" x14ac:dyDescent="0.35">
      <c r="A22" t="s">
        <v>4</v>
      </c>
      <c r="B22" t="s">
        <v>25</v>
      </c>
      <c r="C22">
        <v>-3.4</v>
      </c>
      <c r="D22">
        <v>-3.4</v>
      </c>
      <c r="E22">
        <v>-3.5</v>
      </c>
      <c r="F22">
        <v>-4.2</v>
      </c>
      <c r="G22" s="1">
        <v>-3.8</v>
      </c>
      <c r="H22">
        <v>-3.9</v>
      </c>
      <c r="I22">
        <v>-4</v>
      </c>
    </row>
    <row r="23" spans="1:9" x14ac:dyDescent="0.35">
      <c r="A23" t="s">
        <v>4</v>
      </c>
      <c r="B23" t="s">
        <v>28</v>
      </c>
      <c r="C23">
        <v>0.2</v>
      </c>
      <c r="D23">
        <v>-4.9000000000000004</v>
      </c>
      <c r="E23">
        <v>-0.7</v>
      </c>
      <c r="F23">
        <v>0.7</v>
      </c>
      <c r="G23" s="1">
        <v>0.6</v>
      </c>
      <c r="H23">
        <v>0.6</v>
      </c>
      <c r="I23">
        <v>0.5</v>
      </c>
    </row>
    <row r="24" spans="1:9" x14ac:dyDescent="0.35">
      <c r="A24" t="s">
        <v>4</v>
      </c>
      <c r="B24" t="s">
        <v>16</v>
      </c>
      <c r="C24" s="1">
        <f>C25-SUM(C20:C23)</f>
        <v>1.6999999999999997</v>
      </c>
      <c r="D24" s="1">
        <f>D25-SUM(D20:D23)</f>
        <v>3.1999999999999993</v>
      </c>
      <c r="E24" s="1">
        <f t="shared" ref="E24:I24" si="4">E25-SUM(E20:E23)</f>
        <v>-1.0000000000000009</v>
      </c>
      <c r="F24" s="1">
        <f t="shared" si="4"/>
        <v>-1.0999999999999996</v>
      </c>
      <c r="G24" s="1">
        <f t="shared" si="4"/>
        <v>-3</v>
      </c>
      <c r="H24" s="1">
        <f t="shared" si="4"/>
        <v>-1.1000000000000005</v>
      </c>
      <c r="I24" s="1">
        <f t="shared" si="4"/>
        <v>-0.39999999999999991</v>
      </c>
    </row>
    <row r="25" spans="1:9" x14ac:dyDescent="0.35">
      <c r="A25" t="s">
        <v>4</v>
      </c>
      <c r="B25" t="s">
        <v>6</v>
      </c>
      <c r="C25">
        <v>-1.5</v>
      </c>
      <c r="D25">
        <v>-9.4</v>
      </c>
      <c r="E25">
        <v>-8.9</v>
      </c>
      <c r="F25">
        <v>-8.1</v>
      </c>
      <c r="G25">
        <v>-7.2</v>
      </c>
      <c r="H25">
        <v>-4.4000000000000004</v>
      </c>
      <c r="I25">
        <v>-3.9</v>
      </c>
    </row>
    <row r="26" spans="1:9" x14ac:dyDescent="0.35">
      <c r="A26" t="s">
        <v>12</v>
      </c>
      <c r="B26" t="s">
        <v>8</v>
      </c>
    </row>
    <row r="27" spans="1:9" x14ac:dyDescent="0.35">
      <c r="A27" t="s">
        <v>12</v>
      </c>
      <c r="B27" t="s">
        <v>7</v>
      </c>
    </row>
    <row r="28" spans="1:9" x14ac:dyDescent="0.35">
      <c r="A28" t="s">
        <v>12</v>
      </c>
      <c r="B28" t="s">
        <v>25</v>
      </c>
    </row>
    <row r="29" spans="1:9" x14ac:dyDescent="0.35">
      <c r="A29" t="s">
        <v>12</v>
      </c>
      <c r="B29" t="s">
        <v>16</v>
      </c>
      <c r="D29">
        <f>D30-(D26+D27)</f>
        <v>-9.1</v>
      </c>
      <c r="E29">
        <f t="shared" ref="E29:I29" si="5">E30-(E26+E27)</f>
        <v>-6.2</v>
      </c>
      <c r="F29">
        <f>F30-(F26+F27)</f>
        <v>0</v>
      </c>
      <c r="G29">
        <f t="shared" si="5"/>
        <v>0</v>
      </c>
      <c r="H29">
        <f t="shared" si="5"/>
        <v>0</v>
      </c>
      <c r="I29">
        <f t="shared" si="5"/>
        <v>0</v>
      </c>
    </row>
    <row r="30" spans="1:9" x14ac:dyDescent="0.35">
      <c r="A30" t="s">
        <v>12</v>
      </c>
      <c r="B30" t="s">
        <v>6</v>
      </c>
      <c r="C30">
        <v>-3</v>
      </c>
      <c r="D30">
        <v>-9.1</v>
      </c>
      <c r="E30">
        <v>-6.2</v>
      </c>
    </row>
    <row r="31" spans="1:9" x14ac:dyDescent="0.35">
      <c r="A31" t="s">
        <v>13</v>
      </c>
      <c r="B31" t="s">
        <v>8</v>
      </c>
    </row>
    <row r="32" spans="1:9" x14ac:dyDescent="0.35">
      <c r="A32" t="s">
        <v>13</v>
      </c>
      <c r="B32" t="s">
        <v>7</v>
      </c>
    </row>
    <row r="33" spans="1:9" x14ac:dyDescent="0.35">
      <c r="A33" t="s">
        <v>13</v>
      </c>
      <c r="B33" t="s">
        <v>25</v>
      </c>
    </row>
    <row r="34" spans="1:9" x14ac:dyDescent="0.35">
      <c r="A34" t="s">
        <v>13</v>
      </c>
      <c r="B34" t="s">
        <v>16</v>
      </c>
      <c r="D34">
        <f>D35-(D31+D32)</f>
        <v>-13.1</v>
      </c>
      <c r="E34">
        <f t="shared" ref="E34:I34" si="6">E35-(E31+E32)</f>
        <v>-7.86</v>
      </c>
      <c r="F34">
        <f>F35-(F31+F32)</f>
        <v>-4.7</v>
      </c>
      <c r="G34">
        <f t="shared" si="6"/>
        <v>0</v>
      </c>
      <c r="H34">
        <f t="shared" si="6"/>
        <v>0</v>
      </c>
      <c r="I34">
        <f t="shared" si="6"/>
        <v>0</v>
      </c>
    </row>
    <row r="35" spans="1:9" x14ac:dyDescent="0.35">
      <c r="A35" t="s">
        <v>13</v>
      </c>
      <c r="B35" t="s">
        <v>6</v>
      </c>
      <c r="C35">
        <v>-2.5</v>
      </c>
      <c r="D35">
        <v>-13.1</v>
      </c>
      <c r="E35">
        <v>-7.86</v>
      </c>
      <c r="F35">
        <v>-4.7</v>
      </c>
    </row>
    <row r="36" spans="1:9" x14ac:dyDescent="0.35">
      <c r="A36" t="s">
        <v>14</v>
      </c>
      <c r="B36" t="s">
        <v>8</v>
      </c>
    </row>
    <row r="37" spans="1:9" x14ac:dyDescent="0.35">
      <c r="A37" t="s">
        <v>14</v>
      </c>
      <c r="B37" t="s">
        <v>7</v>
      </c>
    </row>
    <row r="38" spans="1:9" x14ac:dyDescent="0.35">
      <c r="A38" t="s">
        <v>14</v>
      </c>
      <c r="B38" t="s">
        <v>25</v>
      </c>
    </row>
    <row r="39" spans="1:9" x14ac:dyDescent="0.35">
      <c r="A39" t="s">
        <v>14</v>
      </c>
      <c r="B39" t="s">
        <v>16</v>
      </c>
      <c r="D39" s="1">
        <f>D40-(D36+D37)</f>
        <v>-14.76887144529419</v>
      </c>
      <c r="E39" s="1">
        <f t="shared" ref="E39:I39" si="7">E40-(E36+E37)</f>
        <v>-11.493810780932376</v>
      </c>
      <c r="F39" s="1">
        <f t="shared" si="7"/>
        <v>-3.9670688535113663</v>
      </c>
      <c r="G39" s="1">
        <f t="shared" si="7"/>
        <v>-7.9488457535245525</v>
      </c>
      <c r="H39" s="1">
        <f t="shared" si="7"/>
        <v>-8.4489057045702278</v>
      </c>
      <c r="I39" s="1">
        <f t="shared" si="7"/>
        <v>-6.8882561334413399</v>
      </c>
    </row>
    <row r="40" spans="1:9" x14ac:dyDescent="0.35">
      <c r="A40" t="s">
        <v>14</v>
      </c>
      <c r="B40" t="s">
        <v>6</v>
      </c>
      <c r="C40">
        <v>-4.5999999999999996</v>
      </c>
      <c r="D40" s="1">
        <f>'[4]Etats-Unis'!AA22</f>
        <v>-14.76887144529419</v>
      </c>
      <c r="E40" s="1">
        <f>'[4]Etats-Unis'!AB22</f>
        <v>-11.493810780932376</v>
      </c>
      <c r="F40" s="1">
        <f>'[4]Etats-Unis'!AC22</f>
        <v>-3.9670688535113663</v>
      </c>
      <c r="G40" s="1">
        <f>'[4]Etats-Unis'!AD22</f>
        <v>-7.9488457535245525</v>
      </c>
      <c r="H40" s="1">
        <f>'[4]Etats-Unis'!AE22</f>
        <v>-8.4489057045702278</v>
      </c>
      <c r="I40" s="1">
        <f>'[4]Etats-Unis'!AF22</f>
        <v>-6.8882561334413399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73EC-BEB8-43F9-B428-D21674C64D77}">
  <dimension ref="A1:H9"/>
  <sheetViews>
    <sheetView workbookViewId="0">
      <selection activeCell="J7" sqref="J7"/>
    </sheetView>
  </sheetViews>
  <sheetFormatPr defaultRowHeight="14.5" x14ac:dyDescent="0.35"/>
  <sheetData>
    <row r="1" spans="1:8" x14ac:dyDescent="0.35">
      <c r="A1" t="s">
        <v>0</v>
      </c>
      <c r="B1" t="s">
        <v>5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</row>
    <row r="2" spans="1:8" x14ac:dyDescent="0.35">
      <c r="A2" s="3" t="s">
        <v>1</v>
      </c>
      <c r="B2" s="3" t="s">
        <v>8</v>
      </c>
      <c r="C2" s="3">
        <f>-'Deficits %PIB'!D2*'Prévisions PIB nom'!C2/100</f>
        <v>87.557600000000008</v>
      </c>
      <c r="D2" s="3">
        <f>-'Deficits %PIB'!E2*'Prévisions PIB nom'!D2/100</f>
        <v>113.5552</v>
      </c>
      <c r="E2" s="3">
        <f>-'Deficits %PIB'!F2*'Prévisions PIB nom'!E2/100</f>
        <v>53.948999999999998</v>
      </c>
      <c r="F2" s="3">
        <v>0</v>
      </c>
      <c r="G2" s="3">
        <v>0</v>
      </c>
      <c r="H2" s="3">
        <v>0</v>
      </c>
    </row>
    <row r="3" spans="1:8" x14ac:dyDescent="0.35">
      <c r="A3" s="2" t="s">
        <v>1</v>
      </c>
      <c r="B3" s="2" t="s">
        <v>7</v>
      </c>
      <c r="C3" s="2">
        <v>0</v>
      </c>
      <c r="D3" s="2">
        <v>0</v>
      </c>
      <c r="E3" s="2">
        <f>-'Deficits %PIB'!F3*'Prévisions PIB nom'!E3/100</f>
        <v>46.521599999999999</v>
      </c>
      <c r="F3" s="2">
        <f>-'Deficits %PIB'!G3*'Prévisions PIB nom'!F3/100</f>
        <v>49.454399999999993</v>
      </c>
      <c r="G3" s="2">
        <f>-'Deficits %PIB'!H3*'Prévisions PIB nom'!G3/100</f>
        <v>4.2733999999999996</v>
      </c>
      <c r="H3" s="2">
        <v>0</v>
      </c>
    </row>
    <row r="4" spans="1:8" x14ac:dyDescent="0.35">
      <c r="A4" s="3" t="s">
        <v>2</v>
      </c>
      <c r="B4" s="3" t="s">
        <v>8</v>
      </c>
      <c r="C4" s="3">
        <f>-'Deficits %PIB'!D8/100*'Prévisions PIB nom'!C4</f>
        <v>35.900800000000004</v>
      </c>
      <c r="D4" s="3">
        <f>-'Deficits %PIB'!E8/100*'Prévisions PIB nom'!D4</f>
        <v>38.121600000000001</v>
      </c>
      <c r="E4" s="3">
        <f>-'Deficits %PIB'!F8/100*'Prévisions PIB nom'!E4</f>
        <v>5.2220000000000004</v>
      </c>
      <c r="F4" s="3">
        <v>0</v>
      </c>
      <c r="G4" s="3">
        <v>0</v>
      </c>
      <c r="H4" s="3">
        <v>0</v>
      </c>
    </row>
    <row r="5" spans="1:8" x14ac:dyDescent="0.35">
      <c r="A5" s="2" t="s">
        <v>2</v>
      </c>
      <c r="B5" s="2" t="s">
        <v>7</v>
      </c>
      <c r="C5" s="2">
        <v>0</v>
      </c>
      <c r="D5" s="2">
        <f>-'Deficits %PIB'!E9/100*'Prévisions PIB nom'!D5</f>
        <v>1.2067999999999999</v>
      </c>
      <c r="E5" s="2">
        <f>-'Deficits %PIB'!F9/100*'Prévisions PIB nom'!E5</f>
        <v>21.542400000000001</v>
      </c>
      <c r="F5" s="2">
        <f>-'Deficits %PIB'!G9/100*'Prévisions PIB nom'!F5</f>
        <v>13.157100000000002</v>
      </c>
      <c r="G5" s="2">
        <f>-'Deficits %PIB'!H9/100*'Prévisions PIB nom'!G5</f>
        <v>3.0836000000000001</v>
      </c>
      <c r="H5" s="2">
        <v>0</v>
      </c>
    </row>
    <row r="6" spans="1:8" x14ac:dyDescent="0.35">
      <c r="A6" s="3" t="s">
        <v>3</v>
      </c>
      <c r="B6" s="3" t="s">
        <v>8</v>
      </c>
      <c r="C6" s="3">
        <f>-'Deficits %PIB'!D14/100*'Prévisions PIB nom'!C6</f>
        <v>78.298600000000008</v>
      </c>
      <c r="D6" s="3">
        <f>-'Deficits %PIB'!E14/100*'Prévisions PIB nom'!D6</f>
        <v>64.316199999999995</v>
      </c>
      <c r="E6" s="3">
        <f>-'Deficits %PIB'!F14/100*'Prévisions PIB nom'!E6</f>
        <v>15.8232</v>
      </c>
      <c r="F6" s="3">
        <f>-'Deficits %PIB'!G8*'Prévisions PIB nom'!F6/100</f>
        <v>0</v>
      </c>
      <c r="G6" s="3">
        <v>0</v>
      </c>
      <c r="H6" s="3">
        <v>0</v>
      </c>
    </row>
    <row r="7" spans="1:8" x14ac:dyDescent="0.35">
      <c r="A7" s="2" t="s">
        <v>3</v>
      </c>
      <c r="B7" s="2" t="s">
        <v>7</v>
      </c>
      <c r="C7" s="2">
        <v>0</v>
      </c>
      <c r="D7" s="2">
        <f>-'Deficits %PIB'!E15/100*'Prévisions PIB nom'!D7</f>
        <v>2.5009000000000001</v>
      </c>
      <c r="E7" s="2">
        <f>-'Deficits %PIB'!F15/100*'Prévisions PIB nom'!E7</f>
        <v>21.321900000000003</v>
      </c>
      <c r="F7" s="2">
        <f>-'Deficits %PIB'!G15/100*'Prévisions PIB nom'!F7</f>
        <v>25.227900000000002</v>
      </c>
      <c r="G7" s="2">
        <f>-'Deficits %PIB'!H15/100*'Prévisions PIB nom'!G7</f>
        <v>5.8033999999999999</v>
      </c>
      <c r="H7" s="2">
        <v>0</v>
      </c>
    </row>
    <row r="8" spans="1:8" x14ac:dyDescent="0.35">
      <c r="A8" s="3" t="s">
        <v>4</v>
      </c>
      <c r="B8" s="3" t="s">
        <v>8</v>
      </c>
      <c r="C8" s="3">
        <f>-'Deficits %PIB'!D20/100*'Prévisions PIB nom'!C8</f>
        <v>71.104799999999997</v>
      </c>
      <c r="D8" s="3">
        <f>-'Deficits %PIB'!E20/100*'Prévisions PIB nom'!D8</f>
        <v>60.363600000000005</v>
      </c>
      <c r="E8" s="3">
        <f>-'Deficits %PIB'!F20/100*'Prévisions PIB nom'!E8</f>
        <v>19.603100000000001</v>
      </c>
      <c r="F8" s="3">
        <v>0</v>
      </c>
      <c r="G8" s="3">
        <v>0</v>
      </c>
      <c r="H8" s="3">
        <v>0</v>
      </c>
    </row>
    <row r="9" spans="1:8" x14ac:dyDescent="0.35">
      <c r="A9" s="2" t="s">
        <v>4</v>
      </c>
      <c r="B9" s="2" t="s">
        <v>7</v>
      </c>
      <c r="C9" s="2">
        <v>0</v>
      </c>
      <c r="D9" s="2">
        <f>-'Deficits %PIB'!E21/100*'Prévisions PIB nom'!D9</f>
        <v>5.3463000000000003</v>
      </c>
      <c r="E9" s="2">
        <f>-'Deficits %PIB'!F21/100*'Prévisions PIB nom'!E9</f>
        <v>46.716000000000001</v>
      </c>
      <c r="F9" s="2">
        <f>-'Deficits %PIB'!G21/100*'Prévisions PIB nom'!F9</f>
        <v>20.854000000000003</v>
      </c>
      <c r="G9" s="2">
        <v>0</v>
      </c>
      <c r="H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6BD9-3BD9-4033-9ABB-78E1E3AACD05}">
  <dimension ref="A1:G9"/>
  <sheetViews>
    <sheetView workbookViewId="0">
      <selection activeCell="K5" sqref="K5"/>
    </sheetView>
  </sheetViews>
  <sheetFormatPr defaultRowHeight="14.5" x14ac:dyDescent="0.35"/>
  <sheetData>
    <row r="1" spans="1:7" x14ac:dyDescent="0.35">
      <c r="A1" t="s">
        <v>0</v>
      </c>
      <c r="C1">
        <v>2020</v>
      </c>
      <c r="D1">
        <v>2021</v>
      </c>
      <c r="E1">
        <v>2022</v>
      </c>
      <c r="F1">
        <v>2023</v>
      </c>
      <c r="G1">
        <v>2024</v>
      </c>
    </row>
    <row r="2" spans="1:7" x14ac:dyDescent="0.35">
      <c r="A2" s="3" t="s">
        <v>1</v>
      </c>
      <c r="B2" s="3" t="s">
        <v>8</v>
      </c>
      <c r="C2" s="3">
        <v>3367.6</v>
      </c>
      <c r="D2" s="3">
        <v>3548.6</v>
      </c>
      <c r="E2" s="3">
        <v>3853.5</v>
      </c>
      <c r="F2" s="3">
        <v>4088.9</v>
      </c>
      <c r="G2" s="3"/>
    </row>
    <row r="3" spans="1:7" x14ac:dyDescent="0.35">
      <c r="A3" s="2" t="s">
        <v>1</v>
      </c>
      <c r="B3" s="2" t="s">
        <v>7</v>
      </c>
      <c r="C3" s="2"/>
      <c r="D3" s="2">
        <v>3601.8</v>
      </c>
      <c r="E3" s="2">
        <v>3876.8</v>
      </c>
      <c r="F3" s="2">
        <v>4121.2</v>
      </c>
      <c r="G3" s="2">
        <v>4273.3999999999996</v>
      </c>
    </row>
    <row r="4" spans="1:7" x14ac:dyDescent="0.35">
      <c r="A4" s="3" t="s">
        <v>2</v>
      </c>
      <c r="B4" s="3" t="s">
        <v>8</v>
      </c>
      <c r="C4" s="3">
        <v>1121.9000000000001</v>
      </c>
      <c r="D4" s="3">
        <v>1191.3</v>
      </c>
      <c r="E4" s="3">
        <v>1305.5</v>
      </c>
      <c r="F4" s="3">
        <v>1374.1</v>
      </c>
      <c r="G4" s="3"/>
    </row>
    <row r="5" spans="1:7" x14ac:dyDescent="0.35">
      <c r="A5" s="2" t="s">
        <v>2</v>
      </c>
      <c r="B5" s="2" t="s">
        <v>7</v>
      </c>
      <c r="C5" s="2"/>
      <c r="D5" s="2">
        <v>1206.8</v>
      </c>
      <c r="E5" s="2">
        <v>1346.4</v>
      </c>
      <c r="F5" s="2">
        <v>1461.9</v>
      </c>
      <c r="G5" s="2">
        <v>1541.8</v>
      </c>
    </row>
    <row r="6" spans="1:7" x14ac:dyDescent="0.35">
      <c r="A6" s="3" t="s">
        <v>3</v>
      </c>
      <c r="B6" s="3" t="s">
        <v>8</v>
      </c>
      <c r="C6" s="3">
        <v>2302.9</v>
      </c>
      <c r="D6" s="3">
        <v>2473.6999999999998</v>
      </c>
      <c r="E6" s="3">
        <v>2637.2</v>
      </c>
      <c r="F6" s="3">
        <v>2780.8</v>
      </c>
      <c r="G6" s="3"/>
    </row>
    <row r="7" spans="1:7" x14ac:dyDescent="0.35">
      <c r="A7" s="2" t="s">
        <v>3</v>
      </c>
      <c r="B7" s="2" t="s">
        <v>7</v>
      </c>
      <c r="C7" s="2"/>
      <c r="D7" s="2">
        <v>2500.9</v>
      </c>
      <c r="E7" s="2">
        <v>2369.1</v>
      </c>
      <c r="F7" s="2">
        <v>2803.1</v>
      </c>
      <c r="G7" s="2">
        <v>2901.7</v>
      </c>
    </row>
    <row r="8" spans="1:7" x14ac:dyDescent="0.35">
      <c r="A8" s="3" t="s">
        <v>4</v>
      </c>
      <c r="B8" s="3" t="s">
        <v>8</v>
      </c>
      <c r="C8" s="3">
        <v>1653.6</v>
      </c>
      <c r="D8" s="3">
        <v>1775.4</v>
      </c>
      <c r="E8" s="3">
        <v>1782.1</v>
      </c>
      <c r="F8" s="3">
        <v>1978.4</v>
      </c>
      <c r="G8" s="3"/>
    </row>
    <row r="9" spans="1:7" x14ac:dyDescent="0.35">
      <c r="A9" s="2" t="s">
        <v>4</v>
      </c>
      <c r="B9" s="2" t="s">
        <v>7</v>
      </c>
      <c r="C9" s="2"/>
      <c r="D9" s="2">
        <v>1782.1</v>
      </c>
      <c r="E9" s="2">
        <v>1946.5</v>
      </c>
      <c r="F9" s="2">
        <v>2085.4</v>
      </c>
      <c r="G9" s="2">
        <v>2151.3000000000002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DEA6-BC98-4621-9000-90F97E88B7EE}">
  <dimension ref="A2:C5"/>
  <sheetViews>
    <sheetView workbookViewId="0">
      <selection activeCell="B6" sqref="B6"/>
    </sheetView>
  </sheetViews>
  <sheetFormatPr defaultRowHeight="14.5" x14ac:dyDescent="0.35"/>
  <cols>
    <col min="1" max="1" width="21.6328125" bestFit="1" customWidth="1"/>
    <col min="2" max="2" width="108.1796875" bestFit="1" customWidth="1"/>
  </cols>
  <sheetData>
    <row r="2" spans="1:3" x14ac:dyDescent="0.35">
      <c r="A2" t="s">
        <v>9</v>
      </c>
      <c r="B2" t="s">
        <v>17</v>
      </c>
    </row>
    <row r="3" spans="1:3" x14ac:dyDescent="0.35">
      <c r="A3" t="s">
        <v>10</v>
      </c>
      <c r="B3" t="s">
        <v>19</v>
      </c>
      <c r="C3" t="s">
        <v>18</v>
      </c>
    </row>
    <row r="4" spans="1:3" x14ac:dyDescent="0.35">
      <c r="A4" t="s">
        <v>11</v>
      </c>
      <c r="B4" t="s">
        <v>15</v>
      </c>
    </row>
    <row r="5" spans="1:3" x14ac:dyDescent="0.35">
      <c r="A5" t="s">
        <v>20</v>
      </c>
      <c r="B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4A05-DD7E-4CC1-9D5B-9465080A24EF}">
  <dimension ref="A1:D8"/>
  <sheetViews>
    <sheetView workbookViewId="0">
      <selection activeCell="G3" sqref="G3"/>
    </sheetView>
  </sheetViews>
  <sheetFormatPr defaultRowHeight="14.5" x14ac:dyDescent="0.35"/>
  <sheetData>
    <row r="1" spans="1:4" x14ac:dyDescent="0.35">
      <c r="A1" t="s">
        <v>0</v>
      </c>
      <c r="B1">
        <v>2023</v>
      </c>
      <c r="C1">
        <v>2024</v>
      </c>
      <c r="D1">
        <v>2025</v>
      </c>
    </row>
    <row r="2" spans="1:4" x14ac:dyDescent="0.35">
      <c r="A2" t="s">
        <v>1</v>
      </c>
      <c r="B2" s="1">
        <f>'[1]modéle tableau'!AS23</f>
        <v>-0.22636748822731853</v>
      </c>
      <c r="C2" s="1">
        <f>'[1]modéle tableau'!AT23</f>
        <v>-0.76686655973036622</v>
      </c>
      <c r="D2" s="1">
        <f>'[1]modéle tableau'!AU23</f>
        <v>-0.65191833392292331</v>
      </c>
    </row>
    <row r="3" spans="1:4" x14ac:dyDescent="0.35">
      <c r="A3" t="s">
        <v>2</v>
      </c>
      <c r="B3" s="1">
        <f>[2]Espagne!AA23</f>
        <v>-0.8</v>
      </c>
      <c r="C3" s="1">
        <f>[2]Espagne!AB23</f>
        <v>0.1</v>
      </c>
      <c r="D3" s="1">
        <f>[2]Espagne!AC23</f>
        <v>0</v>
      </c>
    </row>
    <row r="4" spans="1:4" x14ac:dyDescent="0.35">
      <c r="A4" t="s">
        <v>3</v>
      </c>
      <c r="B4" s="1">
        <f>[3]France!AA23</f>
        <v>0.40393469734144771</v>
      </c>
      <c r="C4" s="1">
        <f>[3]France!AB23</f>
        <v>0.55225219544294557</v>
      </c>
      <c r="D4" s="1">
        <f>[3]France!AC23</f>
        <v>-0.47264920224281282</v>
      </c>
    </row>
    <row r="5" spans="1:4" x14ac:dyDescent="0.35">
      <c r="A5" t="s">
        <v>4</v>
      </c>
      <c r="B5">
        <f>[5]Italie!E15</f>
        <v>-0.60000000000000053</v>
      </c>
      <c r="C5" s="1">
        <f>-4.2</f>
        <v>-4.2</v>
      </c>
      <c r="D5">
        <f>[5]Italie!G15</f>
        <v>-0.5</v>
      </c>
    </row>
    <row r="6" spans="1:4" x14ac:dyDescent="0.35">
      <c r="A6" t="s">
        <v>12</v>
      </c>
    </row>
    <row r="7" spans="1:4" x14ac:dyDescent="0.35">
      <c r="A7" t="s">
        <v>13</v>
      </c>
    </row>
    <row r="8" spans="1:4" x14ac:dyDescent="0.35">
      <c r="A8" t="s">
        <v>14</v>
      </c>
      <c r="B8" s="1">
        <f>'[4]Etats-Unis'!AD24</f>
        <v>3.7864656355748512</v>
      </c>
      <c r="C8" s="1">
        <f>'[4]Etats-Unis'!AE24</f>
        <v>0.56093704533423083</v>
      </c>
      <c r="D8" s="1">
        <f>'[4]Etats-Unis'!AF24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E58D-E902-4D47-9342-4C5612C222BE}">
  <dimension ref="A1:A10"/>
  <sheetViews>
    <sheetView workbookViewId="0">
      <selection activeCell="I12" sqref="I12"/>
    </sheetView>
  </sheetViews>
  <sheetFormatPr defaultRowHeight="14.5" x14ac:dyDescent="0.35"/>
  <sheetData>
    <row r="1" spans="1:1" x14ac:dyDescent="0.35">
      <c r="A1" t="s">
        <v>24</v>
      </c>
    </row>
    <row r="2" spans="1:1" x14ac:dyDescent="0.35">
      <c r="A2" t="s">
        <v>23</v>
      </c>
    </row>
    <row r="3" spans="1:1" x14ac:dyDescent="0.35">
      <c r="A3" t="s">
        <v>22</v>
      </c>
    </row>
    <row r="5" spans="1:1" x14ac:dyDescent="0.35">
      <c r="A5" t="s">
        <v>21</v>
      </c>
    </row>
    <row r="7" spans="1:1" x14ac:dyDescent="0.35">
      <c r="A7" t="s">
        <v>26</v>
      </c>
    </row>
    <row r="9" spans="1:1" x14ac:dyDescent="0.35">
      <c r="A9" t="s">
        <v>30</v>
      </c>
    </row>
    <row r="10" spans="1:1" x14ac:dyDescent="0.35">
      <c r="A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Deficits %PIB</vt:lpstr>
      <vt:lpstr>Mesures en mds euros</vt:lpstr>
      <vt:lpstr>Prévisions PIB nom</vt:lpstr>
      <vt:lpstr>Sources</vt:lpstr>
      <vt:lpstr>ib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Benoît WILLIATTE</cp:lastModifiedBy>
  <dcterms:created xsi:type="dcterms:W3CDTF">2015-06-05T18:17:20Z</dcterms:created>
  <dcterms:modified xsi:type="dcterms:W3CDTF">2024-09-30T14:08:47Z</dcterms:modified>
</cp:coreProperties>
</file>