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WorkSpace\IDA\Drone\Bådmodel\DFDS\Cuts\"/>
    </mc:Choice>
  </mc:AlternateContent>
  <xr:revisionPtr revIDLastSave="0" documentId="13_ncr:1_{61EE7D73-625C-48A3-8A6F-888F4E70B8B3}" xr6:coauthVersionLast="47" xr6:coauthVersionMax="47" xr10:uidLastSave="{00000000-0000-0000-0000-000000000000}"/>
  <bookViews>
    <workbookView xWindow="5400" yWindow="3120" windowWidth="48540" windowHeight="20835" activeTab="1" xr2:uid="{00000000-000D-0000-FFFF-FFFF00000000}"/>
  </bookViews>
  <sheets>
    <sheet name="Printing" sheetId="1" r:id="rId1"/>
    <sheet name="BIL OF MATER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1" l="1"/>
  <c r="F28" i="1" l="1"/>
  <c r="F27" i="1"/>
  <c r="F25" i="1" l="1"/>
  <c r="F23" i="1"/>
  <c r="F24" i="1"/>
  <c r="E7" i="2" l="1"/>
  <c r="F25" i="2" l="1"/>
  <c r="G16" i="2"/>
  <c r="F19" i="1" l="1"/>
  <c r="E13" i="2"/>
  <c r="F22" i="2"/>
  <c r="F20" i="2"/>
  <c r="F19" i="2"/>
  <c r="F17" i="2"/>
  <c r="G17" i="2" s="1"/>
  <c r="F13" i="2"/>
  <c r="G7" i="2"/>
  <c r="G8" i="2"/>
  <c r="G9" i="2"/>
  <c r="G10" i="2"/>
  <c r="G11" i="2"/>
  <c r="G12" i="2"/>
  <c r="G13" i="2"/>
  <c r="G14" i="2"/>
  <c r="G15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F7" i="2"/>
  <c r="E5" i="2"/>
  <c r="F6" i="2"/>
  <c r="G6" i="2" s="1"/>
  <c r="F5" i="2"/>
  <c r="G5" i="2" l="1"/>
  <c r="E1" i="2"/>
  <c r="F12" i="1"/>
  <c r="E12" i="1"/>
  <c r="H4" i="1" l="1"/>
  <c r="I4" i="1"/>
  <c r="J4" i="1" l="1"/>
  <c r="H13" i="1" s="1"/>
</calcChain>
</file>

<file path=xl/sharedStrings.xml><?xml version="1.0" encoding="utf-8"?>
<sst xmlns="http://schemas.openxmlformats.org/spreadsheetml/2006/main" count="94" uniqueCount="93">
  <si>
    <t>Part name</t>
  </si>
  <si>
    <t>Hull 1</t>
  </si>
  <si>
    <t>Cost total</t>
  </si>
  <si>
    <t>Filament cost $/kg</t>
  </si>
  <si>
    <t xml:space="preserve"> </t>
  </si>
  <si>
    <t>hul l2</t>
  </si>
  <si>
    <t>Time h</t>
  </si>
  <si>
    <t>Filament total (g)</t>
  </si>
  <si>
    <t>Time total(h)</t>
  </si>
  <si>
    <t>Power consumption/ h (kW)</t>
  </si>
  <si>
    <t>hull 3</t>
  </si>
  <si>
    <t>hull 4</t>
  </si>
  <si>
    <t>hull 5</t>
  </si>
  <si>
    <t>hull 6</t>
  </si>
  <si>
    <t>hull 7</t>
  </si>
  <si>
    <t>hull 8</t>
  </si>
  <si>
    <t>engine, servo bow truster</t>
  </si>
  <si>
    <t xml:space="preserve">Hull connectors </t>
  </si>
  <si>
    <t>funnel</t>
  </si>
  <si>
    <t>Filament (g)</t>
  </si>
  <si>
    <t>Superst. Connectors</t>
  </si>
  <si>
    <t>Together</t>
  </si>
  <si>
    <t>Name</t>
  </si>
  <si>
    <t>Quantity</t>
  </si>
  <si>
    <t>TOAL</t>
  </si>
  <si>
    <t>M3 x10</t>
  </si>
  <si>
    <t>Link</t>
  </si>
  <si>
    <t>https://www.aliexpress.com/item/32810872544.html?spm=a2g0o.order_list.order_list_main.4.7e0e1802lL8YXp</t>
  </si>
  <si>
    <t>TOTAL</t>
  </si>
  <si>
    <t>M3 x8</t>
  </si>
  <si>
    <t>m3 insert 5x5</t>
  </si>
  <si>
    <t>https://www.aliexpress.com/item/1005004629314742.html?spm=a2g0o.order_list.order_list_main.11.6e4a1802k04X3U</t>
  </si>
  <si>
    <t>Price per piece</t>
  </si>
  <si>
    <t>D50 propeller CW</t>
  </si>
  <si>
    <t>D50 propeller CCW</t>
  </si>
  <si>
    <t>https://www.aliexpress.com/item/32566857259.html?spm=a2g0o.order_list.order_list_main.16.2bc11802nAY5d6</t>
  </si>
  <si>
    <t>https://www.aliexpress.com/item/32566857259.html?spm=a2g0o.order_list.order_list_main.16.2bc11802nAY5d7</t>
  </si>
  <si>
    <t>Arduino uno</t>
  </si>
  <si>
    <t>https://www.aliexpress.com/item/32987942205.html?spm=a2g0o.order_list.order_list_main.39.43b71802JHmNLP</t>
  </si>
  <si>
    <t xml:space="preserve">Jga25-370  1200 rpm 12v Dc Motor </t>
  </si>
  <si>
    <t>https://www.aliexpress.com/item/32891060647.html?spm=a2g0o.order_list.order_list_main.50.13c71802h3ech3</t>
  </si>
  <si>
    <t>4x 4 engine coupler</t>
  </si>
  <si>
    <t>https://www.aliexpress.com/item/1005001566141821.html?spm=a2g0o.order_list.order_list_main.99.66f01802KhQYOh</t>
  </si>
  <si>
    <t>6x3 neodymium magnets</t>
  </si>
  <si>
    <t>https://www.aliexpress.com/item/32973633157.html?spm=a2g0o.order_detail.order_detail_item.11.20f5f19cvkE1Gh</t>
  </si>
  <si>
    <t>20x10 sleeve 25x4 shaft</t>
  </si>
  <si>
    <t>https://www.aliexpress.com/item/1005005973950288.html?spm=a2g0o.productlist.main.1.73780wqw0wqwQ9&amp;algo_pvid=037bdedf-65b6-4c1b-8ed3-736071b7ae08&amp;algo_exp_id=037bdedf-65b6-4c1b-8ed3-736071b7ae08-0&amp;pdp_npi=4%40dis%21PLN%217.80%217.37%21%21%2113.54%21%21%402103893b17009195496336922e383e%2112000035223491793%21sea%21PL%21737565121%21&amp;curPageLogUid=dN4i8q11mgfl</t>
  </si>
  <si>
    <t>https://www.aliexpress.com/item/32716776152.html?spm=a2g0o.order_list.order_list_main.70.1d491802V4LMqb</t>
  </si>
  <si>
    <t xml:space="preserve">dc switch </t>
  </si>
  <si>
    <t xml:space="preserve">mg90s servo </t>
  </si>
  <si>
    <t>https://www.aliexpress.com/item/1005005826100501.html?spm=a2g0o.productlist.main.1.3afb6a99788Lz0&amp;algo_pvid=bb512013-0d37-4ace-92d8-ee76aeb32ca3&amp;algo_exp_id=bb512013-0d37-4ace-92d8-ee76aeb32ca3-0&amp;pdp_npi=4%40dis%21PLN%219.51%218.87%21%21%2116.51%21%21%402103894417009196616653037e861c%2112000034581393481%21sea%21PL%21737565121%21&amp;curPageLogUid=wpzoiwQc1iMd</t>
  </si>
  <si>
    <t>https://www.aliexpress.com/item/32796005000.html?spm=a2g0o.order_list.order_list_main.83.1d491802V4LMqb</t>
  </si>
  <si>
    <t>connectors</t>
  </si>
  <si>
    <t>https://www.aliexpress.com/item/1005004048407401.html?spm=a2g0o.detail.0.0.5c4e5c1dO2aXr8&amp;gps-id=pcDetailTopMoreOtherSeller&amp;scm=1007.40050.362094.0&amp;scm_id=1007.40050.362094.0&amp;scm-url=1007.40050.362094.0&amp;pvid=b4636839-6e8f-433e-9565-53dbb86781dc&amp;_t=gps-id:pcDetailTopMoreOtherSeller,scm-url:1007.40050.362094.0,pvid:b4636839-6e8f-433e-9565-53dbb86781dc,tpp_buckets:668%232846%238114%231999&amp;pdp_npi=4%40dis%21PLN%213.99%213.87%21%21%210.97%21%21%402103850917009197608522400e43df%2112000027856588708%21rec%21PL%21737565121%21</t>
  </si>
  <si>
    <t>m3x6 Flat Countersunk Head</t>
  </si>
  <si>
    <t>https://www.aliexpress.com/item/1005005906741499.html?spm=a2g0o.productlist.main.1.3d176fa7P9XcMA&amp;algo_pvid=99cf69da-febf-4aef-a094-090026dd2717&amp;algo_exp_id=99cf69da-febf-4aef-a094-090026dd2717-0&amp;pdp_npi=4%40dis%21PLN%21205.41%21198.99%21%21%21356.74%21%21%40211b600217009199159981464e8dce%2112000034794931758%21sea%21PL%21737565121%21&amp;curPageLogUid=vA98tJwWnfQ3</t>
  </si>
  <si>
    <t>Tx&amp;RX</t>
  </si>
  <si>
    <t>12v power supply</t>
  </si>
  <si>
    <t>https://www.aliexpress.com/item/1005006112716910.html?spm=a2g0o.productlist.main.1.2872184fyTSgx6&amp;algo_pvid=84216e41-1bcf-4108-9ffa-0e5b85956f0e&amp;algo_exp_id=84216e41-1bcf-4108-9ffa-0e5b85956f0e-0&amp;pdp_npi=4%40dis%21PLN%2129.16%2133.51%21%21%2150.65%21%21%402103854617009200044548530e418d%2112000035804807138%21sea%21PL%21737565121%21&amp;curPageLogUid=v5nbvh0VaepL</t>
  </si>
  <si>
    <t>https://www.aliexpress.com/item/33037738446.html?spm=a2g0o.order_list.order_list_main.119.7e0e1802lL8YXp</t>
  </si>
  <si>
    <t>battery case</t>
  </si>
  <si>
    <t>https://www.aliexpress.com/item/32566857259.html?spm=a2g0o.order_list.order_list_main.16.2bc11802nAY5d8</t>
  </si>
  <si>
    <t>Printing +Hardware</t>
  </si>
  <si>
    <t>Deck 3</t>
  </si>
  <si>
    <t>Deck2</t>
  </si>
  <si>
    <t>Deck 1</t>
  </si>
  <si>
    <t>Superstructrue 4</t>
  </si>
  <si>
    <t>Superstructrue 3</t>
  </si>
  <si>
    <t>Superstructrue 2</t>
  </si>
  <si>
    <t>Superstructrue 1</t>
  </si>
  <si>
    <t>l298n motor driver or</t>
  </si>
  <si>
    <t>https://www.aliexpress.com/item/1005004971087450.html?spm=a2g0o.productlist.main.1.5a83b348uqQYqR&amp;algo_pvid=2a7131fa-0ac3-49e6-b64c-c6dd042e8a57&amp;aem_p4p_detail=202311270853563102255004287240000373047&amp;algo_exp_id=2a7131fa-0ac3-49e6-b64c-c6dd042e8a57-0&amp;pdp_npi=4%40dis%21PLN%217.90%217.9%21%21%211.93%21%21%4021038edc17011040361004722e711f%2112000031197730978%21sea%21PL%21737565121%21&amp;curPageLogUid=FHjORO5fosAH&amp;search_p4p_id=202311270853563102255004287240000373047_1</t>
  </si>
  <si>
    <t>L293D Motor Drive Shield</t>
  </si>
  <si>
    <t xml:space="preserve">m3x50 </t>
  </si>
  <si>
    <t xml:space="preserve">603 zz bearings </t>
  </si>
  <si>
    <t>https://www.aliexpress.com/item/32840895595.html?spm=a2g0o.order_list.order_list_main.326.42cf18023aC7yA</t>
  </si>
  <si>
    <t>Bridge</t>
  </si>
  <si>
    <t>lifeboat</t>
  </si>
  <si>
    <t>rescueboat</t>
  </si>
  <si>
    <t>ramps</t>
  </si>
  <si>
    <t>Stairs</t>
  </si>
  <si>
    <t>Lifeboat frame</t>
  </si>
  <si>
    <t>Liferafts</t>
  </si>
  <si>
    <t>Windlass</t>
  </si>
  <si>
    <t>Fireboxes</t>
  </si>
  <si>
    <t>$/kWh</t>
  </si>
  <si>
    <t xml:space="preserve">Masts </t>
  </si>
  <si>
    <t>Liferaft davit</t>
  </si>
  <si>
    <t>Provision krane</t>
  </si>
  <si>
    <t xml:space="preserve">Antennas </t>
  </si>
  <si>
    <t>Gangway</t>
  </si>
  <si>
    <t>Krane</t>
  </si>
  <si>
    <t xml:space="preserve"> Any other  motor controler is ok,  but my model is made with Motor Shield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</si>
</sst>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zł&quot;_-;\-* #,##0.00\ &quot;zł&quot;_-;_-* &quot;-&quot;??\ &quot;zł&quot;_-;_-@_-"/>
    <numFmt numFmtId="165" formatCode="_-* #,##0.00\ [$zł-415]_-;\-* #,##0.00\ [$zł-415]_-;_-* &quot;-&quot;??\ [$zł-415]_-;_-@_-"/>
    <numFmt numFmtId="166" formatCode="0.0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sz val="36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22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2" fillId="5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0" fontId="3" fillId="3" borderId="1" xfId="0" applyFont="1" applyFill="1" applyBorder="1"/>
    <xf numFmtId="0" fontId="3" fillId="6" borderId="1" xfId="0" applyFont="1" applyFill="1" applyBorder="1"/>
    <xf numFmtId="2" fontId="3" fillId="6" borderId="1" xfId="0" applyNumberFormat="1" applyFont="1" applyFill="1" applyBorder="1"/>
    <xf numFmtId="164" fontId="3" fillId="6" borderId="1" xfId="1" applyFont="1" applyFill="1" applyBorder="1"/>
    <xf numFmtId="165" fontId="3" fillId="6" borderId="1" xfId="1" applyNumberFormat="1" applyFont="1" applyFill="1" applyBorder="1"/>
    <xf numFmtId="164" fontId="3" fillId="7" borderId="1" xfId="0" applyNumberFormat="1" applyFont="1" applyFill="1" applyBorder="1"/>
    <xf numFmtId="0" fontId="3" fillId="6" borderId="1" xfId="1" applyNumberFormat="1" applyFont="1" applyFill="1" applyBorder="1"/>
    <xf numFmtId="0" fontId="4" fillId="8" borderId="1" xfId="0" applyFont="1" applyFill="1" applyBorder="1"/>
    <xf numFmtId="0" fontId="0" fillId="8" borderId="1" xfId="0" applyFill="1" applyBorder="1"/>
    <xf numFmtId="0" fontId="5" fillId="9" borderId="1" xfId="0" applyFont="1" applyFill="1" applyBorder="1"/>
    <xf numFmtId="166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6" fillId="8" borderId="1" xfId="2" applyFill="1" applyBorder="1"/>
    <xf numFmtId="0" fontId="2" fillId="8" borderId="1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10" borderId="0" xfId="0" applyFont="1" applyFill="1" applyAlignment="1">
      <alignment vertical="center"/>
    </xf>
    <xf numFmtId="0" fontId="0" fillId="11" borderId="1" xfId="0" applyFill="1" applyBorder="1"/>
    <xf numFmtId="0" fontId="7" fillId="11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vertical="center"/>
    </xf>
    <xf numFmtId="164" fontId="3" fillId="11" borderId="3" xfId="0" applyNumberFormat="1" applyFont="1" applyFill="1" applyBorder="1" applyAlignment="1">
      <alignment horizontal="center" vertical="center"/>
    </xf>
    <xf numFmtId="164" fontId="3" fillId="11" borderId="2" xfId="0" applyNumberFormat="1" applyFont="1" applyFill="1" applyBorder="1" applyAlignment="1">
      <alignment horizontal="center" vertical="center"/>
    </xf>
    <xf numFmtId="164" fontId="3" fillId="11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Link" xfId="2" builtinId="8"/>
    <cellStyle name="Normal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32987942205.html?spm=a2g0o.order_list.order_list_main.39.43b71802JHmNLP" TargetMode="External"/><Relationship Id="rId13" Type="http://schemas.openxmlformats.org/officeDocument/2006/relationships/hyperlink" Target="https://www.aliexpress.com/item/32840895595.html?spm=a2g0o.order_list.order_list_main.326.42cf18023aC7yA" TargetMode="External"/><Relationship Id="rId3" Type="http://schemas.openxmlformats.org/officeDocument/2006/relationships/hyperlink" Target="https://www.aliexpress.com/item/32810872544.html?spm=a2g0o.order_list.order_list_main.4.7e0e1802lL8YXp" TargetMode="External"/><Relationship Id="rId7" Type="http://schemas.openxmlformats.org/officeDocument/2006/relationships/hyperlink" Target="https://www.aliexpress.com/item/1005005826100501.html?spm=a2g0o.productlist.main.1.3afb6a99788Lz0&amp;algo_pvid=bb512013-0d37-4ace-92d8-ee76aeb32ca3&amp;algo_exp_id=bb512013-0d37-4ace-92d8-ee76aeb32ca3-0&amp;pdp_npi=4%40dis%21PLN%219.51%218.87%21%21%2116.51%21%21%402103894417009196616653037e861c%2112000034581393481%21sea%21PL%21737565121%21&amp;curPageLogUid=wpzoiwQc1iMd" TargetMode="External"/><Relationship Id="rId12" Type="http://schemas.openxmlformats.org/officeDocument/2006/relationships/hyperlink" Target="https://www.aliexpress.com/item/1005005973950288.html?spm=a2g0o.productlist.main.1.73780wqw0wqwQ9&amp;algo_pvid=037bdedf-65b6-4c1b-8ed3-736071b7ae08&amp;algo_exp_id=037bdedf-65b6-4c1b-8ed3-736071b7ae08-0&amp;pdp_npi=4%40dis%21PLN%217.80%217.37%21%21%2113.54%21%21%402103893b17009195496336922e383e%2112000035223491793%21sea%21PL%21737565121%21&amp;curPageLogUid=dN4i8q11mgfl" TargetMode="External"/><Relationship Id="rId2" Type="http://schemas.openxmlformats.org/officeDocument/2006/relationships/hyperlink" Target="https://www.aliexpress.com/item/32810872544.html?spm=a2g0o.order_list.order_list_main.4.7e0e1802lL8YXp" TargetMode="External"/><Relationship Id="rId1" Type="http://schemas.openxmlformats.org/officeDocument/2006/relationships/hyperlink" Target="https://www.aliexpress.com/item/1005004629314742.html?spm=a2g0o.order_list.order_list_main.11.6e4a1802k04X3U" TargetMode="External"/><Relationship Id="rId6" Type="http://schemas.openxmlformats.org/officeDocument/2006/relationships/hyperlink" Target="https://www.aliexpress.com/item/32566857259.html?spm=a2g0o.order_list.order_list_main.16.2bc11802nAY5d8" TargetMode="External"/><Relationship Id="rId11" Type="http://schemas.openxmlformats.org/officeDocument/2006/relationships/hyperlink" Target="https://www.aliexpress.com/item/32973633157.html?spm=a2g0o.order_detail.order_detail_item.11.20f5f19cvkE1Gh" TargetMode="External"/><Relationship Id="rId5" Type="http://schemas.openxmlformats.org/officeDocument/2006/relationships/hyperlink" Target="https://www.aliexpress.com/item/32566857259.html?spm=a2g0o.order_list.order_list_main.16.2bc11802nAY5d7" TargetMode="External"/><Relationship Id="rId10" Type="http://schemas.openxmlformats.org/officeDocument/2006/relationships/hyperlink" Target="https://www.aliexpress.com/item/1005001566141821.html?spm=a2g0o.order_list.order_list_main.99.66f01802KhQYOh" TargetMode="External"/><Relationship Id="rId4" Type="http://schemas.openxmlformats.org/officeDocument/2006/relationships/hyperlink" Target="https://www.aliexpress.com/item/32566857259.html?spm=a2g0o.order_list.order_list_main.16.2bc11802nAY5d6" TargetMode="External"/><Relationship Id="rId9" Type="http://schemas.openxmlformats.org/officeDocument/2006/relationships/hyperlink" Target="https://www.aliexpress.com/item/32891060647.html?spm=a2g0o.order_list.order_list_main.50.13c71802h3ech3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45"/>
  <sheetViews>
    <sheetView workbookViewId="0">
      <selection activeCell="E8" sqref="E8"/>
    </sheetView>
  </sheetViews>
  <sheetFormatPr defaultRowHeight="15" x14ac:dyDescent="0.25"/>
  <cols>
    <col min="4" max="4" width="33.140625" customWidth="1"/>
    <col min="5" max="5" width="16.28515625" customWidth="1"/>
    <col min="6" max="6" width="12.7109375" customWidth="1"/>
    <col min="8" max="8" width="27.42578125" customWidth="1"/>
    <col min="9" max="9" width="19.42578125" customWidth="1"/>
    <col min="10" max="10" width="28.42578125" customWidth="1"/>
    <col min="11" max="11" width="22.140625" customWidth="1"/>
    <col min="12" max="12" width="15.42578125" customWidth="1"/>
    <col min="13" max="13" width="44.28515625" customWidth="1"/>
  </cols>
  <sheetData>
    <row r="3" spans="3:13" ht="26.25" x14ac:dyDescent="0.4">
      <c r="D3" s="1" t="s">
        <v>0</v>
      </c>
      <c r="E3" s="1" t="s">
        <v>19</v>
      </c>
      <c r="F3" s="1" t="s">
        <v>6</v>
      </c>
      <c r="H3" s="5" t="s">
        <v>7</v>
      </c>
      <c r="I3" s="5" t="s">
        <v>8</v>
      </c>
      <c r="J3" s="5" t="s">
        <v>2</v>
      </c>
      <c r="K3" s="5" t="s">
        <v>3</v>
      </c>
      <c r="L3" s="5" t="s">
        <v>85</v>
      </c>
      <c r="M3" s="5" t="s">
        <v>9</v>
      </c>
    </row>
    <row r="4" spans="3:13" ht="26.25" x14ac:dyDescent="0.4">
      <c r="D4" s="2" t="s">
        <v>1</v>
      </c>
      <c r="E4" s="3">
        <v>319</v>
      </c>
      <c r="F4" s="4">
        <v>10.1</v>
      </c>
      <c r="H4" s="6">
        <f>SUM(E4:E69)</f>
        <v>4311.04</v>
      </c>
      <c r="I4" s="7">
        <f>SUM(F4:F47)</f>
        <v>174.88333333333335</v>
      </c>
      <c r="J4" s="10">
        <f>L4*I4*M4+K4*(H4/1000)</f>
        <v>292.76465000000002</v>
      </c>
      <c r="K4" s="8">
        <v>60</v>
      </c>
      <c r="L4" s="9">
        <v>0.65</v>
      </c>
      <c r="M4" s="11">
        <v>0.3</v>
      </c>
    </row>
    <row r="5" spans="3:13" ht="21" x14ac:dyDescent="0.35">
      <c r="C5" t="s">
        <v>4</v>
      </c>
      <c r="D5" s="2" t="s">
        <v>5</v>
      </c>
      <c r="E5" s="3">
        <v>199</v>
      </c>
      <c r="F5" s="4">
        <v>6</v>
      </c>
    </row>
    <row r="6" spans="3:13" ht="21" x14ac:dyDescent="0.35">
      <c r="D6" s="2" t="s">
        <v>10</v>
      </c>
      <c r="E6" s="3">
        <v>198</v>
      </c>
      <c r="F6" s="4">
        <v>5.7</v>
      </c>
    </row>
    <row r="7" spans="3:13" ht="21" x14ac:dyDescent="0.35">
      <c r="D7" s="2" t="s">
        <v>11</v>
      </c>
      <c r="E7" s="3">
        <v>188</v>
      </c>
      <c r="F7" s="4">
        <v>5.4</v>
      </c>
    </row>
    <row r="8" spans="3:13" ht="21" x14ac:dyDescent="0.35">
      <c r="D8" s="2" t="s">
        <v>12</v>
      </c>
      <c r="E8" s="3">
        <v>171</v>
      </c>
      <c r="F8" s="4">
        <v>5</v>
      </c>
    </row>
    <row r="9" spans="3:13" ht="21" x14ac:dyDescent="0.35">
      <c r="D9" s="2" t="s">
        <v>13</v>
      </c>
      <c r="E9" s="3">
        <v>111</v>
      </c>
      <c r="F9" s="4">
        <v>3.5</v>
      </c>
    </row>
    <row r="10" spans="3:13" ht="21" x14ac:dyDescent="0.35">
      <c r="D10" s="2" t="s">
        <v>14</v>
      </c>
      <c r="E10" s="3">
        <v>155</v>
      </c>
      <c r="F10" s="4">
        <v>5</v>
      </c>
    </row>
    <row r="11" spans="3:13" ht="21" x14ac:dyDescent="0.35">
      <c r="D11" s="2" t="s">
        <v>15</v>
      </c>
      <c r="E11" s="3">
        <v>87</v>
      </c>
      <c r="F11" s="4">
        <v>2.25</v>
      </c>
    </row>
    <row r="12" spans="3:13" ht="28.5" x14ac:dyDescent="0.45">
      <c r="D12" s="2" t="s">
        <v>17</v>
      </c>
      <c r="E12" s="3">
        <f>71+54+20</f>
        <v>145</v>
      </c>
      <c r="F12" s="4">
        <f>0.75+1.75+2.1</f>
        <v>4.5999999999999996</v>
      </c>
      <c r="H12" s="21"/>
      <c r="I12" s="22" t="s">
        <v>62</v>
      </c>
      <c r="J12" s="21"/>
    </row>
    <row r="13" spans="3:13" ht="26.25" x14ac:dyDescent="0.35">
      <c r="D13" s="2" t="s">
        <v>16</v>
      </c>
      <c r="E13" s="3">
        <v>45</v>
      </c>
      <c r="F13" s="4">
        <v>2</v>
      </c>
      <c r="H13" s="24">
        <f>J4+'BIL OF MATERIALS'!E1</f>
        <v>771.53435000000013</v>
      </c>
      <c r="I13" s="25"/>
      <c r="J13" s="26"/>
    </row>
    <row r="14" spans="3:13" ht="21" x14ac:dyDescent="0.35">
      <c r="D14" s="2" t="s">
        <v>18</v>
      </c>
      <c r="E14" s="3">
        <v>266</v>
      </c>
      <c r="F14" s="4">
        <v>13.4</v>
      </c>
    </row>
    <row r="15" spans="3:13" ht="21" x14ac:dyDescent="0.35">
      <c r="D15" s="2" t="s">
        <v>20</v>
      </c>
      <c r="E15" s="3">
        <v>103</v>
      </c>
      <c r="F15" s="4">
        <v>3</v>
      </c>
    </row>
    <row r="16" spans="3:13" ht="21" x14ac:dyDescent="0.35">
      <c r="D16" s="2" t="s">
        <v>63</v>
      </c>
      <c r="E16" s="3">
        <v>244</v>
      </c>
      <c r="F16" s="4">
        <v>10.5</v>
      </c>
    </row>
    <row r="17" spans="4:6" ht="21" x14ac:dyDescent="0.35">
      <c r="D17" s="2" t="s">
        <v>64</v>
      </c>
      <c r="E17" s="3">
        <v>58</v>
      </c>
      <c r="F17" s="4">
        <v>2</v>
      </c>
    </row>
    <row r="18" spans="4:6" ht="21" x14ac:dyDescent="0.35">
      <c r="D18" s="2" t="s">
        <v>65</v>
      </c>
      <c r="E18" s="3">
        <v>86</v>
      </c>
      <c r="F18" s="4">
        <v>3</v>
      </c>
    </row>
    <row r="19" spans="4:6" ht="21" x14ac:dyDescent="0.35">
      <c r="D19" s="2" t="s">
        <v>66</v>
      </c>
      <c r="E19" s="3">
        <v>328</v>
      </c>
      <c r="F19" s="4">
        <f>11+48/60</f>
        <v>11.8</v>
      </c>
    </row>
    <row r="20" spans="4:6" ht="21" x14ac:dyDescent="0.35">
      <c r="D20" s="2" t="s">
        <v>67</v>
      </c>
      <c r="E20" s="3">
        <v>600</v>
      </c>
      <c r="F20" s="4">
        <v>21.5</v>
      </c>
    </row>
    <row r="21" spans="4:6" ht="21" x14ac:dyDescent="0.35">
      <c r="D21" s="2" t="s">
        <v>68</v>
      </c>
      <c r="E21" s="3">
        <v>293</v>
      </c>
      <c r="F21" s="4">
        <v>10</v>
      </c>
    </row>
    <row r="22" spans="4:6" ht="21" x14ac:dyDescent="0.35">
      <c r="D22" s="2" t="s">
        <v>69</v>
      </c>
      <c r="E22" s="3">
        <v>365</v>
      </c>
      <c r="F22" s="4">
        <v>13.5</v>
      </c>
    </row>
    <row r="23" spans="4:6" ht="21" x14ac:dyDescent="0.35">
      <c r="D23" s="2" t="s">
        <v>76</v>
      </c>
      <c r="E23" s="3">
        <v>145</v>
      </c>
      <c r="F23" s="4">
        <f>6+25/60</f>
        <v>6.416666666666667</v>
      </c>
    </row>
    <row r="24" spans="4:6" ht="21" x14ac:dyDescent="0.35">
      <c r="D24" s="2" t="s">
        <v>77</v>
      </c>
      <c r="E24" s="3">
        <v>54</v>
      </c>
      <c r="F24" s="4">
        <f>8+37/60</f>
        <v>8.6166666666666671</v>
      </c>
    </row>
    <row r="25" spans="4:6" ht="21" x14ac:dyDescent="0.35">
      <c r="D25" s="2" t="s">
        <v>78</v>
      </c>
      <c r="E25" s="3">
        <v>2</v>
      </c>
      <c r="F25" s="23">
        <f>56/60</f>
        <v>0.93333333333333335</v>
      </c>
    </row>
    <row r="26" spans="4:6" ht="21" x14ac:dyDescent="0.35">
      <c r="D26" s="2" t="s">
        <v>79</v>
      </c>
      <c r="E26" s="3">
        <v>68</v>
      </c>
      <c r="F26" s="3">
        <v>3</v>
      </c>
    </row>
    <row r="27" spans="4:6" ht="21" x14ac:dyDescent="0.35">
      <c r="D27" s="2" t="s">
        <v>80</v>
      </c>
      <c r="E27" s="3">
        <v>0.54</v>
      </c>
      <c r="F27" s="3">
        <f>17/60</f>
        <v>0.28333333333333333</v>
      </c>
    </row>
    <row r="28" spans="4:6" ht="21" x14ac:dyDescent="0.35">
      <c r="D28" s="2" t="s">
        <v>81</v>
      </c>
      <c r="E28" s="3">
        <v>15</v>
      </c>
      <c r="F28" s="3">
        <f>2+42/60</f>
        <v>2.7</v>
      </c>
    </row>
    <row r="29" spans="4:6" ht="21" x14ac:dyDescent="0.35">
      <c r="D29" s="2" t="s">
        <v>82</v>
      </c>
      <c r="E29" s="3">
        <v>16</v>
      </c>
      <c r="F29" s="3">
        <v>3</v>
      </c>
    </row>
    <row r="30" spans="4:6" ht="21" x14ac:dyDescent="0.35">
      <c r="D30" s="2" t="s">
        <v>83</v>
      </c>
      <c r="E30" s="3">
        <v>4</v>
      </c>
      <c r="F30" s="3">
        <v>1.25</v>
      </c>
    </row>
    <row r="31" spans="4:6" ht="21" x14ac:dyDescent="0.35">
      <c r="D31" s="2" t="s">
        <v>84</v>
      </c>
      <c r="E31" s="3">
        <v>1</v>
      </c>
      <c r="F31" s="3">
        <v>0.25</v>
      </c>
    </row>
    <row r="32" spans="4:6" ht="21" x14ac:dyDescent="0.35">
      <c r="D32" s="2" t="s">
        <v>86</v>
      </c>
      <c r="E32" s="3">
        <v>2</v>
      </c>
      <c r="F32" s="3">
        <v>1</v>
      </c>
    </row>
    <row r="33" spans="4:6" ht="21" x14ac:dyDescent="0.35">
      <c r="D33" s="2" t="s">
        <v>87</v>
      </c>
      <c r="E33" s="3">
        <v>2</v>
      </c>
      <c r="F33" s="3">
        <v>0.5</v>
      </c>
    </row>
    <row r="34" spans="4:6" ht="21" x14ac:dyDescent="0.35">
      <c r="D34" s="2" t="s">
        <v>88</v>
      </c>
      <c r="E34" s="3">
        <v>21</v>
      </c>
      <c r="F34" s="3">
        <v>3.8</v>
      </c>
    </row>
    <row r="35" spans="4:6" ht="21" x14ac:dyDescent="0.35">
      <c r="D35" s="2" t="s">
        <v>89</v>
      </c>
      <c r="E35" s="3">
        <v>2</v>
      </c>
      <c r="F35" s="3">
        <v>0.5</v>
      </c>
    </row>
    <row r="36" spans="4:6" ht="21" x14ac:dyDescent="0.35">
      <c r="D36" s="2" t="s">
        <v>90</v>
      </c>
      <c r="E36" s="3">
        <v>1.5</v>
      </c>
      <c r="F36" s="3">
        <f>35/60</f>
        <v>0.58333333333333337</v>
      </c>
    </row>
    <row r="37" spans="4:6" ht="21" x14ac:dyDescent="0.35">
      <c r="D37" s="2" t="s">
        <v>91</v>
      </c>
      <c r="E37" s="3">
        <v>16</v>
      </c>
      <c r="F37" s="3">
        <v>3.8</v>
      </c>
    </row>
    <row r="38" spans="4:6" ht="21" x14ac:dyDescent="0.35">
      <c r="D38" s="2"/>
      <c r="E38" s="3"/>
      <c r="F38" s="3"/>
    </row>
    <row r="39" spans="4:6" ht="21" x14ac:dyDescent="0.35">
      <c r="D39" s="2"/>
      <c r="E39" s="3"/>
      <c r="F39" s="3"/>
    </row>
    <row r="40" spans="4:6" ht="21" x14ac:dyDescent="0.35">
      <c r="D40" s="2"/>
      <c r="E40" s="3"/>
      <c r="F40" s="3"/>
    </row>
    <row r="41" spans="4:6" ht="21" x14ac:dyDescent="0.35">
      <c r="D41" s="2"/>
      <c r="E41" s="3"/>
      <c r="F41" s="3"/>
    </row>
    <row r="42" spans="4:6" ht="21" x14ac:dyDescent="0.35">
      <c r="D42" s="2"/>
      <c r="E42" s="3"/>
      <c r="F42" s="3"/>
    </row>
    <row r="43" spans="4:6" ht="21" x14ac:dyDescent="0.35">
      <c r="D43" s="2"/>
      <c r="E43" s="3"/>
      <c r="F43" s="3"/>
    </row>
    <row r="44" spans="4:6" ht="21" x14ac:dyDescent="0.35">
      <c r="D44" s="2"/>
      <c r="E44" s="3"/>
      <c r="F44" s="3"/>
    </row>
    <row r="45" spans="4:6" ht="21" x14ac:dyDescent="0.35">
      <c r="D45" s="2"/>
      <c r="E45" s="3"/>
      <c r="F45" s="3"/>
    </row>
  </sheetData>
  <mergeCells count="1">
    <mergeCell ref="H13:J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37"/>
  <sheetViews>
    <sheetView tabSelected="1" zoomScale="70" zoomScaleNormal="70" workbookViewId="0">
      <selection activeCell="H7" activeCellId="1" sqref="D7 H7"/>
    </sheetView>
  </sheetViews>
  <sheetFormatPr defaultRowHeight="15" x14ac:dyDescent="0.25"/>
  <cols>
    <col min="2" max="2" width="9.140625" hidden="1" customWidth="1"/>
    <col min="3" max="3" width="31.140625" customWidth="1"/>
    <col min="4" max="4" width="48.5703125" customWidth="1"/>
    <col min="5" max="5" width="21.42578125" customWidth="1"/>
    <col min="6" max="6" width="27.5703125" customWidth="1"/>
    <col min="7" max="7" width="18.7109375" customWidth="1"/>
    <col min="8" max="8" width="98.85546875" customWidth="1"/>
  </cols>
  <sheetData>
    <row r="1" spans="3:11" ht="46.5" x14ac:dyDescent="0.7">
      <c r="D1" s="14" t="s">
        <v>28</v>
      </c>
      <c r="E1" s="14">
        <f>SUM(G5:G39)</f>
        <v>478.76970000000006</v>
      </c>
    </row>
    <row r="4" spans="3:11" ht="26.25" x14ac:dyDescent="0.4">
      <c r="D4" s="12" t="s">
        <v>22</v>
      </c>
      <c r="E4" s="12" t="s">
        <v>23</v>
      </c>
      <c r="F4" s="12" t="s">
        <v>32</v>
      </c>
      <c r="G4" s="12" t="s">
        <v>21</v>
      </c>
      <c r="H4" s="12" t="s">
        <v>26</v>
      </c>
      <c r="K4" t="s">
        <v>24</v>
      </c>
    </row>
    <row r="5" spans="3:11" ht="21" x14ac:dyDescent="0.35">
      <c r="D5" s="18" t="s">
        <v>25</v>
      </c>
      <c r="E5" s="16">
        <f>57*2+6</f>
        <v>120</v>
      </c>
      <c r="F5" s="15">
        <f>4.78/50</f>
        <v>9.5600000000000004E-2</v>
      </c>
      <c r="G5" s="15">
        <f>F5*E5</f>
        <v>11.472000000000001</v>
      </c>
      <c r="H5" s="17" t="s">
        <v>27</v>
      </c>
    </row>
    <row r="6" spans="3:11" ht="21" x14ac:dyDescent="0.35">
      <c r="D6" s="18" t="s">
        <v>29</v>
      </c>
      <c r="E6" s="16"/>
      <c r="F6" s="15">
        <f>3.29/50</f>
        <v>6.5799999999999997E-2</v>
      </c>
      <c r="G6" s="15">
        <f t="shared" ref="G6:G37" si="0">F6*E6</f>
        <v>0</v>
      </c>
      <c r="H6" s="17" t="s">
        <v>27</v>
      </c>
    </row>
    <row r="7" spans="3:11" ht="21" x14ac:dyDescent="0.35">
      <c r="D7" s="18" t="s">
        <v>30</v>
      </c>
      <c r="E7" s="16">
        <f>120+18+6*6+4</f>
        <v>178</v>
      </c>
      <c r="F7" s="15">
        <f>35.45/200</f>
        <v>0.17725000000000002</v>
      </c>
      <c r="G7" s="15">
        <f t="shared" si="0"/>
        <v>31.550500000000003</v>
      </c>
      <c r="H7" s="17" t="s">
        <v>31</v>
      </c>
    </row>
    <row r="8" spans="3:11" ht="21" x14ac:dyDescent="0.35">
      <c r="D8" s="18" t="s">
        <v>33</v>
      </c>
      <c r="E8" s="16">
        <v>1</v>
      </c>
      <c r="F8" s="15">
        <v>6.88</v>
      </c>
      <c r="G8" s="15">
        <f t="shared" si="0"/>
        <v>6.88</v>
      </c>
      <c r="H8" s="17" t="s">
        <v>35</v>
      </c>
    </row>
    <row r="9" spans="3:11" ht="21" x14ac:dyDescent="0.35">
      <c r="D9" s="18" t="s">
        <v>34</v>
      </c>
      <c r="E9" s="16">
        <v>1</v>
      </c>
      <c r="F9" s="15">
        <v>6.88</v>
      </c>
      <c r="G9" s="15">
        <f t="shared" si="0"/>
        <v>6.88</v>
      </c>
      <c r="H9" s="17" t="s">
        <v>36</v>
      </c>
    </row>
    <row r="10" spans="3:11" ht="21" x14ac:dyDescent="0.35">
      <c r="D10" s="18" t="s">
        <v>37</v>
      </c>
      <c r="E10" s="16">
        <v>1</v>
      </c>
      <c r="F10" s="15">
        <v>13</v>
      </c>
      <c r="G10" s="15">
        <f t="shared" si="0"/>
        <v>13</v>
      </c>
      <c r="H10" s="17" t="s">
        <v>61</v>
      </c>
    </row>
    <row r="11" spans="3:11" ht="21" x14ac:dyDescent="0.35">
      <c r="D11" s="18" t="s">
        <v>39</v>
      </c>
      <c r="E11" s="16">
        <v>3</v>
      </c>
      <c r="F11" s="15">
        <v>11.44</v>
      </c>
      <c r="G11" s="15">
        <f t="shared" si="0"/>
        <v>34.32</v>
      </c>
      <c r="H11" s="17" t="s">
        <v>38</v>
      </c>
    </row>
    <row r="12" spans="3:11" ht="21" x14ac:dyDescent="0.35">
      <c r="D12" s="18" t="s">
        <v>41</v>
      </c>
      <c r="E12" s="16">
        <v>2</v>
      </c>
      <c r="F12" s="15">
        <v>5.0599999999999996</v>
      </c>
      <c r="G12" s="15">
        <f t="shared" si="0"/>
        <v>10.119999999999999</v>
      </c>
      <c r="H12" s="17" t="s">
        <v>40</v>
      </c>
    </row>
    <row r="13" spans="3:11" ht="21" x14ac:dyDescent="0.35">
      <c r="D13" s="18" t="s">
        <v>43</v>
      </c>
      <c r="E13" s="16">
        <f>16*2</f>
        <v>32</v>
      </c>
      <c r="F13" s="15">
        <f>12.68/20</f>
        <v>0.63400000000000001</v>
      </c>
      <c r="G13" s="15">
        <f t="shared" si="0"/>
        <v>20.288</v>
      </c>
      <c r="H13" s="17" t="s">
        <v>42</v>
      </c>
    </row>
    <row r="14" spans="3:11" ht="21" x14ac:dyDescent="0.35">
      <c r="D14" s="18" t="s">
        <v>45</v>
      </c>
      <c r="E14" s="16">
        <v>2</v>
      </c>
      <c r="F14" s="15">
        <v>27.66</v>
      </c>
      <c r="G14" s="15">
        <f t="shared" si="0"/>
        <v>55.32</v>
      </c>
      <c r="H14" s="17" t="s">
        <v>44</v>
      </c>
    </row>
    <row r="15" spans="3:11" ht="21" x14ac:dyDescent="0.35">
      <c r="C15" s="27" t="s">
        <v>92</v>
      </c>
      <c r="D15" s="19" t="s">
        <v>70</v>
      </c>
      <c r="E15" s="16">
        <v>2</v>
      </c>
      <c r="F15" s="15">
        <v>7.37</v>
      </c>
      <c r="G15" s="15">
        <f t="shared" si="0"/>
        <v>14.74</v>
      </c>
      <c r="H15" s="17" t="s">
        <v>46</v>
      </c>
    </row>
    <row r="16" spans="3:11" ht="21" x14ac:dyDescent="0.25">
      <c r="C16" s="27"/>
      <c r="D16" s="20" t="s">
        <v>72</v>
      </c>
      <c r="E16" s="16">
        <v>1</v>
      </c>
      <c r="F16" s="16">
        <v>7.9</v>
      </c>
      <c r="G16" s="16">
        <f t="shared" si="0"/>
        <v>7.9</v>
      </c>
      <c r="H16" s="13" t="s">
        <v>71</v>
      </c>
    </row>
    <row r="17" spans="4:8" ht="21" x14ac:dyDescent="0.35">
      <c r="D17" s="18" t="s">
        <v>48</v>
      </c>
      <c r="E17" s="16">
        <v>1</v>
      </c>
      <c r="F17" s="15">
        <f>3.37/10</f>
        <v>0.33700000000000002</v>
      </c>
      <c r="G17" s="15">
        <f t="shared" ref="G17:G23" si="1">F17*E17</f>
        <v>0.33700000000000002</v>
      </c>
      <c r="H17" s="13" t="s">
        <v>47</v>
      </c>
    </row>
    <row r="18" spans="4:8" ht="21" x14ac:dyDescent="0.35">
      <c r="D18" s="18" t="s">
        <v>49</v>
      </c>
      <c r="E18" s="16">
        <v>2</v>
      </c>
      <c r="F18" s="15">
        <v>8.8699999999999992</v>
      </c>
      <c r="G18" s="15">
        <f t="shared" si="1"/>
        <v>17.739999999999998</v>
      </c>
      <c r="H18" s="17" t="s">
        <v>50</v>
      </c>
    </row>
    <row r="19" spans="4:8" ht="21" x14ac:dyDescent="0.35">
      <c r="D19" s="18" t="s">
        <v>52</v>
      </c>
      <c r="E19" s="16">
        <v>10</v>
      </c>
      <c r="F19" s="15">
        <f>4.37/20</f>
        <v>0.2185</v>
      </c>
      <c r="G19" s="15">
        <f t="shared" si="1"/>
        <v>2.1850000000000001</v>
      </c>
      <c r="H19" s="13" t="s">
        <v>51</v>
      </c>
    </row>
    <row r="20" spans="4:8" ht="21" x14ac:dyDescent="0.35">
      <c r="D20" s="18" t="s">
        <v>54</v>
      </c>
      <c r="E20" s="16">
        <v>18</v>
      </c>
      <c r="F20" s="15">
        <f>6.17/50</f>
        <v>0.1234</v>
      </c>
      <c r="G20" s="15">
        <f t="shared" si="1"/>
        <v>2.2212000000000001</v>
      </c>
      <c r="H20" s="13" t="s">
        <v>53</v>
      </c>
    </row>
    <row r="21" spans="4:8" ht="21" x14ac:dyDescent="0.35">
      <c r="D21" s="18" t="s">
        <v>56</v>
      </c>
      <c r="E21" s="16">
        <v>1</v>
      </c>
      <c r="F21" s="15">
        <v>198</v>
      </c>
      <c r="G21" s="15">
        <f t="shared" si="1"/>
        <v>198</v>
      </c>
      <c r="H21" s="13" t="s">
        <v>55</v>
      </c>
    </row>
    <row r="22" spans="4:8" ht="21" x14ac:dyDescent="0.35">
      <c r="D22" s="18" t="s">
        <v>57</v>
      </c>
      <c r="E22" s="16">
        <v>3</v>
      </c>
      <c r="F22" s="15">
        <f>33/4</f>
        <v>8.25</v>
      </c>
      <c r="G22" s="15">
        <f t="shared" si="1"/>
        <v>24.75</v>
      </c>
      <c r="H22" s="13" t="s">
        <v>58</v>
      </c>
    </row>
    <row r="23" spans="4:8" ht="21" x14ac:dyDescent="0.35">
      <c r="D23" s="18" t="s">
        <v>60</v>
      </c>
      <c r="E23" s="16">
        <v>1</v>
      </c>
      <c r="F23" s="15">
        <v>11.93</v>
      </c>
      <c r="G23" s="15">
        <f t="shared" si="1"/>
        <v>11.93</v>
      </c>
      <c r="H23" s="13" t="s">
        <v>59</v>
      </c>
    </row>
    <row r="24" spans="4:8" ht="21" x14ac:dyDescent="0.35">
      <c r="D24" s="18" t="s">
        <v>73</v>
      </c>
      <c r="E24" s="16">
        <v>2</v>
      </c>
      <c r="F24" s="15"/>
      <c r="G24" s="15">
        <f t="shared" si="0"/>
        <v>0</v>
      </c>
      <c r="H24" s="13"/>
    </row>
    <row r="25" spans="4:8" ht="21" x14ac:dyDescent="0.35">
      <c r="D25" s="18" t="s">
        <v>74</v>
      </c>
      <c r="E25" s="16">
        <v>4</v>
      </c>
      <c r="F25" s="15">
        <f>22.84/10</f>
        <v>2.2839999999999998</v>
      </c>
      <c r="G25" s="15">
        <f t="shared" si="0"/>
        <v>9.1359999999999992</v>
      </c>
      <c r="H25" s="17" t="s">
        <v>75</v>
      </c>
    </row>
    <row r="26" spans="4:8" ht="21" x14ac:dyDescent="0.35">
      <c r="D26" s="18"/>
      <c r="E26" s="16"/>
      <c r="F26" s="15"/>
      <c r="G26" s="15">
        <f t="shared" si="0"/>
        <v>0</v>
      </c>
      <c r="H26" s="13"/>
    </row>
    <row r="27" spans="4:8" ht="21" x14ac:dyDescent="0.35">
      <c r="D27" s="18"/>
      <c r="E27" s="16"/>
      <c r="F27" s="15"/>
      <c r="G27" s="15">
        <f t="shared" si="0"/>
        <v>0</v>
      </c>
      <c r="H27" s="13"/>
    </row>
    <row r="28" spans="4:8" ht="21" x14ac:dyDescent="0.35">
      <c r="D28" s="18"/>
      <c r="E28" s="16"/>
      <c r="F28" s="15"/>
      <c r="G28" s="15">
        <f t="shared" si="0"/>
        <v>0</v>
      </c>
      <c r="H28" s="13"/>
    </row>
    <row r="29" spans="4:8" ht="21" x14ac:dyDescent="0.35">
      <c r="D29" s="18"/>
      <c r="E29" s="16"/>
      <c r="F29" s="15"/>
      <c r="G29" s="15">
        <f t="shared" si="0"/>
        <v>0</v>
      </c>
      <c r="H29" s="13"/>
    </row>
    <row r="30" spans="4:8" ht="21" x14ac:dyDescent="0.35">
      <c r="D30" s="18"/>
      <c r="E30" s="16"/>
      <c r="F30" s="15"/>
      <c r="G30" s="15">
        <f t="shared" si="0"/>
        <v>0</v>
      </c>
      <c r="H30" s="13"/>
    </row>
    <row r="31" spans="4:8" ht="21" x14ac:dyDescent="0.35">
      <c r="D31" s="18"/>
      <c r="E31" s="16"/>
      <c r="F31" s="15"/>
      <c r="G31" s="15">
        <f t="shared" si="0"/>
        <v>0</v>
      </c>
      <c r="H31" s="13"/>
    </row>
    <row r="32" spans="4:8" ht="21" x14ac:dyDescent="0.35">
      <c r="D32" s="18"/>
      <c r="E32" s="16"/>
      <c r="F32" s="15"/>
      <c r="G32" s="15">
        <f t="shared" si="0"/>
        <v>0</v>
      </c>
      <c r="H32" s="13"/>
    </row>
    <row r="33" spans="4:8" ht="21" x14ac:dyDescent="0.35">
      <c r="D33" s="18"/>
      <c r="E33" s="16"/>
      <c r="F33" s="15"/>
      <c r="G33" s="15">
        <f t="shared" si="0"/>
        <v>0</v>
      </c>
      <c r="H33" s="13"/>
    </row>
    <row r="34" spans="4:8" ht="21" x14ac:dyDescent="0.35">
      <c r="D34" s="18"/>
      <c r="E34" s="16"/>
      <c r="F34" s="15"/>
      <c r="G34" s="15">
        <f t="shared" si="0"/>
        <v>0</v>
      </c>
      <c r="H34" s="13"/>
    </row>
    <row r="35" spans="4:8" ht="21" x14ac:dyDescent="0.35">
      <c r="D35" s="18"/>
      <c r="E35" s="16"/>
      <c r="F35" s="15"/>
      <c r="G35" s="15">
        <f t="shared" si="0"/>
        <v>0</v>
      </c>
      <c r="H35" s="13"/>
    </row>
    <row r="36" spans="4:8" ht="21" x14ac:dyDescent="0.35">
      <c r="D36" s="18"/>
      <c r="E36" s="16"/>
      <c r="F36" s="15"/>
      <c r="G36" s="15">
        <f t="shared" si="0"/>
        <v>0</v>
      </c>
      <c r="H36" s="13"/>
    </row>
    <row r="37" spans="4:8" ht="21" x14ac:dyDescent="0.35">
      <c r="D37" s="18"/>
      <c r="E37" s="16"/>
      <c r="F37" s="15"/>
      <c r="G37" s="15">
        <f t="shared" si="0"/>
        <v>0</v>
      </c>
      <c r="H37" s="13"/>
    </row>
  </sheetData>
  <mergeCells count="1">
    <mergeCell ref="C15:C16"/>
  </mergeCells>
  <hyperlinks>
    <hyperlink ref="H7" r:id="rId1" xr:uid="{00000000-0004-0000-0100-000000000000}"/>
    <hyperlink ref="H5" r:id="rId2" xr:uid="{00000000-0004-0000-0100-000001000000}"/>
    <hyperlink ref="H6" r:id="rId3" xr:uid="{00000000-0004-0000-0100-000002000000}"/>
    <hyperlink ref="H8" r:id="rId4" xr:uid="{00000000-0004-0000-0100-000003000000}"/>
    <hyperlink ref="H9" r:id="rId5" xr:uid="{00000000-0004-0000-0100-000004000000}"/>
    <hyperlink ref="H10" r:id="rId6" xr:uid="{00000000-0004-0000-0100-000005000000}"/>
    <hyperlink ref="H18" r:id="rId7" display="https://www.aliexpress.com/item/1005005826100501.html?spm=a2g0o.productlist.main.1.3afb6a99788Lz0&amp;algo_pvid=bb512013-0d37-4ace-92d8-ee76aeb32ca3&amp;algo_exp_id=bb512013-0d37-4ace-92d8-ee76aeb32ca3-0&amp;pdp_npi=4%40dis%21PLN%219.51%218.87%21%21%2116.51%21%21%402103894417009196616653037e861c%2112000034581393481%21sea%21PL%21737565121%21&amp;curPageLogUid=wpzoiwQc1iMd" xr:uid="{00000000-0004-0000-0100-000006000000}"/>
    <hyperlink ref="H11" r:id="rId8" xr:uid="{D68135B0-9097-4F7E-85D5-0CF5E62C3909}"/>
    <hyperlink ref="H12" r:id="rId9" xr:uid="{10D54704-F5CD-47B7-91DA-351C189F6DA4}"/>
    <hyperlink ref="H13" r:id="rId10" xr:uid="{6798B2AA-E07F-4663-B70E-790548C9D6DC}"/>
    <hyperlink ref="H14" r:id="rId11" xr:uid="{3EF02E8C-0E36-4227-A377-E8C095706728}"/>
    <hyperlink ref="H15" r:id="rId12" display="https://www.aliexpress.com/item/1005005973950288.html?spm=a2g0o.productlist.main.1.73780wqw0wqwQ9&amp;algo_pvid=037bdedf-65b6-4c1b-8ed3-736071b7ae08&amp;algo_exp_id=037bdedf-65b6-4c1b-8ed3-736071b7ae08-0&amp;pdp_npi=4%40dis%21PLN%217.80%217.37%21%21%2113.54%21%21%402103893b17009195496336922e383e%2112000035223491793%21sea%21PL%21737565121%21&amp;curPageLogUid=dN4i8q11mgfl" xr:uid="{56FE5922-CA81-4461-BB92-A1FDEE1A02E2}"/>
    <hyperlink ref="H25" r:id="rId13" xr:uid="{565A8C67-31D4-4EE5-946E-7BE5D840B79B}"/>
  </hyperlinks>
  <pageMargins left="0.7" right="0.7" top="0.75" bottom="0.75" header="0.3" footer="0.3"/>
  <pageSetup paperSize="9" orientation="portrait" horizontalDpi="0" verticalDpi="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Printing</vt:lpstr>
      <vt:lpstr>BIL OF 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Malina</dc:creator>
  <cp:lastModifiedBy>Gert Lauritsen</cp:lastModifiedBy>
  <dcterms:created xsi:type="dcterms:W3CDTF">2023-11-08T18:36:31Z</dcterms:created>
  <dcterms:modified xsi:type="dcterms:W3CDTF">2025-05-02T07:49:15Z</dcterms:modified>
</cp:coreProperties>
</file>