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5.xml" ContentType="application/vnd.openxmlformats-officedocument.spreadsheetml.comments+xml"/>
  <Override PartName="/xl/threadedComments/threadedComment5.xml" ContentType="application/vnd.ms-excel.threadedcomments+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style3.xml" ContentType="application/vnd.ms-office.chartstyle+xml"/>
  <Override PartName="/xl/charts/colors3.xml" ContentType="application/vnd.ms-office.chartcolorstyle+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harts/style6.xml" ContentType="application/vnd.ms-office.chartstyle+xml"/>
  <Override PartName="/xl/charts/colors6.xml" ContentType="application/vnd.ms-office.chartcolorstyle+xml"/>
  <Override PartName="/xl/charts/chart19.xml" ContentType="application/vnd.openxmlformats-officedocument.drawingml.chart+xml"/>
  <Override PartName="/xl/charts/style7.xml" ContentType="application/vnd.ms-office.chartstyle+xml"/>
  <Override PartName="/xl/charts/colors7.xml" ContentType="application/vnd.ms-office.chartcolorstyle+xml"/>
  <Override PartName="/xl/charts/chart20.xml" ContentType="application/vnd.openxmlformats-officedocument.drawingml.chart+xml"/>
  <Override PartName="/xl/charts/style8.xml" ContentType="application/vnd.ms-office.chartstyle+xml"/>
  <Override PartName="/xl/charts/colors8.xml" ContentType="application/vnd.ms-office.chartcolorstyle+xml"/>
  <Override PartName="/xl/charts/chart21.xml" ContentType="application/vnd.openxmlformats-officedocument.drawingml.chart+xml"/>
  <Override PartName="/xl/charts/style9.xml" ContentType="application/vnd.ms-office.chartstyle+xml"/>
  <Override PartName="/xl/charts/colors9.xml" ContentType="application/vnd.ms-office.chartcolorstyle+xml"/>
  <Override PartName="/xl/charts/chart22.xml" ContentType="application/vnd.openxmlformats-officedocument.drawingml.chart+xml"/>
  <Override PartName="/xl/charts/style10.xml" ContentType="application/vnd.ms-office.chartstyle+xml"/>
  <Override PartName="/xl/charts/colors10.xml" ContentType="application/vnd.ms-office.chartcolorstyle+xml"/>
  <Override PartName="/xl/charts/chart23.xml" ContentType="application/vnd.openxmlformats-officedocument.drawingml.chart+xml"/>
  <Override PartName="/xl/charts/style11.xml" ContentType="application/vnd.ms-office.chartstyle+xml"/>
  <Override PartName="/xl/charts/colors11.xml" ContentType="application/vnd.ms-office.chartcolorstyle+xml"/>
  <Override PartName="/xl/charts/chart24.xml" ContentType="application/vnd.openxmlformats-officedocument.drawingml.chart+xml"/>
  <Override PartName="/xl/charts/style12.xml" ContentType="application/vnd.ms-office.chartstyle+xml"/>
  <Override PartName="/xl/charts/colors12.xml" ContentType="application/vnd.ms-office.chartcolorstyle+xml"/>
  <Override PartName="/xl/charts/chart25.xml" ContentType="application/vnd.openxmlformats-officedocument.drawingml.chart+xml"/>
  <Override PartName="/xl/charts/style13.xml" ContentType="application/vnd.ms-office.chartstyle+xml"/>
  <Override PartName="/xl/charts/colors13.xml" ContentType="application/vnd.ms-office.chartcolorstyle+xml"/>
  <Override PartName="/xl/charts/chart26.xml" ContentType="application/vnd.openxmlformats-officedocument.drawingml.chart+xml"/>
  <Override PartName="/xl/charts/style14.xml" ContentType="application/vnd.ms-office.chartstyle+xml"/>
  <Override PartName="/xl/charts/colors14.xml" ContentType="application/vnd.ms-office.chartcolorstyle+xml"/>
  <Override PartName="/xl/charts/chart27.xml" ContentType="application/vnd.openxmlformats-officedocument.drawingml.chart+xml"/>
  <Override PartName="/xl/charts/style15.xml" ContentType="application/vnd.ms-office.chartstyle+xml"/>
  <Override PartName="/xl/charts/colors15.xml" ContentType="application/vnd.ms-office.chartcolorstyle+xml"/>
  <Override PartName="/xl/charts/chart28.xml" ContentType="application/vnd.openxmlformats-officedocument.drawingml.chart+xml"/>
  <Override PartName="/xl/charts/style16.xml" ContentType="application/vnd.ms-office.chartstyle+xml"/>
  <Override PartName="/xl/charts/colors16.xml" ContentType="application/vnd.ms-office.chartcolorstyle+xml"/>
  <Override PartName="/xl/charts/chart29.xml" ContentType="application/vnd.openxmlformats-officedocument.drawingml.chart+xml"/>
  <Override PartName="/xl/charts/style17.xml" ContentType="application/vnd.ms-office.chartstyle+xml"/>
  <Override PartName="/xl/charts/colors17.xml" ContentType="application/vnd.ms-office.chartcolorstyle+xml"/>
  <Override PartName="/xl/charts/chart30.xml" ContentType="application/vnd.openxmlformats-officedocument.drawingml.chart+xml"/>
  <Override PartName="/xl/charts/style18.xml" ContentType="application/vnd.ms-office.chartstyle+xml"/>
  <Override PartName="/xl/charts/colors18.xml" ContentType="application/vnd.ms-office.chartcolorstyle+xml"/>
  <Override PartName="/xl/charts/chart31.xml" ContentType="application/vnd.openxmlformats-officedocument.drawingml.chart+xml"/>
  <Override PartName="/xl/charts/style19.xml" ContentType="application/vnd.ms-office.chartstyle+xml"/>
  <Override PartName="/xl/charts/colors19.xml" ContentType="application/vnd.ms-office.chartcolorstyle+xml"/>
  <Override PartName="/xl/charts/chart32.xml" ContentType="application/vnd.openxmlformats-officedocument.drawingml.chart+xml"/>
  <Override PartName="/xl/charts/style20.xml" ContentType="application/vnd.ms-office.chartstyle+xml"/>
  <Override PartName="/xl/charts/colors20.xml" ContentType="application/vnd.ms-office.chartcolorstyle+xml"/>
  <Override PartName="/xl/charts/chart33.xml" ContentType="application/vnd.openxmlformats-officedocument.drawingml.chart+xml"/>
  <Override PartName="/xl/charts/style21.xml" ContentType="application/vnd.ms-office.chartstyle+xml"/>
  <Override PartName="/xl/charts/colors21.xml" ContentType="application/vnd.ms-office.chartcolorstyle+xml"/>
  <Override PartName="/xl/charts/chart34.xml" ContentType="application/vnd.openxmlformats-officedocument.drawingml.chart+xml"/>
  <Override PartName="/xl/charts/style22.xml" ContentType="application/vnd.ms-office.chartstyle+xml"/>
  <Override PartName="/xl/charts/colors22.xml" ContentType="application/vnd.ms-office.chartcolorstyle+xml"/>
  <Override PartName="/xl/charts/chart35.xml" ContentType="application/vnd.openxmlformats-officedocument.drawingml.chart+xml"/>
  <Override PartName="/xl/charts/style23.xml" ContentType="application/vnd.ms-office.chartstyle+xml"/>
  <Override PartName="/xl/charts/colors23.xml" ContentType="application/vnd.ms-office.chartcolorstyle+xml"/>
  <Override PartName="/xl/charts/chart36.xml" ContentType="application/vnd.openxmlformats-officedocument.drawingml.chart+xml"/>
  <Override PartName="/xl/charts/style24.xml" ContentType="application/vnd.ms-office.chartstyle+xml"/>
  <Override PartName="/xl/charts/colors24.xml" ContentType="application/vnd.ms-office.chartcolorstyle+xml"/>
  <Override PartName="/xl/charts/chart37.xml" ContentType="application/vnd.openxmlformats-officedocument.drawingml.chart+xml"/>
  <Override PartName="/xl/charts/style25.xml" ContentType="application/vnd.ms-office.chartstyle+xml"/>
  <Override PartName="/xl/charts/colors25.xml" ContentType="application/vnd.ms-office.chartcolorstyle+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DieseArbeitsmappe" defaultThemeVersion="166925"/>
  <mc:AlternateContent xmlns:mc="http://schemas.openxmlformats.org/markup-compatibility/2006">
    <mc:Choice Requires="x15">
      <x15ac:absPath xmlns:x15ac="http://schemas.microsoft.com/office/spreadsheetml/2010/11/ac" url="C:\Users\bblack\switchdrive\C.3_Modelling\LULCC_CH\Tools\"/>
    </mc:Choice>
  </mc:AlternateContent>
  <xr:revisionPtr revIDLastSave="0" documentId="13_ncr:1_{5391D941-CE51-4176-BF52-4454B180AA61}" xr6:coauthVersionLast="47" xr6:coauthVersionMax="47" xr10:uidLastSave="{00000000-0000-0000-0000-000000000000}"/>
  <bookViews>
    <workbookView xWindow="-120" yWindow="-120" windowWidth="38640" windowHeight="21120" tabRatio="805" firstSheet="5" activeTab="14" xr2:uid="{B73C0B7A-1117-454B-9273-F000E9250CF0}"/>
  </bookViews>
  <sheets>
    <sheet name="00_Aggregation_LULC" sheetId="46" r:id="rId1"/>
    <sheet name="01_Historic_Areal_coverage" sheetId="55" r:id="rId2"/>
    <sheet name="01_extrapolated_trans_rates" sheetId="15" r:id="rId3"/>
    <sheet name="02_transition_areal_increases" sheetId="27" r:id="rId4"/>
    <sheet name="03_net_change" sheetId="29" r:id="rId5"/>
    <sheet name="04_Areal_coverage_Projected" sheetId="26" r:id="rId6"/>
    <sheet name="05_Transition matrix" sheetId="25" r:id="rId7"/>
    <sheet name="06_Scenarios_Summary_BAU" sheetId="52" r:id="rId8"/>
    <sheet name="06_Scenario_BAU" sheetId="19" r:id="rId9"/>
    <sheet name="07_Scenario_EI_Nature" sheetId="47" r:id="rId10"/>
    <sheet name="07_Scenario_EI_Culture" sheetId="48" r:id="rId11"/>
    <sheet name="07_Scenario_EI_Society" sheetId="50" r:id="rId12"/>
    <sheet name="07_Scenario_Growth_Extinction" sheetId="51" r:id="rId13"/>
    <sheet name="08_Scenario_Summary" sheetId="53" r:id="rId14"/>
    <sheet name="07_Modified_Areal_Change" sheetId="36" r:id="rId15"/>
    <sheet name="09_Model_summary" sheetId="56" r:id="rId16"/>
    <sheet name="02_transition_areal_increas (2)" sheetId="54" r:id="rId17"/>
    <sheet name="08_Modified_Tran_Areal_Incr (2)" sheetId="44" r:id="rId18"/>
    <sheet name="08_Modified_Tran_Areal_Increase" sheetId="35" r:id="rId19"/>
    <sheet name="09_Modified_Trans_Rates" sheetId="37" r:id="rId20"/>
    <sheet name="10_Modified_Transition_matrix" sheetId="39" r:id="rId21"/>
  </sheets>
  <definedNames>
    <definedName name="_xlnm.Print_Area" localSheetId="2">'01_extrapolated_trans_rates'!$A$1:$R$26</definedName>
    <definedName name="_xlnm.Print_Area" localSheetId="7">'06_Scenarios_Summary_BAU'!$A$1:$S$64</definedName>
    <definedName name="_xlnm.Print_Area" localSheetId="14">'07_Modified_Areal_Change'!$U$239:$BB$319</definedName>
    <definedName name="_xlnm.Print_Area" localSheetId="13">'08_Scenario_Summary'!$F$72:$P$113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7" i="53" l="1"/>
  <c r="G17" i="54"/>
  <c r="D155" i="53"/>
  <c r="B155" i="53"/>
  <c r="C155" i="53"/>
  <c r="C158" i="53"/>
  <c r="C159" i="53"/>
  <c r="C160" i="53"/>
  <c r="C161" i="53"/>
  <c r="C162" i="53"/>
  <c r="C163" i="53"/>
  <c r="C164" i="53"/>
  <c r="C165" i="53"/>
  <c r="C166" i="53"/>
  <c r="C167" i="53"/>
  <c r="C168" i="53"/>
  <c r="C169" i="53"/>
  <c r="C170" i="53"/>
  <c r="C157" i="53"/>
  <c r="B163" i="53"/>
  <c r="B158" i="53"/>
  <c r="B159" i="53"/>
  <c r="B160" i="53"/>
  <c r="B161" i="53"/>
  <c r="B162" i="53"/>
  <c r="B164" i="53"/>
  <c r="B165" i="53"/>
  <c r="B166" i="53"/>
  <c r="B167" i="53"/>
  <c r="B168" i="53"/>
  <c r="B169" i="53"/>
  <c r="B170" i="53"/>
  <c r="H2" i="55"/>
  <c r="E2" i="55"/>
  <c r="C2" i="55"/>
  <c r="H87" i="36"/>
  <c r="H89" i="36"/>
  <c r="E91" i="36"/>
  <c r="J98" i="36"/>
  <c r="J102" i="36"/>
  <c r="G108" i="36"/>
  <c r="F115" i="36"/>
  <c r="J118" i="36"/>
  <c r="J120" i="36"/>
  <c r="E121" i="36"/>
  <c r="G125" i="36"/>
  <c r="I125" i="36"/>
  <c r="J128" i="36"/>
  <c r="J129" i="36"/>
  <c r="G131" i="36"/>
  <c r="E132" i="36"/>
  <c r="G133" i="36"/>
  <c r="J134" i="36"/>
  <c r="J137" i="36"/>
  <c r="K138" i="36"/>
  <c r="G139" i="36"/>
  <c r="J144" i="36"/>
  <c r="E69" i="36"/>
  <c r="E96" i="36" s="1"/>
  <c r="G69" i="36"/>
  <c r="G96" i="36" s="1"/>
  <c r="J69" i="36"/>
  <c r="J96" i="36" s="1"/>
  <c r="E70" i="36"/>
  <c r="E102" i="36" s="1"/>
  <c r="G70" i="36"/>
  <c r="G102" i="36" s="1"/>
  <c r="J70" i="36"/>
  <c r="E71" i="36"/>
  <c r="E108" i="36" s="1"/>
  <c r="G71" i="36"/>
  <c r="J71" i="36"/>
  <c r="J108" i="36" s="1"/>
  <c r="E72" i="36"/>
  <c r="E114" i="36" s="1"/>
  <c r="G72" i="36"/>
  <c r="G114" i="36" s="1"/>
  <c r="J72" i="36"/>
  <c r="J114" i="36" s="1"/>
  <c r="E73" i="36"/>
  <c r="E120" i="36" s="1"/>
  <c r="F73" i="36"/>
  <c r="F120" i="36" s="1"/>
  <c r="G73" i="36"/>
  <c r="G120" i="36" s="1"/>
  <c r="J73" i="36"/>
  <c r="E74" i="36"/>
  <c r="E126" i="36" s="1"/>
  <c r="G74" i="36"/>
  <c r="G126" i="36" s="1"/>
  <c r="H74" i="36"/>
  <c r="H126" i="36" s="1"/>
  <c r="J74" i="36"/>
  <c r="J126" i="36" s="1"/>
  <c r="E75" i="36"/>
  <c r="G75" i="36"/>
  <c r="G132" i="36" s="1"/>
  <c r="J75" i="36"/>
  <c r="J132" i="36" s="1"/>
  <c r="E76" i="36"/>
  <c r="E138" i="36" s="1"/>
  <c r="G76" i="36"/>
  <c r="G138" i="36" s="1"/>
  <c r="J76" i="36"/>
  <c r="J138" i="36" s="1"/>
  <c r="E77" i="36"/>
  <c r="E144" i="36" s="1"/>
  <c r="F77" i="36"/>
  <c r="F144" i="36" s="1"/>
  <c r="G77" i="36"/>
  <c r="G144" i="36" s="1"/>
  <c r="J77" i="36"/>
  <c r="K77" i="36"/>
  <c r="K144" i="36" s="1"/>
  <c r="F68" i="36"/>
  <c r="F90" i="36" s="1"/>
  <c r="G68" i="36"/>
  <c r="H68" i="36"/>
  <c r="J68" i="36"/>
  <c r="J90" i="36" s="1"/>
  <c r="K68" i="36"/>
  <c r="E56" i="36"/>
  <c r="E95" i="36" s="1"/>
  <c r="G56" i="36"/>
  <c r="G95" i="36" s="1"/>
  <c r="J56" i="36"/>
  <c r="J95" i="36" s="1"/>
  <c r="E57" i="36"/>
  <c r="E101" i="36" s="1"/>
  <c r="G57" i="36"/>
  <c r="G101" i="36" s="1"/>
  <c r="H57" i="36"/>
  <c r="H101" i="36" s="1"/>
  <c r="J57" i="36"/>
  <c r="J101" i="36" s="1"/>
  <c r="E58" i="36"/>
  <c r="E107" i="36" s="1"/>
  <c r="G58" i="36"/>
  <c r="G107" i="36" s="1"/>
  <c r="J58" i="36"/>
  <c r="J107" i="36" s="1"/>
  <c r="K58" i="36"/>
  <c r="K107" i="36" s="1"/>
  <c r="E59" i="36"/>
  <c r="E113" i="36" s="1"/>
  <c r="G59" i="36"/>
  <c r="G113" i="36" s="1"/>
  <c r="H59" i="36"/>
  <c r="H113" i="36" s="1"/>
  <c r="J59" i="36"/>
  <c r="J113" i="36" s="1"/>
  <c r="E60" i="36"/>
  <c r="E119" i="36" s="1"/>
  <c r="G60" i="36"/>
  <c r="G119" i="36" s="1"/>
  <c r="J60" i="36"/>
  <c r="J119" i="36" s="1"/>
  <c r="E61" i="36"/>
  <c r="E125" i="36" s="1"/>
  <c r="F61" i="36"/>
  <c r="F125" i="36" s="1"/>
  <c r="G61" i="36"/>
  <c r="I61" i="36"/>
  <c r="J61" i="36"/>
  <c r="J125" i="36" s="1"/>
  <c r="E62" i="36"/>
  <c r="E131" i="36" s="1"/>
  <c r="G62" i="36"/>
  <c r="J62" i="36"/>
  <c r="J131" i="36" s="1"/>
  <c r="K62" i="36"/>
  <c r="K131" i="36" s="1"/>
  <c r="E63" i="36"/>
  <c r="E137" i="36" s="1"/>
  <c r="G63" i="36"/>
  <c r="G137" i="36" s="1"/>
  <c r="J63" i="36"/>
  <c r="K63" i="36"/>
  <c r="K137" i="36" s="1"/>
  <c r="E64" i="36"/>
  <c r="E143" i="36" s="1"/>
  <c r="G64" i="36"/>
  <c r="G143" i="36" s="1"/>
  <c r="J64" i="36"/>
  <c r="J143" i="36" s="1"/>
  <c r="F55" i="36"/>
  <c r="G55" i="36"/>
  <c r="H55" i="36"/>
  <c r="J55" i="36"/>
  <c r="J89" i="36" s="1"/>
  <c r="K55" i="36"/>
  <c r="K89" i="36" s="1"/>
  <c r="E43" i="36"/>
  <c r="E94" i="36" s="1"/>
  <c r="G43" i="36"/>
  <c r="G94" i="36" s="1"/>
  <c r="J43" i="36"/>
  <c r="J94" i="36" s="1"/>
  <c r="E44" i="36"/>
  <c r="E100" i="36" s="1"/>
  <c r="G44" i="36"/>
  <c r="G100" i="36" s="1"/>
  <c r="H44" i="36"/>
  <c r="H100" i="36" s="1"/>
  <c r="J44" i="36"/>
  <c r="J100" i="36" s="1"/>
  <c r="K44" i="36"/>
  <c r="K100" i="36" s="1"/>
  <c r="E45" i="36"/>
  <c r="E106" i="36" s="1"/>
  <c r="G45" i="36"/>
  <c r="G106" i="36" s="1"/>
  <c r="J45" i="36"/>
  <c r="J106" i="36" s="1"/>
  <c r="E46" i="36"/>
  <c r="E112" i="36" s="1"/>
  <c r="G46" i="36"/>
  <c r="G112" i="36" s="1"/>
  <c r="J46" i="36"/>
  <c r="J112" i="36" s="1"/>
  <c r="E47" i="36"/>
  <c r="E118" i="36" s="1"/>
  <c r="F47" i="36"/>
  <c r="F118" i="36" s="1"/>
  <c r="G47" i="36"/>
  <c r="G118" i="36" s="1"/>
  <c r="J47" i="36"/>
  <c r="K47" i="36"/>
  <c r="K118" i="36" s="1"/>
  <c r="E48" i="36"/>
  <c r="E124" i="36" s="1"/>
  <c r="G48" i="36"/>
  <c r="G124" i="36" s="1"/>
  <c r="I48" i="36"/>
  <c r="I124" i="36" s="1"/>
  <c r="J48" i="36"/>
  <c r="J124" i="36" s="1"/>
  <c r="E49" i="36"/>
  <c r="E130" i="36" s="1"/>
  <c r="F49" i="36"/>
  <c r="F130" i="36" s="1"/>
  <c r="G49" i="36"/>
  <c r="G130" i="36" s="1"/>
  <c r="J49" i="36"/>
  <c r="J130" i="36" s="1"/>
  <c r="E50" i="36"/>
  <c r="E136" i="36" s="1"/>
  <c r="F50" i="36"/>
  <c r="F136" i="36" s="1"/>
  <c r="G50" i="36"/>
  <c r="G136" i="36" s="1"/>
  <c r="J50" i="36"/>
  <c r="J136" i="36" s="1"/>
  <c r="K50" i="36"/>
  <c r="K136" i="36" s="1"/>
  <c r="E51" i="36"/>
  <c r="G51" i="36"/>
  <c r="J51" i="36"/>
  <c r="F42" i="36"/>
  <c r="F88" i="36" s="1"/>
  <c r="G42" i="36"/>
  <c r="H42" i="36"/>
  <c r="J42" i="36"/>
  <c r="J88" i="36" s="1"/>
  <c r="K42" i="36"/>
  <c r="K88" i="36" s="1"/>
  <c r="E30" i="36"/>
  <c r="E93" i="36" s="1"/>
  <c r="G30" i="36"/>
  <c r="G93" i="36" s="1"/>
  <c r="J30" i="36"/>
  <c r="J93" i="36" s="1"/>
  <c r="K30" i="36"/>
  <c r="K93" i="36" s="1"/>
  <c r="E31" i="36"/>
  <c r="E99" i="36" s="1"/>
  <c r="G31" i="36"/>
  <c r="G99" i="36" s="1"/>
  <c r="H31" i="36"/>
  <c r="H99" i="36" s="1"/>
  <c r="J31" i="36"/>
  <c r="J99" i="36" s="1"/>
  <c r="K31" i="36"/>
  <c r="K99" i="36" s="1"/>
  <c r="E32" i="36"/>
  <c r="E105" i="36" s="1"/>
  <c r="G32" i="36"/>
  <c r="G105" i="36" s="1"/>
  <c r="J32" i="36"/>
  <c r="J105" i="36" s="1"/>
  <c r="E33" i="36"/>
  <c r="E111" i="36" s="1"/>
  <c r="F33" i="36"/>
  <c r="F111" i="36" s="1"/>
  <c r="G33" i="36"/>
  <c r="G111" i="36" s="1"/>
  <c r="H33" i="36"/>
  <c r="H111" i="36" s="1"/>
  <c r="J33" i="36"/>
  <c r="J111" i="36" s="1"/>
  <c r="E34" i="36"/>
  <c r="E117" i="36" s="1"/>
  <c r="F34" i="36"/>
  <c r="F117" i="36" s="1"/>
  <c r="G34" i="36"/>
  <c r="G117" i="36" s="1"/>
  <c r="J34" i="36"/>
  <c r="J117" i="36" s="1"/>
  <c r="E35" i="36"/>
  <c r="E123" i="36" s="1"/>
  <c r="G35" i="36"/>
  <c r="G123" i="36" s="1"/>
  <c r="H35" i="36"/>
  <c r="H123" i="36" s="1"/>
  <c r="J35" i="36"/>
  <c r="J123" i="36" s="1"/>
  <c r="E36" i="36"/>
  <c r="E129" i="36" s="1"/>
  <c r="G36" i="36"/>
  <c r="G129" i="36" s="1"/>
  <c r="J36" i="36"/>
  <c r="K36" i="36"/>
  <c r="K129" i="36" s="1"/>
  <c r="E37" i="36"/>
  <c r="E135" i="36" s="1"/>
  <c r="G37" i="36"/>
  <c r="G135" i="36" s="1"/>
  <c r="J37" i="36"/>
  <c r="J135" i="36" s="1"/>
  <c r="E38" i="36"/>
  <c r="G38" i="36"/>
  <c r="G142" i="36" s="1"/>
  <c r="J38" i="36"/>
  <c r="K38" i="36"/>
  <c r="F29" i="36"/>
  <c r="G29" i="36"/>
  <c r="H29" i="36"/>
  <c r="J29" i="36"/>
  <c r="J87" i="36" s="1"/>
  <c r="K29" i="36"/>
  <c r="K87" i="36" s="1"/>
  <c r="E17" i="36"/>
  <c r="E92" i="36" s="1"/>
  <c r="F17" i="36"/>
  <c r="F92" i="36" s="1"/>
  <c r="G17" i="36"/>
  <c r="G92" i="36" s="1"/>
  <c r="H17" i="36"/>
  <c r="H92" i="36" s="1"/>
  <c r="J17" i="36"/>
  <c r="J92" i="36" s="1"/>
  <c r="E18" i="36"/>
  <c r="E98" i="36" s="1"/>
  <c r="G18" i="36"/>
  <c r="G98" i="36" s="1"/>
  <c r="J18" i="36"/>
  <c r="E19" i="36"/>
  <c r="E104" i="36" s="1"/>
  <c r="G19" i="36"/>
  <c r="G104" i="36" s="1"/>
  <c r="H19" i="36"/>
  <c r="H104" i="36" s="1"/>
  <c r="J19" i="36"/>
  <c r="J104" i="36" s="1"/>
  <c r="E20" i="36"/>
  <c r="E110" i="36" s="1"/>
  <c r="G20" i="36"/>
  <c r="G110" i="36" s="1"/>
  <c r="H20" i="36"/>
  <c r="H110" i="36" s="1"/>
  <c r="I20" i="36"/>
  <c r="I110" i="36" s="1"/>
  <c r="J20" i="36"/>
  <c r="J110" i="36" s="1"/>
  <c r="K20" i="36"/>
  <c r="K110" i="36" s="1"/>
  <c r="E21" i="36"/>
  <c r="E116" i="36" s="1"/>
  <c r="F21" i="36"/>
  <c r="F116" i="36" s="1"/>
  <c r="G21" i="36"/>
  <c r="G116" i="36" s="1"/>
  <c r="J21" i="36"/>
  <c r="J116" i="36" s="1"/>
  <c r="E22" i="36"/>
  <c r="E122" i="36" s="1"/>
  <c r="G22" i="36"/>
  <c r="G122" i="36" s="1"/>
  <c r="J22" i="36"/>
  <c r="J122" i="36" s="1"/>
  <c r="E23" i="36"/>
  <c r="E128" i="36" s="1"/>
  <c r="F23" i="36"/>
  <c r="F128" i="36" s="1"/>
  <c r="G23" i="36"/>
  <c r="G128" i="36" s="1"/>
  <c r="J23" i="36"/>
  <c r="K23" i="36"/>
  <c r="K128" i="36" s="1"/>
  <c r="E24" i="36"/>
  <c r="E134" i="36" s="1"/>
  <c r="G24" i="36"/>
  <c r="G134" i="36" s="1"/>
  <c r="J24" i="36"/>
  <c r="E25" i="36"/>
  <c r="E140" i="36" s="1"/>
  <c r="F25" i="36"/>
  <c r="F140" i="36" s="1"/>
  <c r="G25" i="36"/>
  <c r="G140" i="36" s="1"/>
  <c r="J25" i="36"/>
  <c r="J140" i="36" s="1"/>
  <c r="F16" i="36"/>
  <c r="G16" i="36"/>
  <c r="H16" i="36"/>
  <c r="J16" i="36"/>
  <c r="J86" i="36" s="1"/>
  <c r="K16" i="36"/>
  <c r="K86" i="36" s="1"/>
  <c r="E68" i="36"/>
  <c r="E55" i="36"/>
  <c r="E89" i="36" s="1"/>
  <c r="E42" i="36"/>
  <c r="E88" i="36" s="1"/>
  <c r="E29" i="36"/>
  <c r="E16" i="36"/>
  <c r="E86" i="36" s="1"/>
  <c r="E3" i="36"/>
  <c r="E85" i="36" s="1"/>
  <c r="G13" i="36"/>
  <c r="F3" i="36"/>
  <c r="G3" i="36"/>
  <c r="G85" i="36" s="1"/>
  <c r="H3" i="36"/>
  <c r="J3" i="36"/>
  <c r="J85" i="36" s="1"/>
  <c r="K3" i="36"/>
  <c r="K85" i="36" s="1"/>
  <c r="F4" i="36"/>
  <c r="F91" i="36" s="1"/>
  <c r="G4" i="36"/>
  <c r="G91" i="36" s="1"/>
  <c r="J4" i="36"/>
  <c r="J91" i="36" s="1"/>
  <c r="G5" i="36"/>
  <c r="G97" i="36" s="1"/>
  <c r="H5" i="36"/>
  <c r="H97" i="36" s="1"/>
  <c r="J5" i="36"/>
  <c r="J97" i="36" s="1"/>
  <c r="G6" i="36"/>
  <c r="G103" i="36" s="1"/>
  <c r="J6" i="36"/>
  <c r="J103" i="36" s="1"/>
  <c r="F7" i="36"/>
  <c r="F109" i="36" s="1"/>
  <c r="G7" i="36"/>
  <c r="G109" i="36" s="1"/>
  <c r="H7" i="36"/>
  <c r="H109" i="36" s="1"/>
  <c r="J7" i="36"/>
  <c r="J109" i="36" s="1"/>
  <c r="F8" i="36"/>
  <c r="G8" i="36"/>
  <c r="G115" i="36" s="1"/>
  <c r="J8" i="36"/>
  <c r="J115" i="36" s="1"/>
  <c r="G9" i="36"/>
  <c r="G121" i="36" s="1"/>
  <c r="H9" i="36"/>
  <c r="H121" i="36" s="1"/>
  <c r="J9" i="36"/>
  <c r="J121" i="36" s="1"/>
  <c r="F10" i="36"/>
  <c r="F127" i="36" s="1"/>
  <c r="G10" i="36"/>
  <c r="G127" i="36" s="1"/>
  <c r="J10" i="36"/>
  <c r="J127" i="36" s="1"/>
  <c r="F11" i="36"/>
  <c r="F133" i="36" s="1"/>
  <c r="G11" i="36"/>
  <c r="J11" i="36"/>
  <c r="J133" i="36" s="1"/>
  <c r="K11" i="36"/>
  <c r="K133" i="36" s="1"/>
  <c r="F12" i="36"/>
  <c r="F139" i="36" s="1"/>
  <c r="G12" i="36"/>
  <c r="J12" i="36"/>
  <c r="J139" i="36" s="1"/>
  <c r="E4" i="36"/>
  <c r="E5" i="36"/>
  <c r="E97" i="36" s="1"/>
  <c r="E6" i="36"/>
  <c r="E103" i="36" s="1"/>
  <c r="E7" i="36"/>
  <c r="E109" i="36" s="1"/>
  <c r="E8" i="36"/>
  <c r="E115" i="36" s="1"/>
  <c r="E9" i="36"/>
  <c r="E10" i="36"/>
  <c r="E127" i="36" s="1"/>
  <c r="E11" i="36"/>
  <c r="E133" i="36" s="1"/>
  <c r="E12" i="36"/>
  <c r="E139" i="36" s="1"/>
  <c r="I12" i="55"/>
  <c r="G12" i="55"/>
  <c r="D12" i="55"/>
  <c r="B12" i="55"/>
  <c r="H11" i="55"/>
  <c r="K51" i="36" s="1"/>
  <c r="E11" i="55"/>
  <c r="C11" i="55"/>
  <c r="F38" i="36" s="1"/>
  <c r="F142" i="36" s="1"/>
  <c r="H10" i="55"/>
  <c r="K76" i="36" s="1"/>
  <c r="E10" i="55"/>
  <c r="H11" i="36" s="1"/>
  <c r="H133" i="36" s="1"/>
  <c r="C10" i="55"/>
  <c r="H9" i="55"/>
  <c r="K49" i="36" s="1"/>
  <c r="K130" i="36" s="1"/>
  <c r="E9" i="55"/>
  <c r="C9" i="55"/>
  <c r="F75" i="36" s="1"/>
  <c r="F132" i="36" s="1"/>
  <c r="H8" i="55"/>
  <c r="E8" i="55"/>
  <c r="F8" i="55" s="1"/>
  <c r="I74" i="36" s="1"/>
  <c r="I126" i="36" s="1"/>
  <c r="C8" i="55"/>
  <c r="F74" i="36" s="1"/>
  <c r="F126" i="36" s="1"/>
  <c r="H7" i="55"/>
  <c r="K60" i="36" s="1"/>
  <c r="K119" i="36" s="1"/>
  <c r="E7" i="55"/>
  <c r="H60" i="36" s="1"/>
  <c r="H119" i="36" s="1"/>
  <c r="C7" i="55"/>
  <c r="F60" i="36" s="1"/>
  <c r="F119" i="36" s="1"/>
  <c r="H6" i="55"/>
  <c r="K7" i="36" s="1"/>
  <c r="K109" i="36" s="1"/>
  <c r="E6" i="55"/>
  <c r="F6" i="55" s="1"/>
  <c r="I72" i="36" s="1"/>
  <c r="I114" i="36" s="1"/>
  <c r="C6" i="55"/>
  <c r="H5" i="55"/>
  <c r="K71" i="36" s="1"/>
  <c r="K108" i="36" s="1"/>
  <c r="E5" i="55"/>
  <c r="H58" i="36" s="1"/>
  <c r="H107" i="36" s="1"/>
  <c r="C5" i="55"/>
  <c r="F6" i="36" s="1"/>
  <c r="F103" i="36" s="1"/>
  <c r="H4" i="55"/>
  <c r="K70" i="36" s="1"/>
  <c r="K102" i="36" s="1"/>
  <c r="E4" i="55"/>
  <c r="C4" i="55"/>
  <c r="F18" i="36" s="1"/>
  <c r="F98" i="36" s="1"/>
  <c r="H3" i="55"/>
  <c r="K43" i="36" s="1"/>
  <c r="K94" i="36" s="1"/>
  <c r="E3" i="55"/>
  <c r="C3" i="55"/>
  <c r="F69" i="36" s="1"/>
  <c r="F96" i="36" s="1"/>
  <c r="F85" i="36" l="1"/>
  <c r="K46" i="36"/>
  <c r="K112" i="36" s="1"/>
  <c r="F3" i="55"/>
  <c r="H69" i="36"/>
  <c r="H96" i="36" s="1"/>
  <c r="H56" i="36"/>
  <c r="H95" i="36" s="1"/>
  <c r="H30" i="36"/>
  <c r="H93" i="36" s="1"/>
  <c r="F46" i="36"/>
  <c r="F112" i="36" s="1"/>
  <c r="F20" i="36"/>
  <c r="F110" i="36" s="1"/>
  <c r="F59" i="36"/>
  <c r="F113" i="36" s="1"/>
  <c r="K74" i="36"/>
  <c r="K126" i="36" s="1"/>
  <c r="K35" i="36"/>
  <c r="K123" i="36" s="1"/>
  <c r="K9" i="36"/>
  <c r="K121" i="36" s="1"/>
  <c r="K48" i="36"/>
  <c r="K124" i="36" s="1"/>
  <c r="K61" i="36"/>
  <c r="K125" i="36" s="1"/>
  <c r="F11" i="55"/>
  <c r="H77" i="36"/>
  <c r="H144" i="36" s="1"/>
  <c r="H64" i="36"/>
  <c r="H143" i="36" s="1"/>
  <c r="H38" i="36"/>
  <c r="H12" i="36"/>
  <c r="H139" i="36" s="1"/>
  <c r="H8" i="36"/>
  <c r="H115" i="36" s="1"/>
  <c r="H4" i="36"/>
  <c r="H91" i="36" s="1"/>
  <c r="H25" i="36"/>
  <c r="H140" i="36" s="1"/>
  <c r="K142" i="36"/>
  <c r="K141" i="36"/>
  <c r="H51" i="36"/>
  <c r="K90" i="36"/>
  <c r="J26" i="36"/>
  <c r="J13" i="36"/>
  <c r="F9" i="55"/>
  <c r="H62" i="36"/>
  <c r="H131" i="36" s="1"/>
  <c r="H75" i="36"/>
  <c r="H132" i="36" s="1"/>
  <c r="H10" i="36"/>
  <c r="H127" i="36" s="1"/>
  <c r="H23" i="36"/>
  <c r="H128" i="36" s="1"/>
  <c r="H49" i="36"/>
  <c r="H130" i="36" s="1"/>
  <c r="J52" i="36"/>
  <c r="E13" i="36"/>
  <c r="E142" i="36"/>
  <c r="E141" i="36"/>
  <c r="H36" i="36"/>
  <c r="H129" i="36" s="1"/>
  <c r="F31" i="36"/>
  <c r="F99" i="36" s="1"/>
  <c r="F57" i="36"/>
  <c r="F101" i="36" s="1"/>
  <c r="F72" i="36"/>
  <c r="F114" i="36" s="1"/>
  <c r="F70" i="36"/>
  <c r="F102" i="36" s="1"/>
  <c r="E26" i="36"/>
  <c r="K5" i="36"/>
  <c r="K97" i="36" s="1"/>
  <c r="K18" i="36"/>
  <c r="K98" i="36" s="1"/>
  <c r="K57" i="36"/>
  <c r="K101" i="36" s="1"/>
  <c r="F7" i="55"/>
  <c r="H73" i="36"/>
  <c r="H120" i="36" s="1"/>
  <c r="H47" i="36"/>
  <c r="H118" i="36" s="1"/>
  <c r="H21" i="36"/>
  <c r="H116" i="36" s="1"/>
  <c r="H34" i="36"/>
  <c r="H117" i="36" s="1"/>
  <c r="F76" i="36"/>
  <c r="F138" i="36" s="1"/>
  <c r="F37" i="36"/>
  <c r="F135" i="36" s="1"/>
  <c r="F24" i="36"/>
  <c r="F134" i="36" s="1"/>
  <c r="H86" i="36"/>
  <c r="J65" i="36"/>
  <c r="F141" i="36"/>
  <c r="F44" i="36"/>
  <c r="F100" i="36" s="1"/>
  <c r="F5" i="36"/>
  <c r="F97" i="36" s="1"/>
  <c r="C12" i="55"/>
  <c r="K73" i="36"/>
  <c r="K120" i="36" s="1"/>
  <c r="K34" i="36"/>
  <c r="K117" i="36" s="1"/>
  <c r="K8" i="36"/>
  <c r="K115" i="36" s="1"/>
  <c r="K21" i="36"/>
  <c r="K116" i="36" s="1"/>
  <c r="H85" i="36"/>
  <c r="G26" i="36"/>
  <c r="G86" i="36"/>
  <c r="G65" i="36"/>
  <c r="G89" i="36"/>
  <c r="F63" i="36"/>
  <c r="F137" i="36" s="1"/>
  <c r="E90" i="36"/>
  <c r="E78" i="36"/>
  <c r="J141" i="36"/>
  <c r="J142" i="36"/>
  <c r="K72" i="36"/>
  <c r="K114" i="36" s="1"/>
  <c r="K59" i="36"/>
  <c r="K113" i="36" s="1"/>
  <c r="K33" i="36"/>
  <c r="K111" i="36" s="1"/>
  <c r="F71" i="36"/>
  <c r="F108" i="36" s="1"/>
  <c r="F45" i="36"/>
  <c r="F106" i="36" s="1"/>
  <c r="F19" i="36"/>
  <c r="F104" i="36" s="1"/>
  <c r="F32" i="36"/>
  <c r="F105" i="36" s="1"/>
  <c r="F10" i="55"/>
  <c r="H76" i="36"/>
  <c r="H138" i="36" s="1"/>
  <c r="H24" i="36"/>
  <c r="H134" i="36" s="1"/>
  <c r="H63" i="36"/>
  <c r="H137" i="36" s="1"/>
  <c r="H37" i="36"/>
  <c r="H135" i="36" s="1"/>
  <c r="H50" i="36"/>
  <c r="H136" i="36" s="1"/>
  <c r="E12" i="55"/>
  <c r="E87" i="36"/>
  <c r="E39" i="36"/>
  <c r="K22" i="36"/>
  <c r="K122" i="36" s="1"/>
  <c r="G87" i="36"/>
  <c r="G39" i="36"/>
  <c r="H43" i="36"/>
  <c r="H94" i="36" s="1"/>
  <c r="F89" i="36"/>
  <c r="F58" i="36"/>
  <c r="F107" i="36" s="1"/>
  <c r="F4" i="55"/>
  <c r="H70" i="36"/>
  <c r="H102" i="36" s="1"/>
  <c r="K10" i="36"/>
  <c r="K127" i="36" s="1"/>
  <c r="I9" i="36"/>
  <c r="I121" i="36" s="1"/>
  <c r="K6" i="36"/>
  <c r="K103" i="36" s="1"/>
  <c r="H18" i="36"/>
  <c r="H98" i="36" s="1"/>
  <c r="F87" i="36"/>
  <c r="K37" i="36"/>
  <c r="K135" i="36" s="1"/>
  <c r="I35" i="36"/>
  <c r="I123" i="36" s="1"/>
  <c r="F48" i="36"/>
  <c r="F124" i="36" s="1"/>
  <c r="K45" i="36"/>
  <c r="K106" i="36" s="1"/>
  <c r="H65" i="36"/>
  <c r="F64" i="36"/>
  <c r="F143" i="36" s="1"/>
  <c r="I59" i="36"/>
  <c r="I113" i="36" s="1"/>
  <c r="F56" i="36"/>
  <c r="F95" i="36" s="1"/>
  <c r="K75" i="36"/>
  <c r="K132" i="36" s="1"/>
  <c r="H72" i="36"/>
  <c r="H114" i="36" s="1"/>
  <c r="E52" i="36"/>
  <c r="G141" i="36"/>
  <c r="H12" i="55"/>
  <c r="F5" i="55"/>
  <c r="H71" i="36"/>
  <c r="H108" i="36" s="1"/>
  <c r="F9" i="36"/>
  <c r="F121" i="36" s="1"/>
  <c r="H6" i="36"/>
  <c r="H103" i="36" s="1"/>
  <c r="F86" i="36"/>
  <c r="K24" i="36"/>
  <c r="K134" i="36" s="1"/>
  <c r="I22" i="36"/>
  <c r="I122" i="36" s="1"/>
  <c r="F35" i="36"/>
  <c r="F123" i="36" s="1"/>
  <c r="K32" i="36"/>
  <c r="K105" i="36" s="1"/>
  <c r="H88" i="36"/>
  <c r="F51" i="36"/>
  <c r="F52" i="36" s="1"/>
  <c r="I46" i="36"/>
  <c r="I112" i="36" s="1"/>
  <c r="H45" i="36"/>
  <c r="H106" i="36" s="1"/>
  <c r="F43" i="36"/>
  <c r="F94" i="36" s="1"/>
  <c r="K64" i="36"/>
  <c r="K143" i="36" s="1"/>
  <c r="H61" i="36"/>
  <c r="H125" i="36" s="1"/>
  <c r="K56" i="36"/>
  <c r="K39" i="36"/>
  <c r="E65" i="36"/>
  <c r="K12" i="36"/>
  <c r="K139" i="36" s="1"/>
  <c r="I7" i="36"/>
  <c r="I109" i="36" s="1"/>
  <c r="K4" i="36"/>
  <c r="K25" i="36"/>
  <c r="K140" i="36" s="1"/>
  <c r="H22" i="36"/>
  <c r="H122" i="36" s="1"/>
  <c r="K17" i="36"/>
  <c r="K92" i="36" s="1"/>
  <c r="F36" i="36"/>
  <c r="F129" i="36" s="1"/>
  <c r="G88" i="36"/>
  <c r="G52" i="36"/>
  <c r="H46" i="36"/>
  <c r="H112" i="36" s="1"/>
  <c r="H90" i="36"/>
  <c r="K69" i="36"/>
  <c r="K96" i="36" s="1"/>
  <c r="J39" i="36"/>
  <c r="J78" i="36"/>
  <c r="G90" i="36"/>
  <c r="G78" i="36"/>
  <c r="F22" i="36"/>
  <c r="F122" i="36" s="1"/>
  <c r="K19" i="36"/>
  <c r="K104" i="36" s="1"/>
  <c r="I33" i="36"/>
  <c r="I111" i="36" s="1"/>
  <c r="H32" i="36"/>
  <c r="H105" i="36" s="1"/>
  <c r="F30" i="36"/>
  <c r="F93" i="36" s="1"/>
  <c r="H48" i="36"/>
  <c r="H124" i="36" s="1"/>
  <c r="F62" i="36"/>
  <c r="F131" i="36" s="1"/>
  <c r="K52" i="36"/>
  <c r="F2" i="55"/>
  <c r="T31" i="51"/>
  <c r="R31" i="51"/>
  <c r="P31" i="51"/>
  <c r="N31" i="51" a="1"/>
  <c r="N31" i="51" s="1"/>
  <c r="L31" i="51"/>
  <c r="J31" i="51"/>
  <c r="H31" i="51"/>
  <c r="F31" i="51"/>
  <c r="D31" i="51"/>
  <c r="T30" i="51"/>
  <c r="T33" i="51" s="1"/>
  <c r="R30" i="51"/>
  <c r="P30" i="51"/>
  <c r="N30" i="51"/>
  <c r="L30" i="51"/>
  <c r="J30" i="51" a="1"/>
  <c r="J30" i="51" s="1"/>
  <c r="H30" i="51"/>
  <c r="F30" i="51"/>
  <c r="D30" i="51"/>
  <c r="T31" i="50"/>
  <c r="R31" i="50"/>
  <c r="P31" i="50"/>
  <c r="N31" i="50" a="1"/>
  <c r="N31" i="50" s="1"/>
  <c r="L31" i="50"/>
  <c r="J31" i="50"/>
  <c r="H31" i="50"/>
  <c r="F31" i="50"/>
  <c r="D31" i="50"/>
  <c r="T30" i="50"/>
  <c r="R30" i="50"/>
  <c r="P30" i="50"/>
  <c r="N30" i="50"/>
  <c r="L30" i="50"/>
  <c r="J30" i="50" a="1"/>
  <c r="J30" i="50" s="1"/>
  <c r="H30" i="50"/>
  <c r="F30" i="50"/>
  <c r="D30" i="50"/>
  <c r="T31" i="48"/>
  <c r="R31" i="48"/>
  <c r="P31" i="48"/>
  <c r="N31" i="48" a="1"/>
  <c r="N31" i="48" s="1"/>
  <c r="L31" i="48"/>
  <c r="J31" i="48"/>
  <c r="H31" i="48"/>
  <c r="F31" i="48"/>
  <c r="D31" i="48"/>
  <c r="T30" i="48"/>
  <c r="R30" i="48"/>
  <c r="P30" i="48"/>
  <c r="N30" i="48"/>
  <c r="L30" i="48"/>
  <c r="J30" i="48" a="1"/>
  <c r="J30" i="48" s="1"/>
  <c r="J33" i="48" s="1"/>
  <c r="H30" i="48"/>
  <c r="F30" i="48"/>
  <c r="D30" i="48"/>
  <c r="N31" i="47" a="1"/>
  <c r="N31" i="47" s="1"/>
  <c r="G18" i="54"/>
  <c r="G37" i="54"/>
  <c r="G36" i="54"/>
  <c r="G35" i="54"/>
  <c r="G34" i="54"/>
  <c r="G33" i="54"/>
  <c r="G32" i="54"/>
  <c r="G31" i="54"/>
  <c r="G30" i="54"/>
  <c r="G29" i="54"/>
  <c r="G28" i="54"/>
  <c r="G27" i="54"/>
  <c r="G26" i="54"/>
  <c r="G25" i="54"/>
  <c r="G24" i="54"/>
  <c r="G23" i="54"/>
  <c r="G22" i="54"/>
  <c r="G21" i="54"/>
  <c r="Q22" i="54" s="1"/>
  <c r="G20" i="54"/>
  <c r="G19" i="54"/>
  <c r="F8" i="46"/>
  <c r="G4" i="27"/>
  <c r="F3" i="46"/>
  <c r="G3" i="27"/>
  <c r="B13" i="26"/>
  <c r="H39" i="36" l="1"/>
  <c r="I70" i="36"/>
  <c r="I102" i="36" s="1"/>
  <c r="I57" i="36"/>
  <c r="I101" i="36" s="1"/>
  <c r="I31" i="36"/>
  <c r="I99" i="36" s="1"/>
  <c r="I5" i="36"/>
  <c r="I97" i="36" s="1"/>
  <c r="I18" i="36"/>
  <c r="I98" i="36" s="1"/>
  <c r="I44" i="36"/>
  <c r="I100" i="36" s="1"/>
  <c r="H13" i="36"/>
  <c r="K78" i="36"/>
  <c r="F65" i="36"/>
  <c r="I77" i="36"/>
  <c r="I144" i="36" s="1"/>
  <c r="I25" i="36"/>
  <c r="I140" i="36" s="1"/>
  <c r="I12" i="36"/>
  <c r="I139" i="36" s="1"/>
  <c r="I64" i="36"/>
  <c r="I143" i="36" s="1"/>
  <c r="I38" i="36"/>
  <c r="I51" i="36"/>
  <c r="F13" i="36"/>
  <c r="I8" i="36"/>
  <c r="I115" i="36" s="1"/>
  <c r="I47" i="36"/>
  <c r="I118" i="36" s="1"/>
  <c r="I73" i="36"/>
  <c r="I120" i="36" s="1"/>
  <c r="I60" i="36"/>
  <c r="I119" i="36" s="1"/>
  <c r="I34" i="36"/>
  <c r="I117" i="36" s="1"/>
  <c r="I21" i="36"/>
  <c r="I116" i="36" s="1"/>
  <c r="K95" i="36"/>
  <c r="K65" i="36"/>
  <c r="K26" i="36"/>
  <c r="F12" i="55"/>
  <c r="I68" i="36"/>
  <c r="I29" i="36"/>
  <c r="I3" i="36"/>
  <c r="I16" i="36"/>
  <c r="I55" i="36"/>
  <c r="I42" i="36"/>
  <c r="H78" i="36"/>
  <c r="H52" i="36"/>
  <c r="F78" i="36"/>
  <c r="F26" i="36"/>
  <c r="F39" i="36"/>
  <c r="I69" i="36"/>
  <c r="I96" i="36" s="1"/>
  <c r="I17" i="36"/>
  <c r="I92" i="36" s="1"/>
  <c r="I4" i="36"/>
  <c r="I91" i="36" s="1"/>
  <c r="I56" i="36"/>
  <c r="I95" i="36" s="1"/>
  <c r="I30" i="36"/>
  <c r="I93" i="36" s="1"/>
  <c r="I43" i="36"/>
  <c r="I94" i="36" s="1"/>
  <c r="K91" i="36"/>
  <c r="K13" i="36"/>
  <c r="I71" i="36"/>
  <c r="I108" i="36" s="1"/>
  <c r="I32" i="36"/>
  <c r="I105" i="36" s="1"/>
  <c r="I19" i="36"/>
  <c r="I104" i="36" s="1"/>
  <c r="I6" i="36"/>
  <c r="I103" i="36" s="1"/>
  <c r="I58" i="36"/>
  <c r="I107" i="36" s="1"/>
  <c r="I45" i="36"/>
  <c r="I106" i="36" s="1"/>
  <c r="I76" i="36"/>
  <c r="I138" i="36" s="1"/>
  <c r="I63" i="36"/>
  <c r="I137" i="36" s="1"/>
  <c r="I11" i="36"/>
  <c r="I133" i="36" s="1"/>
  <c r="I50" i="36"/>
  <c r="I136" i="36" s="1"/>
  <c r="I37" i="36"/>
  <c r="I135" i="36" s="1"/>
  <c r="I24" i="36"/>
  <c r="I134" i="36" s="1"/>
  <c r="H26" i="36"/>
  <c r="I49" i="36"/>
  <c r="I130" i="36" s="1"/>
  <c r="I23" i="36"/>
  <c r="I128" i="36" s="1"/>
  <c r="I62" i="36"/>
  <c r="I131" i="36" s="1"/>
  <c r="I75" i="36"/>
  <c r="I132" i="36" s="1"/>
  <c r="I10" i="36"/>
  <c r="I127" i="36" s="1"/>
  <c r="I36" i="36"/>
  <c r="I129" i="36" s="1"/>
  <c r="H141" i="36"/>
  <c r="H142" i="36"/>
  <c r="D33" i="48"/>
  <c r="D33" i="50"/>
  <c r="J33" i="50"/>
  <c r="H33" i="50"/>
  <c r="F33" i="50"/>
  <c r="T33" i="50"/>
  <c r="R33" i="50"/>
  <c r="T33" i="48"/>
  <c r="H33" i="48"/>
  <c r="F33" i="48"/>
  <c r="N33" i="48"/>
  <c r="R33" i="48"/>
  <c r="AE7" i="53" s="1"/>
  <c r="C81" i="53" s="1"/>
  <c r="R33" i="51"/>
  <c r="AG7" i="53" s="1"/>
  <c r="E81" i="53" s="1"/>
  <c r="F33" i="51"/>
  <c r="P33" i="51"/>
  <c r="AC7" i="53" s="1"/>
  <c r="E80" i="53" s="1"/>
  <c r="D33" i="51"/>
  <c r="E7" i="53" s="1"/>
  <c r="H33" i="51"/>
  <c r="M7" i="53" s="1"/>
  <c r="E76" i="53" s="1"/>
  <c r="Q23" i="54"/>
  <c r="N33" i="51"/>
  <c r="P33" i="48"/>
  <c r="L33" i="48"/>
  <c r="P33" i="50"/>
  <c r="AB7" i="53" s="1"/>
  <c r="D80" i="53" s="1"/>
  <c r="L33" i="50"/>
  <c r="N33" i="50"/>
  <c r="J33" i="51"/>
  <c r="Q7" i="53" s="1"/>
  <c r="E77" i="53" s="1"/>
  <c r="L33" i="51"/>
  <c r="B6" i="53"/>
  <c r="C6" i="53"/>
  <c r="D6" i="53"/>
  <c r="E6" i="53"/>
  <c r="F6" i="53"/>
  <c r="G6" i="53"/>
  <c r="H6" i="53"/>
  <c r="I6" i="53"/>
  <c r="J6" i="53"/>
  <c r="K6" i="53"/>
  <c r="L6" i="53"/>
  <c r="M6" i="53"/>
  <c r="N6" i="53"/>
  <c r="O6" i="53"/>
  <c r="P6" i="53"/>
  <c r="Q6" i="53"/>
  <c r="R6" i="53"/>
  <c r="S6" i="53"/>
  <c r="T6" i="53"/>
  <c r="U6" i="53"/>
  <c r="V6" i="53"/>
  <c r="W6" i="53"/>
  <c r="X6" i="53"/>
  <c r="Y6" i="53"/>
  <c r="Z6" i="53"/>
  <c r="AA6" i="53"/>
  <c r="AB6" i="53"/>
  <c r="AC6" i="53"/>
  <c r="AD6" i="53"/>
  <c r="AE6" i="53"/>
  <c r="AF6" i="53"/>
  <c r="AG6" i="53"/>
  <c r="AH6" i="53"/>
  <c r="AI6" i="53"/>
  <c r="AJ6" i="53"/>
  <c r="AK6" i="53"/>
  <c r="AL6" i="53"/>
  <c r="AM6" i="53"/>
  <c r="AN6" i="53"/>
  <c r="AO6" i="53"/>
  <c r="B24" i="53"/>
  <c r="B23" i="53"/>
  <c r="B22" i="53"/>
  <c r="B21" i="53"/>
  <c r="B20" i="53"/>
  <c r="B19" i="53"/>
  <c r="B18" i="53"/>
  <c r="B17" i="53"/>
  <c r="B16" i="53"/>
  <c r="B15" i="53"/>
  <c r="B12" i="52"/>
  <c r="B13" i="52"/>
  <c r="B14" i="52"/>
  <c r="B15" i="52"/>
  <c r="B16" i="52"/>
  <c r="B17" i="52"/>
  <c r="B18" i="52"/>
  <c r="B19" i="52"/>
  <c r="B20" i="52"/>
  <c r="B11" i="52"/>
  <c r="K6" i="52"/>
  <c r="J6" i="52"/>
  <c r="I6" i="52"/>
  <c r="H6" i="52"/>
  <c r="G6" i="52"/>
  <c r="F6" i="52"/>
  <c r="E6" i="52"/>
  <c r="D6" i="52"/>
  <c r="C6" i="52"/>
  <c r="B6" i="52"/>
  <c r="AO5" i="53"/>
  <c r="AK5" i="53"/>
  <c r="AG5" i="53"/>
  <c r="AC5" i="53"/>
  <c r="Y5" i="53"/>
  <c r="U5" i="53"/>
  <c r="Q5" i="53"/>
  <c r="M5" i="53"/>
  <c r="I5" i="53"/>
  <c r="E5" i="53"/>
  <c r="AK7" i="53"/>
  <c r="E82" i="53" s="1"/>
  <c r="AN5" i="53"/>
  <c r="AJ5" i="53"/>
  <c r="AF5" i="53"/>
  <c r="AB5" i="53"/>
  <c r="X5" i="53"/>
  <c r="T5" i="53"/>
  <c r="P5" i="53"/>
  <c r="L5" i="53"/>
  <c r="H5" i="53"/>
  <c r="D5" i="53"/>
  <c r="AF7" i="53"/>
  <c r="D81" i="53" s="1"/>
  <c r="P4" i="53"/>
  <c r="L4" i="53"/>
  <c r="AM5" i="53"/>
  <c r="AI5" i="53"/>
  <c r="AE5" i="53"/>
  <c r="AA5" i="53"/>
  <c r="W5" i="53"/>
  <c r="S5" i="53"/>
  <c r="O5" i="53"/>
  <c r="K5" i="53"/>
  <c r="G5" i="53"/>
  <c r="C5" i="53"/>
  <c r="S4" i="53"/>
  <c r="O4" i="53"/>
  <c r="J30" i="47" a="1"/>
  <c r="J30" i="47" s="1"/>
  <c r="N4" i="53" s="1"/>
  <c r="AL5" i="53"/>
  <c r="T31" i="47"/>
  <c r="AH5" i="53" s="1"/>
  <c r="R31" i="47"/>
  <c r="AD5" i="53" s="1"/>
  <c r="P31" i="47"/>
  <c r="Z5" i="53" s="1"/>
  <c r="V5" i="53"/>
  <c r="L31" i="47"/>
  <c r="R5" i="53" s="1"/>
  <c r="J31" i="47"/>
  <c r="N5" i="53" s="1"/>
  <c r="H31" i="47"/>
  <c r="J5" i="53" s="1"/>
  <c r="F31" i="47"/>
  <c r="F5" i="53" s="1"/>
  <c r="D31" i="47"/>
  <c r="B5" i="53" s="1"/>
  <c r="T30" i="47"/>
  <c r="R30" i="47"/>
  <c r="P30" i="47"/>
  <c r="N30" i="47"/>
  <c r="L30" i="47"/>
  <c r="L33" i="47" s="1"/>
  <c r="R7" i="53" s="1"/>
  <c r="B78" i="53" s="1"/>
  <c r="H30" i="47"/>
  <c r="J4" i="53" s="1"/>
  <c r="F30" i="47"/>
  <c r="D30" i="47"/>
  <c r="F12" i="46"/>
  <c r="F11" i="46"/>
  <c r="F10" i="46"/>
  <c r="F9" i="46"/>
  <c r="F7" i="46"/>
  <c r="F6" i="46"/>
  <c r="F5" i="46"/>
  <c r="F4" i="46"/>
  <c r="I85" i="36" l="1"/>
  <c r="I13" i="36"/>
  <c r="I39" i="36"/>
  <c r="I87" i="36"/>
  <c r="I88" i="36"/>
  <c r="I52" i="36"/>
  <c r="I89" i="36"/>
  <c r="I65" i="36"/>
  <c r="I142" i="36"/>
  <c r="I141" i="36"/>
  <c r="I90" i="36"/>
  <c r="I78" i="36"/>
  <c r="I86" i="36"/>
  <c r="I26" i="36"/>
  <c r="E74" i="53"/>
  <c r="D33" i="47"/>
  <c r="B7" i="53" s="1"/>
  <c r="AA7" i="53"/>
  <c r="C80" i="53" s="1"/>
  <c r="AI7" i="53"/>
  <c r="C82" i="53" s="1"/>
  <c r="C7" i="53"/>
  <c r="C74" i="53" s="1"/>
  <c r="K7" i="53"/>
  <c r="C76" i="53" s="1"/>
  <c r="T7" i="53"/>
  <c r="D78" i="53" s="1"/>
  <c r="T33" i="47"/>
  <c r="AH7" i="53" s="1"/>
  <c r="B82" i="53" s="1"/>
  <c r="R33" i="47"/>
  <c r="AD7" i="53" s="1"/>
  <c r="B81" i="53" s="1"/>
  <c r="N33" i="47"/>
  <c r="V7" i="53" s="1"/>
  <c r="B79" i="53" s="1"/>
  <c r="AL7" i="53"/>
  <c r="B83" i="53" s="1"/>
  <c r="D7" i="53"/>
  <c r="D74" i="53" s="1"/>
  <c r="AJ7" i="53"/>
  <c r="D82" i="53" s="1"/>
  <c r="U7" i="53"/>
  <c r="E78" i="53" s="1"/>
  <c r="F33" i="47"/>
  <c r="F7" i="53" s="1"/>
  <c r="B75" i="53" s="1"/>
  <c r="W7" i="53"/>
  <c r="C79" i="53" s="1"/>
  <c r="H7" i="53"/>
  <c r="D75" i="53" s="1"/>
  <c r="AN7" i="53"/>
  <c r="D83" i="53" s="1"/>
  <c r="Y7" i="53"/>
  <c r="E79" i="53" s="1"/>
  <c r="P33" i="47"/>
  <c r="Z7" i="53" s="1"/>
  <c r="B80" i="53" s="1"/>
  <c r="G7" i="53"/>
  <c r="C75" i="53" s="1"/>
  <c r="AM7" i="53"/>
  <c r="C83" i="53" s="1"/>
  <c r="X7" i="53"/>
  <c r="D79" i="53" s="1"/>
  <c r="I7" i="53"/>
  <c r="E75" i="53" s="1"/>
  <c r="AO7" i="53"/>
  <c r="E83" i="53" s="1"/>
  <c r="E4" i="53"/>
  <c r="AK4" i="53"/>
  <c r="I4" i="53"/>
  <c r="AO4" i="53"/>
  <c r="M4" i="53"/>
  <c r="Q4" i="53"/>
  <c r="U4" i="53"/>
  <c r="Y4" i="53"/>
  <c r="AC4" i="53"/>
  <c r="AG4" i="53"/>
  <c r="AF4" i="53"/>
  <c r="D4" i="53"/>
  <c r="AJ4" i="53"/>
  <c r="H4" i="53"/>
  <c r="AN4" i="53"/>
  <c r="T4" i="53"/>
  <c r="X4" i="53"/>
  <c r="AB4" i="53"/>
  <c r="AA4" i="53"/>
  <c r="AE4" i="53"/>
  <c r="C4" i="53"/>
  <c r="AI4" i="53"/>
  <c r="G4" i="53"/>
  <c r="AM4" i="53"/>
  <c r="K4" i="53"/>
  <c r="W4" i="53"/>
  <c r="R4" i="53"/>
  <c r="Z4" i="53"/>
  <c r="AD4" i="53"/>
  <c r="V4" i="53"/>
  <c r="B4" i="53"/>
  <c r="AH4" i="53"/>
  <c r="F4" i="53"/>
  <c r="AL4" i="53"/>
  <c r="B25" i="53"/>
  <c r="C15" i="53" s="1"/>
  <c r="B21" i="52"/>
  <c r="L7" i="53"/>
  <c r="D76" i="53" s="1"/>
  <c r="P7" i="53"/>
  <c r="D77" i="53" s="1"/>
  <c r="O7" i="53"/>
  <c r="C77" i="53" s="1"/>
  <c r="S7" i="53"/>
  <c r="C78" i="53" s="1"/>
  <c r="H33" i="47"/>
  <c r="J7" i="53" s="1"/>
  <c r="B76" i="53" s="1"/>
  <c r="J33" i="47"/>
  <c r="N7" i="53" s="1"/>
  <c r="B77" i="53" s="1"/>
  <c r="Y5" i="50" l="1"/>
  <c r="Y5" i="47"/>
  <c r="Y12" i="47"/>
  <c r="Y13" i="51"/>
  <c r="Y21" i="50"/>
  <c r="Y10" i="50"/>
  <c r="Y13" i="48"/>
  <c r="Y21" i="47"/>
  <c r="Y10" i="47"/>
  <c r="Y12" i="48"/>
  <c r="Y15" i="47"/>
  <c r="Y21" i="48"/>
  <c r="Y12" i="50"/>
  <c r="Y12" i="51"/>
  <c r="Y15" i="50"/>
  <c r="Y21" i="51"/>
  <c r="Y15" i="48"/>
  <c r="Y13" i="47"/>
  <c r="Y15" i="51"/>
  <c r="Y5" i="51"/>
  <c r="Y10" i="51"/>
  <c r="Y13" i="50"/>
  <c r="Y10" i="48"/>
  <c r="Y5" i="48"/>
  <c r="B74" i="53"/>
  <c r="C13" i="52"/>
  <c r="C17" i="52"/>
  <c r="C15" i="52"/>
  <c r="C20" i="52"/>
  <c r="C12" i="52"/>
  <c r="C14" i="52"/>
  <c r="C18" i="52"/>
  <c r="C19" i="52"/>
  <c r="C11" i="52"/>
  <c r="C16" i="52"/>
  <c r="C24" i="53"/>
  <c r="C23" i="53"/>
  <c r="C16" i="53"/>
  <c r="C22" i="53"/>
  <c r="C20" i="53"/>
  <c r="C19" i="53"/>
  <c r="C21" i="53"/>
  <c r="C18" i="53"/>
  <c r="C17" i="53"/>
  <c r="C28" i="26"/>
  <c r="Y15" i="36"/>
  <c r="AB12" i="51" l="1"/>
  <c r="AB15" i="50"/>
  <c r="AB5" i="50"/>
  <c r="AB12" i="48"/>
  <c r="AB15" i="47"/>
  <c r="AB5" i="47"/>
  <c r="AB21" i="48"/>
  <c r="AB13" i="47"/>
  <c r="AB12" i="50"/>
  <c r="AB12" i="47"/>
  <c r="AB10" i="50"/>
  <c r="AB10" i="51"/>
  <c r="AB13" i="50"/>
  <c r="AB10" i="48"/>
  <c r="AB13" i="51"/>
  <c r="AB10" i="47"/>
  <c r="AB21" i="51"/>
  <c r="AB15" i="48"/>
  <c r="AB21" i="50"/>
  <c r="AB15" i="51"/>
  <c r="AB5" i="51"/>
  <c r="AB5" i="48"/>
  <c r="AB13" i="48"/>
  <c r="AB21" i="47"/>
  <c r="AE21" i="51"/>
  <c r="AE15" i="51"/>
  <c r="AE13" i="48"/>
  <c r="AE12" i="48"/>
  <c r="AE5" i="47"/>
  <c r="AE5" i="51"/>
  <c r="AE12" i="50"/>
  <c r="AE15" i="48"/>
  <c r="AE5" i="48"/>
  <c r="AE12" i="47"/>
  <c r="AE10" i="47"/>
  <c r="AE15" i="47"/>
  <c r="AE21" i="48"/>
  <c r="AE13" i="47"/>
  <c r="AE10" i="48"/>
  <c r="AE13" i="51"/>
  <c r="AE21" i="50"/>
  <c r="AE10" i="50"/>
  <c r="AE21" i="47"/>
  <c r="AE10" i="51"/>
  <c r="AE12" i="51"/>
  <c r="AE15" i="50"/>
  <c r="AE5" i="50"/>
  <c r="AE13" i="50"/>
  <c r="AC5" i="48"/>
  <c r="AC21" i="47"/>
  <c r="AC10" i="51"/>
  <c r="AC13" i="50"/>
  <c r="AC21" i="48"/>
  <c r="AC10" i="48"/>
  <c r="AC13" i="47"/>
  <c r="AC15" i="50"/>
  <c r="AC12" i="48"/>
  <c r="AC21" i="51"/>
  <c r="AC15" i="48"/>
  <c r="AC10" i="47"/>
  <c r="AC12" i="51"/>
  <c r="AC5" i="47"/>
  <c r="AC5" i="51"/>
  <c r="AC12" i="50"/>
  <c r="AC12" i="47"/>
  <c r="AC15" i="47"/>
  <c r="AC15" i="51"/>
  <c r="AC5" i="50"/>
  <c r="AC13" i="51"/>
  <c r="AC21" i="50"/>
  <c r="AC10" i="50"/>
  <c r="AC13" i="48"/>
  <c r="AD10" i="51"/>
  <c r="AD13" i="50"/>
  <c r="AD21" i="48"/>
  <c r="AD10" i="48"/>
  <c r="AD13" i="47"/>
  <c r="AD5" i="51"/>
  <c r="AD21" i="47"/>
  <c r="AD12" i="48"/>
  <c r="AD21" i="51"/>
  <c r="AD15" i="48"/>
  <c r="AD5" i="48"/>
  <c r="AD12" i="47"/>
  <c r="AD13" i="48"/>
  <c r="AD15" i="50"/>
  <c r="AD12" i="50"/>
  <c r="AD15" i="51"/>
  <c r="AD5" i="50"/>
  <c r="AD13" i="51"/>
  <c r="AD21" i="50"/>
  <c r="AD10" i="50"/>
  <c r="AD10" i="47"/>
  <c r="AD12" i="51"/>
  <c r="AD15" i="47"/>
  <c r="AD5" i="47"/>
  <c r="AF5" i="51"/>
  <c r="AF12" i="50"/>
  <c r="AF15" i="48"/>
  <c r="AF5" i="48"/>
  <c r="AF12" i="47"/>
  <c r="AF10" i="50"/>
  <c r="AF21" i="47"/>
  <c r="AF12" i="48"/>
  <c r="AF5" i="47"/>
  <c r="AF10" i="51"/>
  <c r="AF13" i="47"/>
  <c r="AF15" i="51"/>
  <c r="AF13" i="51"/>
  <c r="AF15" i="50"/>
  <c r="AF15" i="47"/>
  <c r="AF21" i="48"/>
  <c r="AF21" i="50"/>
  <c r="AF13" i="48"/>
  <c r="AF10" i="47"/>
  <c r="AF13" i="50"/>
  <c r="AF10" i="48"/>
  <c r="AF12" i="51"/>
  <c r="AF5" i="50"/>
  <c r="AF21" i="51"/>
  <c r="Z13" i="51"/>
  <c r="Z21" i="50"/>
  <c r="Z10" i="50"/>
  <c r="Z13" i="48"/>
  <c r="Z21" i="47"/>
  <c r="Z10" i="47"/>
  <c r="Z15" i="50"/>
  <c r="Z5" i="47"/>
  <c r="Z12" i="48"/>
  <c r="Z15" i="47"/>
  <c r="Z5" i="48"/>
  <c r="Z12" i="51"/>
  <c r="Z5" i="50"/>
  <c r="Z13" i="50"/>
  <c r="Z10" i="48"/>
  <c r="Z13" i="47"/>
  <c r="X13" i="47" s="1"/>
  <c r="Z15" i="51"/>
  <c r="Z12" i="47"/>
  <c r="Z10" i="51"/>
  <c r="Z21" i="48"/>
  <c r="Z5" i="51"/>
  <c r="Z12" i="50"/>
  <c r="Z21" i="51"/>
  <c r="Z15" i="48"/>
  <c r="AG15" i="51"/>
  <c r="AG13" i="51"/>
  <c r="AG21" i="50"/>
  <c r="AG10" i="50"/>
  <c r="AG13" i="48"/>
  <c r="AG21" i="47"/>
  <c r="AG10" i="47"/>
  <c r="AG5" i="50"/>
  <c r="AG15" i="47"/>
  <c r="AG10" i="48"/>
  <c r="AG5" i="47"/>
  <c r="AG12" i="51"/>
  <c r="AG15" i="50"/>
  <c r="AG12" i="48"/>
  <c r="AG12" i="50"/>
  <c r="AG5" i="48"/>
  <c r="AG12" i="47"/>
  <c r="AG10" i="51"/>
  <c r="AG13" i="50"/>
  <c r="AG21" i="48"/>
  <c r="AG13" i="47"/>
  <c r="AG21" i="51"/>
  <c r="AG5" i="51"/>
  <c r="AG15" i="48"/>
  <c r="AA13" i="47"/>
  <c r="AA13" i="51"/>
  <c r="AA21" i="50"/>
  <c r="AA10" i="50"/>
  <c r="AA13" i="48"/>
  <c r="AA21" i="47"/>
  <c r="AA12" i="51"/>
  <c r="AA15" i="50"/>
  <c r="AA5" i="50"/>
  <c r="AA12" i="48"/>
  <c r="AA15" i="47"/>
  <c r="AA5" i="47"/>
  <c r="AA10" i="48"/>
  <c r="AA10" i="51"/>
  <c r="AA13" i="50"/>
  <c r="AA21" i="48"/>
  <c r="AA15" i="48"/>
  <c r="AA12" i="47"/>
  <c r="AA21" i="51"/>
  <c r="AA5" i="48"/>
  <c r="AA15" i="51"/>
  <c r="AA5" i="51"/>
  <c r="AA12" i="50"/>
  <c r="AA10" i="47"/>
  <c r="AH13" i="51"/>
  <c r="AH21" i="50"/>
  <c r="AH10" i="50"/>
  <c r="AH13" i="48"/>
  <c r="AH21" i="47"/>
  <c r="AH10" i="47"/>
  <c r="AH12" i="51"/>
  <c r="AH12" i="48"/>
  <c r="AH15" i="50"/>
  <c r="AH5" i="50"/>
  <c r="AH5" i="47"/>
  <c r="AH15" i="51"/>
  <c r="AH15" i="47"/>
  <c r="AH21" i="48"/>
  <c r="AH15" i="48"/>
  <c r="AH5" i="48"/>
  <c r="AH12" i="47"/>
  <c r="AH13" i="50"/>
  <c r="AH10" i="48"/>
  <c r="AH13" i="47"/>
  <c r="AH10" i="51"/>
  <c r="AH21" i="51"/>
  <c r="AH5" i="51"/>
  <c r="AH12" i="50"/>
  <c r="C21" i="52"/>
  <c r="C25" i="53"/>
  <c r="G23" i="27"/>
  <c r="G22" i="27"/>
  <c r="G21" i="27"/>
  <c r="G20" i="27"/>
  <c r="G19" i="27"/>
  <c r="G18" i="27"/>
  <c r="G17" i="27"/>
  <c r="G16" i="27"/>
  <c r="G15" i="27"/>
  <c r="G14" i="27"/>
  <c r="G13" i="27"/>
  <c r="G12" i="27"/>
  <c r="G11" i="27"/>
  <c r="G10" i="27"/>
  <c r="G9" i="27"/>
  <c r="G8" i="27"/>
  <c r="G7" i="27"/>
  <c r="G6" i="27"/>
  <c r="G5" i="27"/>
  <c r="B3" i="54" l="1"/>
  <c r="B11" i="29"/>
  <c r="B5" i="54"/>
  <c r="X10" i="48"/>
  <c r="X21" i="48"/>
  <c r="X10" i="51"/>
  <c r="X12" i="51"/>
  <c r="X15" i="48"/>
  <c r="X12" i="48"/>
  <c r="X15" i="50"/>
  <c r="X5" i="48"/>
  <c r="X10" i="50"/>
  <c r="X21" i="47"/>
  <c r="X10" i="47"/>
  <c r="X13" i="48"/>
  <c r="X13" i="50"/>
  <c r="X12" i="47"/>
  <c r="X15" i="47"/>
  <c r="X21" i="50"/>
  <c r="X21" i="51"/>
  <c r="X12" i="50"/>
  <c r="X5" i="50"/>
  <c r="X15" i="51"/>
  <c r="X13" i="51"/>
  <c r="X5" i="47"/>
  <c r="X5" i="51"/>
  <c r="B8" i="54"/>
  <c r="B9" i="54"/>
  <c r="B11" i="54"/>
  <c r="B7" i="54"/>
  <c r="B12" i="54"/>
  <c r="B4" i="54"/>
  <c r="B10" i="54"/>
  <c r="B6" i="54"/>
  <c r="C5" i="39"/>
  <c r="X30" i="47" l="1"/>
  <c r="B4" i="36"/>
  <c r="B5" i="36"/>
  <c r="B6" i="36"/>
  <c r="B7" i="36"/>
  <c r="B8" i="36"/>
  <c r="B9" i="36"/>
  <c r="B10" i="36"/>
  <c r="B11" i="36"/>
  <c r="B12" i="36"/>
  <c r="B3" i="36"/>
  <c r="L16" i="36" s="1"/>
  <c r="C5" i="25"/>
  <c r="B3" i="29"/>
  <c r="T32" i="19"/>
  <c r="R32" i="19"/>
  <c r="P32" i="19"/>
  <c r="N32" i="19"/>
  <c r="L32" i="19"/>
  <c r="J32" i="19"/>
  <c r="H32" i="19"/>
  <c r="F32" i="19"/>
  <c r="D32" i="19"/>
  <c r="T31" i="19"/>
  <c r="R31" i="19"/>
  <c r="P31" i="19"/>
  <c r="N31" i="19"/>
  <c r="L31" i="19"/>
  <c r="J31" i="19"/>
  <c r="H31" i="19"/>
  <c r="D31" i="19"/>
  <c r="F31" i="19"/>
  <c r="L12" i="36" l="1"/>
  <c r="L139" i="36" s="1"/>
  <c r="L64" i="36"/>
  <c r="L143" i="36" s="1"/>
  <c r="L51" i="36"/>
  <c r="L77" i="36"/>
  <c r="L144" i="36" s="1"/>
  <c r="L38" i="36"/>
  <c r="L25" i="36"/>
  <c r="L140" i="36" s="1"/>
  <c r="L10" i="36"/>
  <c r="L127" i="36" s="1"/>
  <c r="L23" i="36"/>
  <c r="L128" i="36" s="1"/>
  <c r="L49" i="36"/>
  <c r="L130" i="36" s="1"/>
  <c r="L36" i="36"/>
  <c r="L129" i="36" s="1"/>
  <c r="L75" i="36"/>
  <c r="L132" i="36" s="1"/>
  <c r="L62" i="36"/>
  <c r="L131" i="36" s="1"/>
  <c r="L5" i="36"/>
  <c r="L97" i="36" s="1"/>
  <c r="L57" i="36"/>
  <c r="L101" i="36" s="1"/>
  <c r="L18" i="36"/>
  <c r="L98" i="36" s="1"/>
  <c r="L44" i="36"/>
  <c r="L100" i="36" s="1"/>
  <c r="L70" i="36"/>
  <c r="L102" i="36" s="1"/>
  <c r="L31" i="36"/>
  <c r="L99" i="36" s="1"/>
  <c r="L3" i="36"/>
  <c r="L86" i="36"/>
  <c r="L42" i="36"/>
  <c r="L68" i="36"/>
  <c r="L29" i="36"/>
  <c r="L55" i="36"/>
  <c r="L11" i="36"/>
  <c r="L133" i="36" s="1"/>
  <c r="L50" i="36"/>
  <c r="L136" i="36" s="1"/>
  <c r="L37" i="36"/>
  <c r="L135" i="36" s="1"/>
  <c r="L63" i="36"/>
  <c r="L137" i="36" s="1"/>
  <c r="L76" i="36"/>
  <c r="L138" i="36" s="1"/>
  <c r="L24" i="36"/>
  <c r="L134" i="36" s="1"/>
  <c r="L9" i="36"/>
  <c r="L121" i="36" s="1"/>
  <c r="L35" i="36"/>
  <c r="L123" i="36" s="1"/>
  <c r="L48" i="36"/>
  <c r="L124" i="36" s="1"/>
  <c r="L74" i="36"/>
  <c r="L126" i="36" s="1"/>
  <c r="L22" i="36"/>
  <c r="L122" i="36" s="1"/>
  <c r="L61" i="36"/>
  <c r="L125" i="36" s="1"/>
  <c r="L8" i="36"/>
  <c r="L115" i="36" s="1"/>
  <c r="L60" i="36"/>
  <c r="L119" i="36" s="1"/>
  <c r="L47" i="36"/>
  <c r="L118" i="36" s="1"/>
  <c r="L34" i="36"/>
  <c r="L117" i="36" s="1"/>
  <c r="L73" i="36"/>
  <c r="L120" i="36" s="1"/>
  <c r="L21" i="36"/>
  <c r="L116" i="36" s="1"/>
  <c r="L7" i="36"/>
  <c r="L109" i="36" s="1"/>
  <c r="L20" i="36"/>
  <c r="L110" i="36" s="1"/>
  <c r="L46" i="36"/>
  <c r="L112" i="36" s="1"/>
  <c r="L72" i="36"/>
  <c r="L114" i="36" s="1"/>
  <c r="L33" i="36"/>
  <c r="L111" i="36" s="1"/>
  <c r="L59" i="36"/>
  <c r="L113" i="36" s="1"/>
  <c r="L6" i="36"/>
  <c r="L103" i="36" s="1"/>
  <c r="L19" i="36"/>
  <c r="L104" i="36" s="1"/>
  <c r="L45" i="36"/>
  <c r="L106" i="36" s="1"/>
  <c r="L71" i="36"/>
  <c r="L108" i="36" s="1"/>
  <c r="L58" i="36"/>
  <c r="L107" i="36" s="1"/>
  <c r="L32" i="36"/>
  <c r="L105" i="36" s="1"/>
  <c r="L4" i="36"/>
  <c r="L91" i="36" s="1"/>
  <c r="L17" i="36"/>
  <c r="L92" i="36" s="1"/>
  <c r="L43" i="36"/>
  <c r="L94" i="36" s="1"/>
  <c r="L69" i="36"/>
  <c r="L96" i="36" s="1"/>
  <c r="L30" i="36"/>
  <c r="L93" i="36" s="1"/>
  <c r="L56" i="36"/>
  <c r="L95" i="36" s="1"/>
  <c r="K4" i="52"/>
  <c r="D34" i="19"/>
  <c r="B7" i="52" s="1"/>
  <c r="H5" i="52"/>
  <c r="I5" i="52"/>
  <c r="D4" i="52"/>
  <c r="J5" i="52"/>
  <c r="J4" i="52"/>
  <c r="K5" i="52"/>
  <c r="F4" i="52"/>
  <c r="D5" i="52"/>
  <c r="F5" i="52"/>
  <c r="G4" i="52"/>
  <c r="H4" i="52"/>
  <c r="I4" i="52"/>
  <c r="G5" i="52"/>
  <c r="E4" i="52"/>
  <c r="E5" i="52"/>
  <c r="B4" i="52"/>
  <c r="B5" i="52"/>
  <c r="C4" i="52"/>
  <c r="C5" i="52"/>
  <c r="N34" i="19"/>
  <c r="F34" i="19"/>
  <c r="H34" i="19"/>
  <c r="L34" i="19"/>
  <c r="P34" i="19"/>
  <c r="T34" i="19"/>
  <c r="J34" i="19"/>
  <c r="R34" i="19"/>
  <c r="B13" i="36"/>
  <c r="B5" i="29"/>
  <c r="C5" i="26" s="1"/>
  <c r="M5" i="36" s="1"/>
  <c r="M97" i="36" s="1"/>
  <c r="B12" i="29"/>
  <c r="C12" i="26" s="1"/>
  <c r="M12" i="36" s="1"/>
  <c r="M139" i="36" s="1"/>
  <c r="B4" i="29"/>
  <c r="B9" i="29"/>
  <c r="C9" i="26" s="1"/>
  <c r="M9" i="36" s="1"/>
  <c r="M121" i="36" s="1"/>
  <c r="B10" i="29"/>
  <c r="B6" i="29"/>
  <c r="C6" i="26" s="1"/>
  <c r="M6" i="36" s="1"/>
  <c r="M103" i="36" s="1"/>
  <c r="B7" i="29"/>
  <c r="C7" i="26" s="1"/>
  <c r="M7" i="36" s="1"/>
  <c r="M109" i="36" s="1"/>
  <c r="B8" i="29"/>
  <c r="L87" i="36" l="1"/>
  <c r="L39" i="36"/>
  <c r="L90" i="36"/>
  <c r="L78" i="36"/>
  <c r="L85" i="36"/>
  <c r="L13" i="36"/>
  <c r="L88" i="36"/>
  <c r="L151" i="36" s="1"/>
  <c r="L52" i="36"/>
  <c r="E152" i="36"/>
  <c r="G200" i="36"/>
  <c r="J153" i="36"/>
  <c r="F183" i="36"/>
  <c r="E165" i="36"/>
  <c r="F189" i="36"/>
  <c r="G178" i="36"/>
  <c r="G159" i="36"/>
  <c r="G183" i="36"/>
  <c r="E193" i="36"/>
  <c r="E198" i="36"/>
  <c r="J163" i="36"/>
  <c r="G203" i="36"/>
  <c r="F161" i="36"/>
  <c r="E149" i="36"/>
  <c r="E174" i="36"/>
  <c r="E197" i="36"/>
  <c r="F199" i="36"/>
  <c r="E159" i="36"/>
  <c r="F207" i="36"/>
  <c r="E176" i="36"/>
  <c r="F174" i="36"/>
  <c r="E172" i="36"/>
  <c r="K150" i="36"/>
  <c r="J188" i="36"/>
  <c r="G174" i="36"/>
  <c r="G182" i="36"/>
  <c r="I177" i="36"/>
  <c r="K156" i="36"/>
  <c r="J195" i="36"/>
  <c r="F202" i="36"/>
  <c r="H170" i="36"/>
  <c r="H167" i="36"/>
  <c r="J156" i="36"/>
  <c r="F188" i="36"/>
  <c r="G193" i="36"/>
  <c r="G164" i="36"/>
  <c r="E151" i="36"/>
  <c r="G166" i="36"/>
  <c r="J206" i="36"/>
  <c r="G196" i="36"/>
  <c r="G172" i="36"/>
  <c r="J180" i="36"/>
  <c r="E183" i="36"/>
  <c r="G167" i="36"/>
  <c r="G186" i="36"/>
  <c r="F196" i="36"/>
  <c r="J185" i="36"/>
  <c r="J191" i="36"/>
  <c r="K191" i="36"/>
  <c r="G187" i="36"/>
  <c r="K196" i="36"/>
  <c r="J170" i="36"/>
  <c r="E164" i="36"/>
  <c r="F155" i="36"/>
  <c r="F181" i="36"/>
  <c r="J159" i="36"/>
  <c r="F203" i="36"/>
  <c r="E202" i="36"/>
  <c r="J155" i="36"/>
  <c r="F151" i="36"/>
  <c r="J176" i="36"/>
  <c r="G155" i="36"/>
  <c r="J162" i="36"/>
  <c r="J165" i="36"/>
  <c r="J168" i="36"/>
  <c r="J158" i="36"/>
  <c r="E184" i="36"/>
  <c r="G148" i="36"/>
  <c r="E188" i="36"/>
  <c r="G165" i="36"/>
  <c r="J157" i="36"/>
  <c r="H172" i="36"/>
  <c r="J178" i="36"/>
  <c r="K173" i="36"/>
  <c r="K163" i="36"/>
  <c r="E190" i="36"/>
  <c r="G185" i="36"/>
  <c r="J175" i="36"/>
  <c r="J197" i="36"/>
  <c r="H163" i="36"/>
  <c r="F190" i="36"/>
  <c r="F191" i="36"/>
  <c r="E201" i="36"/>
  <c r="E187" i="36"/>
  <c r="G190" i="36"/>
  <c r="J207" i="36"/>
  <c r="E155" i="36"/>
  <c r="G184" i="36"/>
  <c r="G199" i="36"/>
  <c r="E181" i="36"/>
  <c r="G171" i="36"/>
  <c r="J193" i="36"/>
  <c r="H150" i="36"/>
  <c r="K149" i="36"/>
  <c r="F153" i="36"/>
  <c r="I188" i="36"/>
  <c r="K165" i="36"/>
  <c r="F172" i="36"/>
  <c r="H155" i="36"/>
  <c r="G157" i="36"/>
  <c r="G206" i="36"/>
  <c r="J181" i="36"/>
  <c r="E194" i="36"/>
  <c r="K148" i="36"/>
  <c r="G189" i="36"/>
  <c r="J198" i="36"/>
  <c r="E189" i="36"/>
  <c r="E206" i="36"/>
  <c r="J179" i="36"/>
  <c r="F179" i="36"/>
  <c r="G194" i="36"/>
  <c r="K152" i="36"/>
  <c r="K181" i="36"/>
  <c r="G160" i="36"/>
  <c r="E169" i="36"/>
  <c r="G158" i="36"/>
  <c r="J196" i="36"/>
  <c r="E170" i="36"/>
  <c r="F159" i="36"/>
  <c r="I187" i="36"/>
  <c r="E173" i="36"/>
  <c r="G191" i="36"/>
  <c r="G162" i="36"/>
  <c r="G201" i="36"/>
  <c r="K200" i="36"/>
  <c r="H182" i="36"/>
  <c r="J154" i="36"/>
  <c r="H186" i="36"/>
  <c r="K194" i="36"/>
  <c r="J190" i="36"/>
  <c r="J194" i="36"/>
  <c r="J202" i="36"/>
  <c r="K170" i="36"/>
  <c r="G192" i="36"/>
  <c r="J189" i="36"/>
  <c r="G205" i="36"/>
  <c r="E160" i="36"/>
  <c r="J167" i="36"/>
  <c r="H152" i="36"/>
  <c r="H164" i="36"/>
  <c r="J161" i="36"/>
  <c r="G198" i="36"/>
  <c r="J200" i="36"/>
  <c r="G154" i="36"/>
  <c r="K171" i="36"/>
  <c r="G179" i="36"/>
  <c r="J187" i="36"/>
  <c r="J201" i="36"/>
  <c r="E163" i="36"/>
  <c r="H162" i="36"/>
  <c r="E171" i="36"/>
  <c r="H189" i="36"/>
  <c r="F166" i="36"/>
  <c r="J174" i="36"/>
  <c r="H176" i="36"/>
  <c r="K192" i="36"/>
  <c r="G176" i="36"/>
  <c r="E178" i="36"/>
  <c r="J149" i="36"/>
  <c r="K199" i="36"/>
  <c r="E166" i="36"/>
  <c r="G180" i="36"/>
  <c r="K201" i="36"/>
  <c r="J177" i="36"/>
  <c r="J151" i="36"/>
  <c r="H184" i="36"/>
  <c r="E192" i="36"/>
  <c r="E182" i="36"/>
  <c r="E196" i="36"/>
  <c r="J186" i="36"/>
  <c r="J192" i="36"/>
  <c r="E148" i="36"/>
  <c r="J172" i="36"/>
  <c r="G173" i="36"/>
  <c r="E199" i="36"/>
  <c r="E207" i="36"/>
  <c r="I189" i="36"/>
  <c r="E167" i="36"/>
  <c r="G195" i="36"/>
  <c r="J164" i="36"/>
  <c r="G175" i="36"/>
  <c r="E179" i="36"/>
  <c r="K172" i="36"/>
  <c r="K182" i="36"/>
  <c r="K162" i="36"/>
  <c r="E158" i="36"/>
  <c r="J166" i="36"/>
  <c r="H174" i="36"/>
  <c r="I173" i="36"/>
  <c r="F182" i="36"/>
  <c r="E203" i="36"/>
  <c r="J169" i="36"/>
  <c r="K157" i="36"/>
  <c r="J184" i="36"/>
  <c r="J199" i="36"/>
  <c r="E195" i="36"/>
  <c r="E175" i="36"/>
  <c r="H160" i="36"/>
  <c r="F180" i="36"/>
  <c r="G170" i="36"/>
  <c r="F195" i="36"/>
  <c r="G197" i="36"/>
  <c r="E180" i="36"/>
  <c r="E154" i="36"/>
  <c r="E191" i="36"/>
  <c r="E162" i="36"/>
  <c r="J182" i="36"/>
  <c r="E161" i="36"/>
  <c r="E177" i="36"/>
  <c r="G169" i="36"/>
  <c r="J171" i="36"/>
  <c r="G181" i="36"/>
  <c r="J183" i="36"/>
  <c r="F154" i="36"/>
  <c r="H196" i="36"/>
  <c r="J203" i="36"/>
  <c r="G156" i="36"/>
  <c r="G207" i="36"/>
  <c r="E156" i="36"/>
  <c r="E186" i="36"/>
  <c r="H173" i="36"/>
  <c r="K193" i="36"/>
  <c r="G161" i="36"/>
  <c r="G163" i="36"/>
  <c r="E185" i="36"/>
  <c r="J160" i="36"/>
  <c r="F193" i="36"/>
  <c r="F205" i="36"/>
  <c r="F178" i="36"/>
  <c r="G168" i="36"/>
  <c r="K207" i="36"/>
  <c r="E168" i="36"/>
  <c r="E200" i="36"/>
  <c r="J173" i="36"/>
  <c r="K151" i="36"/>
  <c r="G188" i="36"/>
  <c r="J148" i="36"/>
  <c r="J150" i="36"/>
  <c r="E157" i="36"/>
  <c r="G202" i="36"/>
  <c r="J152" i="36"/>
  <c r="G177" i="36"/>
  <c r="K155" i="36"/>
  <c r="K176" i="36"/>
  <c r="I186" i="36"/>
  <c r="F156" i="36"/>
  <c r="H157" i="36"/>
  <c r="H190" i="36"/>
  <c r="K169" i="36"/>
  <c r="H192" i="36"/>
  <c r="H153" i="36"/>
  <c r="F201" i="36"/>
  <c r="F149" i="36"/>
  <c r="F187" i="36"/>
  <c r="J204" i="36"/>
  <c r="K175" i="36"/>
  <c r="H148" i="36"/>
  <c r="F186" i="36"/>
  <c r="K185" i="36"/>
  <c r="H207" i="36"/>
  <c r="G204" i="36"/>
  <c r="K153" i="36"/>
  <c r="K177" i="36"/>
  <c r="H178" i="36"/>
  <c r="I185" i="36"/>
  <c r="F197" i="36"/>
  <c r="H185" i="36"/>
  <c r="G152" i="36"/>
  <c r="K184" i="36"/>
  <c r="H151" i="36"/>
  <c r="H201" i="36"/>
  <c r="H194" i="36"/>
  <c r="I174" i="36"/>
  <c r="H180" i="36"/>
  <c r="K168" i="36"/>
  <c r="H179" i="36"/>
  <c r="I176" i="36"/>
  <c r="F167" i="36"/>
  <c r="F173" i="36"/>
  <c r="H187" i="36"/>
  <c r="K188" i="36"/>
  <c r="F184" i="36"/>
  <c r="K164" i="36"/>
  <c r="K179" i="36"/>
  <c r="H159" i="36"/>
  <c r="J205" i="36"/>
  <c r="K186" i="36"/>
  <c r="E205" i="36"/>
  <c r="H161" i="36"/>
  <c r="H203" i="36"/>
  <c r="K159" i="36"/>
  <c r="H181" i="36"/>
  <c r="K202" i="36"/>
  <c r="F204" i="36"/>
  <c r="F152" i="36"/>
  <c r="F185" i="36"/>
  <c r="E150" i="36"/>
  <c r="K204" i="36"/>
  <c r="F150" i="36"/>
  <c r="H195" i="36"/>
  <c r="G151" i="36"/>
  <c r="I184" i="36"/>
  <c r="K160" i="36"/>
  <c r="K190" i="36"/>
  <c r="K180" i="36"/>
  <c r="F194" i="36"/>
  <c r="K183" i="36"/>
  <c r="I172" i="36"/>
  <c r="I175" i="36"/>
  <c r="H183" i="36"/>
  <c r="H198" i="36"/>
  <c r="H200" i="36"/>
  <c r="K187" i="36"/>
  <c r="K166" i="36"/>
  <c r="K205" i="36"/>
  <c r="K203" i="36"/>
  <c r="F170" i="36"/>
  <c r="F164" i="36"/>
  <c r="F160" i="36"/>
  <c r="F192" i="36"/>
  <c r="F163" i="36"/>
  <c r="H169" i="36"/>
  <c r="H154" i="36"/>
  <c r="H166" i="36"/>
  <c r="H191" i="36"/>
  <c r="F175" i="36"/>
  <c r="F171" i="36"/>
  <c r="F165" i="36"/>
  <c r="F200" i="36"/>
  <c r="H158" i="36"/>
  <c r="H197" i="36"/>
  <c r="H202" i="36"/>
  <c r="H188" i="36"/>
  <c r="G150" i="36"/>
  <c r="E204" i="36"/>
  <c r="F157" i="36"/>
  <c r="H149" i="36"/>
  <c r="K174" i="36"/>
  <c r="K167" i="36"/>
  <c r="H199" i="36"/>
  <c r="H175" i="36"/>
  <c r="H156" i="36"/>
  <c r="F177" i="36"/>
  <c r="K197" i="36"/>
  <c r="F198" i="36"/>
  <c r="H171" i="36"/>
  <c r="G149" i="36"/>
  <c r="H193" i="36"/>
  <c r="H165" i="36"/>
  <c r="H206" i="36"/>
  <c r="E153" i="36"/>
  <c r="G153" i="36"/>
  <c r="F169" i="36"/>
  <c r="F206" i="36"/>
  <c r="F148" i="36"/>
  <c r="K198" i="36"/>
  <c r="F162" i="36"/>
  <c r="H177" i="36"/>
  <c r="K161" i="36"/>
  <c r="H168" i="36"/>
  <c r="K195" i="36"/>
  <c r="K178" i="36"/>
  <c r="K206" i="36"/>
  <c r="F158" i="36"/>
  <c r="K189" i="36"/>
  <c r="F168" i="36"/>
  <c r="F176" i="36"/>
  <c r="I193" i="36"/>
  <c r="H205" i="36"/>
  <c r="I165" i="36"/>
  <c r="I168" i="36"/>
  <c r="I171" i="36"/>
  <c r="H204" i="36"/>
  <c r="I192" i="36"/>
  <c r="I206" i="36"/>
  <c r="I159" i="36"/>
  <c r="K154" i="36"/>
  <c r="I195" i="36"/>
  <c r="I194" i="36"/>
  <c r="I197" i="36"/>
  <c r="I198" i="36"/>
  <c r="I190" i="36"/>
  <c r="I156" i="36"/>
  <c r="I158" i="36"/>
  <c r="I199" i="36"/>
  <c r="I196" i="36"/>
  <c r="I162" i="36"/>
  <c r="I203" i="36"/>
  <c r="I155" i="36"/>
  <c r="I169" i="36"/>
  <c r="I200" i="36"/>
  <c r="I170" i="36"/>
  <c r="I166" i="36"/>
  <c r="I167" i="36"/>
  <c r="I191" i="36"/>
  <c r="I181" i="36"/>
  <c r="I178" i="36"/>
  <c r="I157" i="36"/>
  <c r="K158" i="36"/>
  <c r="I180" i="36"/>
  <c r="I154" i="36"/>
  <c r="I202" i="36"/>
  <c r="I207" i="36"/>
  <c r="I183" i="36"/>
  <c r="I163" i="36"/>
  <c r="I179" i="36"/>
  <c r="I161" i="36"/>
  <c r="I164" i="36"/>
  <c r="I201" i="36"/>
  <c r="I160" i="36"/>
  <c r="I182" i="36"/>
  <c r="I149" i="36"/>
  <c r="I205" i="36"/>
  <c r="I150" i="36"/>
  <c r="I153" i="36"/>
  <c r="I204" i="36"/>
  <c r="I152" i="36"/>
  <c r="I148" i="36"/>
  <c r="I151" i="36"/>
  <c r="L89" i="36"/>
  <c r="L65" i="36"/>
  <c r="L26" i="36"/>
  <c r="L154" i="36"/>
  <c r="L174" i="36"/>
  <c r="L182" i="36"/>
  <c r="L153" i="36"/>
  <c r="M184" i="36"/>
  <c r="L168" i="36"/>
  <c r="L197" i="36"/>
  <c r="L177" i="36"/>
  <c r="M166" i="36"/>
  <c r="L155" i="36"/>
  <c r="L176" i="36"/>
  <c r="L180" i="36"/>
  <c r="L186" i="36"/>
  <c r="L152" i="36"/>
  <c r="L181" i="36"/>
  <c r="L203" i="36"/>
  <c r="L164" i="36"/>
  <c r="M202" i="36"/>
  <c r="M160" i="36"/>
  <c r="M172" i="36"/>
  <c r="L163" i="36"/>
  <c r="L191" i="36"/>
  <c r="L184" i="36"/>
  <c r="L150" i="36"/>
  <c r="L161" i="36"/>
  <c r="L190" i="36"/>
  <c r="L170" i="36"/>
  <c r="L175" i="36"/>
  <c r="L178" i="36"/>
  <c r="L201" i="36"/>
  <c r="L160" i="36"/>
  <c r="L158" i="36"/>
  <c r="L171" i="36"/>
  <c r="L173" i="36"/>
  <c r="L188" i="36"/>
  <c r="L200" i="36"/>
  <c r="L149" i="36"/>
  <c r="L194" i="36"/>
  <c r="L207" i="36"/>
  <c r="L156" i="36"/>
  <c r="L169" i="36"/>
  <c r="L172" i="36"/>
  <c r="L185" i="36"/>
  <c r="L198" i="36"/>
  <c r="L148" i="36"/>
  <c r="L195" i="36"/>
  <c r="L159" i="36"/>
  <c r="L167" i="36"/>
  <c r="L179" i="36"/>
  <c r="L189" i="36"/>
  <c r="L199" i="36"/>
  <c r="L162" i="36"/>
  <c r="L192" i="36"/>
  <c r="L206" i="36"/>
  <c r="L157" i="36"/>
  <c r="L166" i="36"/>
  <c r="L183" i="36"/>
  <c r="L187" i="36"/>
  <c r="L196" i="36"/>
  <c r="L165" i="36"/>
  <c r="L193" i="36"/>
  <c r="L202" i="36"/>
  <c r="L142" i="36"/>
  <c r="L205" i="36" s="1"/>
  <c r="L141" i="36"/>
  <c r="L204" i="36" s="1"/>
  <c r="H23" i="27"/>
  <c r="C12" i="29" s="1"/>
  <c r="D12" i="26" s="1"/>
  <c r="N12" i="36" s="1"/>
  <c r="N139" i="36" s="1"/>
  <c r="N202" i="36" s="1"/>
  <c r="H37" i="54"/>
  <c r="H7" i="27"/>
  <c r="H21" i="54"/>
  <c r="H20" i="54"/>
  <c r="H19" i="54"/>
  <c r="H18" i="54"/>
  <c r="H24" i="54"/>
  <c r="H23" i="54"/>
  <c r="H22" i="54"/>
  <c r="H29" i="54"/>
  <c r="H28" i="54"/>
  <c r="K7" i="52"/>
  <c r="J7" i="52"/>
  <c r="I7" i="52"/>
  <c r="H7" i="52"/>
  <c r="G7" i="52"/>
  <c r="F7" i="52"/>
  <c r="E7" i="52"/>
  <c r="D7" i="52"/>
  <c r="C7" i="52"/>
  <c r="H4" i="27"/>
  <c r="C6" i="54" s="1"/>
  <c r="H5" i="27"/>
  <c r="C9" i="54" s="1"/>
  <c r="H6" i="27"/>
  <c r="H8" i="27"/>
  <c r="H9" i="27"/>
  <c r="H10" i="27"/>
  <c r="H14" i="27"/>
  <c r="H15" i="27"/>
  <c r="C4" i="26"/>
  <c r="M4" i="36" s="1"/>
  <c r="M91" i="36" s="1"/>
  <c r="M154" i="36" s="1"/>
  <c r="C7" i="54" l="1"/>
  <c r="I23" i="27"/>
  <c r="I37" i="54"/>
  <c r="C12" i="54"/>
  <c r="C6" i="29"/>
  <c r="C9" i="29"/>
  <c r="C7" i="29"/>
  <c r="D12" i="29"/>
  <c r="E12" i="26" s="1"/>
  <c r="O12" i="36" s="1"/>
  <c r="O139" i="36" s="1"/>
  <c r="O202" i="36" s="1"/>
  <c r="C8" i="26"/>
  <c r="M8" i="36" s="1"/>
  <c r="M115" i="36" s="1"/>
  <c r="M178" i="36" s="1"/>
  <c r="D12" i="54" l="1"/>
  <c r="J23" i="27"/>
  <c r="J37" i="54"/>
  <c r="H27" i="54"/>
  <c r="H26" i="54"/>
  <c r="H25" i="54"/>
  <c r="H11" i="27"/>
  <c r="H12" i="27"/>
  <c r="H13" i="27"/>
  <c r="E12" i="29"/>
  <c r="F12" i="26" s="1"/>
  <c r="P12" i="36" s="1"/>
  <c r="P139" i="36" s="1"/>
  <c r="P202" i="36" s="1"/>
  <c r="C11" i="26"/>
  <c r="M11" i="36" s="1"/>
  <c r="M133" i="36" s="1"/>
  <c r="M196" i="36" s="1"/>
  <c r="C10" i="26"/>
  <c r="M10" i="36" s="1"/>
  <c r="M127" i="36" s="1"/>
  <c r="M190" i="36" s="1"/>
  <c r="C3" i="26"/>
  <c r="M3" i="36" s="1"/>
  <c r="M85" i="36" l="1"/>
  <c r="M148" i="36" s="1"/>
  <c r="M13" i="36"/>
  <c r="K23" i="27"/>
  <c r="K37" i="54"/>
  <c r="H36" i="54"/>
  <c r="H35" i="54"/>
  <c r="H34" i="54"/>
  <c r="C13" i="26"/>
  <c r="H17" i="54"/>
  <c r="H33" i="54"/>
  <c r="H32" i="54"/>
  <c r="H31" i="54"/>
  <c r="H30" i="54"/>
  <c r="E12" i="54"/>
  <c r="H3" i="27"/>
  <c r="H16" i="27"/>
  <c r="H17" i="27"/>
  <c r="C5" i="54" s="1"/>
  <c r="H19" i="27"/>
  <c r="H18" i="27"/>
  <c r="H20" i="27"/>
  <c r="H21" i="27"/>
  <c r="H22" i="27"/>
  <c r="D7" i="26"/>
  <c r="N7" i="36" s="1"/>
  <c r="N109" i="36" s="1"/>
  <c r="N172" i="36" s="1"/>
  <c r="D6" i="26"/>
  <c r="N6" i="36" s="1"/>
  <c r="N103" i="36" s="1"/>
  <c r="N166" i="36" s="1"/>
  <c r="C11" i="54" l="1"/>
  <c r="C10" i="54"/>
  <c r="I7" i="27"/>
  <c r="I21" i="54"/>
  <c r="C4" i="29"/>
  <c r="C4" i="54"/>
  <c r="F12" i="54"/>
  <c r="I24" i="54"/>
  <c r="I23" i="54"/>
  <c r="I22" i="54"/>
  <c r="C8" i="54"/>
  <c r="C3" i="54"/>
  <c r="I10" i="27"/>
  <c r="I9" i="27"/>
  <c r="I8" i="27"/>
  <c r="C5" i="29"/>
  <c r="D5" i="26" s="1"/>
  <c r="N5" i="36" s="1"/>
  <c r="N97" i="36" s="1"/>
  <c r="N160" i="36" s="1"/>
  <c r="C10" i="29"/>
  <c r="D10" i="26" s="1"/>
  <c r="N10" i="36" s="1"/>
  <c r="N127" i="36" s="1"/>
  <c r="N190" i="36" s="1"/>
  <c r="C8" i="29"/>
  <c r="D8" i="26" s="1"/>
  <c r="N8" i="36" s="1"/>
  <c r="N115" i="36" s="1"/>
  <c r="N178" i="36" s="1"/>
  <c r="D9" i="26"/>
  <c r="N9" i="36" s="1"/>
  <c r="N121" i="36" s="1"/>
  <c r="N184" i="36" s="1"/>
  <c r="C3" i="29"/>
  <c r="D3" i="26" s="1"/>
  <c r="C11" i="29"/>
  <c r="D11" i="26" s="1"/>
  <c r="N11" i="36" s="1"/>
  <c r="N133" i="36" s="1"/>
  <c r="N196" i="36" s="1"/>
  <c r="F12" i="29"/>
  <c r="G12" i="26" s="1"/>
  <c r="Q12" i="36" s="1"/>
  <c r="Q139" i="36" s="1"/>
  <c r="Q202" i="36" s="1"/>
  <c r="I17" i="54" l="1"/>
  <c r="N3" i="36"/>
  <c r="I36" i="54"/>
  <c r="I35" i="54"/>
  <c r="I34" i="54"/>
  <c r="I29" i="54"/>
  <c r="I28" i="54"/>
  <c r="I27" i="54"/>
  <c r="I26" i="54"/>
  <c r="I25" i="54"/>
  <c r="I20" i="54"/>
  <c r="I19" i="54"/>
  <c r="I18" i="54"/>
  <c r="D4" i="26"/>
  <c r="I33" i="54"/>
  <c r="I32" i="54"/>
  <c r="I31" i="54"/>
  <c r="I30" i="54"/>
  <c r="L23" i="27"/>
  <c r="L37" i="54"/>
  <c r="I3" i="27"/>
  <c r="I12" i="27"/>
  <c r="I11" i="27"/>
  <c r="I13" i="27"/>
  <c r="I17" i="27"/>
  <c r="I19" i="27"/>
  <c r="I18" i="27"/>
  <c r="I16" i="27"/>
  <c r="I20" i="27"/>
  <c r="I21" i="27"/>
  <c r="I22" i="27"/>
  <c r="I14" i="27"/>
  <c r="I15" i="27"/>
  <c r="D7" i="54" s="1"/>
  <c r="I4" i="27"/>
  <c r="D6" i="54" s="1"/>
  <c r="I6" i="27"/>
  <c r="I5" i="27"/>
  <c r="D9" i="54" l="1"/>
  <c r="N85" i="36"/>
  <c r="N148" i="36" s="1"/>
  <c r="D8" i="54"/>
  <c r="D13" i="26"/>
  <c r="N4" i="36"/>
  <c r="N91" i="36" s="1"/>
  <c r="N154" i="36" s="1"/>
  <c r="D5" i="54"/>
  <c r="D3" i="54"/>
  <c r="D4" i="29"/>
  <c r="E4" i="26" s="1"/>
  <c r="O4" i="36" s="1"/>
  <c r="O91" i="36" s="1"/>
  <c r="O154" i="36" s="1"/>
  <c r="D4" i="54"/>
  <c r="D10" i="54"/>
  <c r="G12" i="54"/>
  <c r="D11" i="54"/>
  <c r="D8" i="29"/>
  <c r="D3" i="29"/>
  <c r="D9" i="29"/>
  <c r="D7" i="29"/>
  <c r="E7" i="26" s="1"/>
  <c r="O7" i="36" s="1"/>
  <c r="O109" i="36" s="1"/>
  <c r="O172" i="36" s="1"/>
  <c r="D6" i="29"/>
  <c r="E6" i="26" s="1"/>
  <c r="O6" i="36" s="1"/>
  <c r="O103" i="36" s="1"/>
  <c r="O166" i="36" s="1"/>
  <c r="D5" i="29"/>
  <c r="E5" i="26" s="1"/>
  <c r="O5" i="36" s="1"/>
  <c r="O97" i="36" s="1"/>
  <c r="O160" i="36" s="1"/>
  <c r="D10" i="29"/>
  <c r="E10" i="26" s="1"/>
  <c r="O10" i="36" s="1"/>
  <c r="O127" i="36" s="1"/>
  <c r="O190" i="36" s="1"/>
  <c r="G12" i="29"/>
  <c r="H12" i="26" s="1"/>
  <c r="R12" i="36" s="1"/>
  <c r="R139" i="36" s="1"/>
  <c r="R202" i="36" s="1"/>
  <c r="D11" i="29"/>
  <c r="E11" i="26" s="1"/>
  <c r="O11" i="36" s="1"/>
  <c r="O133" i="36" s="1"/>
  <c r="O196" i="36" s="1"/>
  <c r="N13" i="36" l="1"/>
  <c r="J24" i="54"/>
  <c r="J23" i="54"/>
  <c r="J22" i="54"/>
  <c r="M23" i="27"/>
  <c r="M37" i="54"/>
  <c r="J33" i="54"/>
  <c r="J32" i="54"/>
  <c r="J31" i="54"/>
  <c r="J30" i="54"/>
  <c r="J36" i="54"/>
  <c r="J35" i="54"/>
  <c r="J34" i="54"/>
  <c r="J20" i="54"/>
  <c r="J19" i="54"/>
  <c r="J18" i="54"/>
  <c r="J7" i="27"/>
  <c r="J21" i="54"/>
  <c r="J20" i="27"/>
  <c r="J21" i="27"/>
  <c r="J22" i="27"/>
  <c r="J4" i="27"/>
  <c r="J6" i="27"/>
  <c r="J5" i="27"/>
  <c r="J10" i="27"/>
  <c r="J8" i="27"/>
  <c r="J9" i="27"/>
  <c r="J17" i="27"/>
  <c r="J16" i="27"/>
  <c r="J18" i="27"/>
  <c r="J19" i="27"/>
  <c r="E8" i="26"/>
  <c r="O8" i="36" s="1"/>
  <c r="O115" i="36" s="1"/>
  <c r="O178" i="36" s="1"/>
  <c r="E9" i="26"/>
  <c r="O9" i="36" s="1"/>
  <c r="O121" i="36" s="1"/>
  <c r="O184" i="36" s="1"/>
  <c r="E3" i="26"/>
  <c r="J17" i="54" l="1"/>
  <c r="O3" i="36"/>
  <c r="J29" i="54"/>
  <c r="J28" i="54"/>
  <c r="H12" i="54"/>
  <c r="J27" i="54"/>
  <c r="J26" i="54"/>
  <c r="J25" i="54"/>
  <c r="E6" i="54"/>
  <c r="J3" i="27"/>
  <c r="E4" i="54" s="1"/>
  <c r="E13" i="26"/>
  <c r="J14" i="27"/>
  <c r="E5" i="29" s="1"/>
  <c r="J15" i="27"/>
  <c r="J13" i="27"/>
  <c r="J12" i="27"/>
  <c r="E10" i="29" s="1"/>
  <c r="F10" i="26" s="1"/>
  <c r="P10" i="36" s="1"/>
  <c r="P127" i="36" s="1"/>
  <c r="P190" i="36" s="1"/>
  <c r="J11" i="27"/>
  <c r="E6" i="29"/>
  <c r="H12" i="29"/>
  <c r="I12" i="26" s="1"/>
  <c r="S12" i="36" s="1"/>
  <c r="S139" i="36" s="1"/>
  <c r="S202" i="36" s="1"/>
  <c r="O85" i="36" l="1"/>
  <c r="O148" i="36" s="1"/>
  <c r="O13" i="36"/>
  <c r="E3" i="54"/>
  <c r="E10" i="54"/>
  <c r="E9" i="54"/>
  <c r="E7" i="29"/>
  <c r="F7" i="26" s="1"/>
  <c r="P7" i="36" s="1"/>
  <c r="P109" i="36" s="1"/>
  <c r="P172" i="36" s="1"/>
  <c r="E7" i="54"/>
  <c r="N23" i="27"/>
  <c r="N37" i="54"/>
  <c r="O37" i="54" s="1"/>
  <c r="E11" i="29"/>
  <c r="F11" i="26" s="1"/>
  <c r="E11" i="54"/>
  <c r="E5" i="54"/>
  <c r="E8" i="54"/>
  <c r="K33" i="54"/>
  <c r="K32" i="54"/>
  <c r="K31" i="54"/>
  <c r="K30" i="54"/>
  <c r="K17" i="27"/>
  <c r="K16" i="27"/>
  <c r="K18" i="27"/>
  <c r="K19" i="27"/>
  <c r="E8" i="29"/>
  <c r="F8" i="26" s="1"/>
  <c r="P8" i="36" s="1"/>
  <c r="P115" i="36" s="1"/>
  <c r="P178" i="36" s="1"/>
  <c r="E4" i="29"/>
  <c r="E9" i="29"/>
  <c r="E3" i="29"/>
  <c r="F5" i="26"/>
  <c r="P5" i="36" s="1"/>
  <c r="P97" i="36" s="1"/>
  <c r="P160" i="36" s="1"/>
  <c r="K20" i="27" l="1"/>
  <c r="P11" i="36"/>
  <c r="P133" i="36" s="1"/>
  <c r="P196" i="36" s="1"/>
  <c r="K24" i="54"/>
  <c r="K23" i="54"/>
  <c r="K22" i="54"/>
  <c r="K27" i="54"/>
  <c r="K26" i="54"/>
  <c r="K25" i="54"/>
  <c r="K21" i="27"/>
  <c r="K36" i="54"/>
  <c r="K35" i="54"/>
  <c r="K34" i="54"/>
  <c r="I12" i="54"/>
  <c r="J12" i="54" s="1"/>
  <c r="K20" i="54"/>
  <c r="K19" i="54"/>
  <c r="K18" i="54"/>
  <c r="K22" i="27"/>
  <c r="K6" i="27"/>
  <c r="F10" i="54" s="1"/>
  <c r="K4" i="27"/>
  <c r="K5" i="27"/>
  <c r="K10" i="27"/>
  <c r="K8" i="27"/>
  <c r="K9" i="27"/>
  <c r="K13" i="27"/>
  <c r="K12" i="27"/>
  <c r="K11" i="27"/>
  <c r="O23" i="27"/>
  <c r="I12" i="29"/>
  <c r="J12" i="26" s="1"/>
  <c r="F9" i="26"/>
  <c r="P9" i="36" s="1"/>
  <c r="P121" i="36" s="1"/>
  <c r="P184" i="36" s="1"/>
  <c r="F3" i="26"/>
  <c r="F6" i="26"/>
  <c r="P6" i="36" s="1"/>
  <c r="P103" i="36" s="1"/>
  <c r="P166" i="36" s="1"/>
  <c r="F4" i="26"/>
  <c r="P4" i="36" s="1"/>
  <c r="P91" i="36" s="1"/>
  <c r="P154" i="36" s="1"/>
  <c r="K17" i="54" l="1"/>
  <c r="P3" i="36"/>
  <c r="B27" i="26"/>
  <c r="C27" i="26" s="1"/>
  <c r="T12" i="36"/>
  <c r="K7" i="27"/>
  <c r="K21" i="54"/>
  <c r="F11" i="29"/>
  <c r="G11" i="26" s="1"/>
  <c r="Q11" i="36" s="1"/>
  <c r="Q133" i="36" s="1"/>
  <c r="Q196" i="36" s="1"/>
  <c r="F11" i="54"/>
  <c r="K29" i="54"/>
  <c r="K28" i="54"/>
  <c r="F8" i="54"/>
  <c r="D24" i="53"/>
  <c r="F24" i="53" s="1"/>
  <c r="D20" i="52"/>
  <c r="F20" i="52" s="1"/>
  <c r="K3" i="27"/>
  <c r="F4" i="54" s="1"/>
  <c r="F13" i="26"/>
  <c r="F8" i="29"/>
  <c r="G8" i="26" s="1"/>
  <c r="Q8" i="36" s="1"/>
  <c r="Q115" i="36" s="1"/>
  <c r="Q178" i="36" s="1"/>
  <c r="C12" i="36"/>
  <c r="M12" i="26"/>
  <c r="L12" i="26"/>
  <c r="F10" i="29"/>
  <c r="G10" i="26" s="1"/>
  <c r="Q10" i="36" s="1"/>
  <c r="Q127" i="36" s="1"/>
  <c r="Q190" i="36" s="1"/>
  <c r="K15" i="27"/>
  <c r="K14" i="27"/>
  <c r="F9" i="54" s="1"/>
  <c r="C13" i="25"/>
  <c r="K13" i="25" s="1"/>
  <c r="C13" i="39"/>
  <c r="K13" i="39" s="1"/>
  <c r="P85" i="36" l="1"/>
  <c r="P148" i="36" s="1"/>
  <c r="P13" i="36"/>
  <c r="F3" i="54"/>
  <c r="X25" i="36"/>
  <c r="T139" i="36"/>
  <c r="T202" i="36" s="1"/>
  <c r="L21" i="27"/>
  <c r="L22" i="27"/>
  <c r="L20" i="27"/>
  <c r="L36" i="54"/>
  <c r="L35" i="54"/>
  <c r="L34" i="54"/>
  <c r="L13" i="27"/>
  <c r="L27" i="54"/>
  <c r="L26" i="54"/>
  <c r="L25" i="54"/>
  <c r="F7" i="29"/>
  <c r="G7" i="26" s="1"/>
  <c r="Q7" i="36" s="1"/>
  <c r="Q109" i="36" s="1"/>
  <c r="Q172" i="36" s="1"/>
  <c r="F7" i="54"/>
  <c r="F5" i="54"/>
  <c r="L17" i="27"/>
  <c r="L33" i="54"/>
  <c r="L32" i="54"/>
  <c r="L31" i="54"/>
  <c r="L30" i="54"/>
  <c r="F6" i="54"/>
  <c r="L12" i="27"/>
  <c r="L11" i="27"/>
  <c r="G20" i="52"/>
  <c r="L20" i="52" s="1"/>
  <c r="H20" i="52"/>
  <c r="H24" i="53"/>
  <c r="G24" i="53"/>
  <c r="L24" i="53" s="1"/>
  <c r="L18" i="27"/>
  <c r="L19" i="27"/>
  <c r="V3" i="19"/>
  <c r="L16" i="27"/>
  <c r="F5" i="29"/>
  <c r="F9" i="29"/>
  <c r="F6" i="29"/>
  <c r="F4" i="29"/>
  <c r="G4" i="26" s="1"/>
  <c r="Q4" i="36" s="1"/>
  <c r="Q91" i="36" s="1"/>
  <c r="Q154" i="36" s="1"/>
  <c r="F3" i="29"/>
  <c r="G3" i="26" s="1"/>
  <c r="L9" i="27" l="1"/>
  <c r="L10" i="27"/>
  <c r="G8" i="54"/>
  <c r="L8" i="27"/>
  <c r="L17" i="54"/>
  <c r="Q3" i="36"/>
  <c r="G11" i="54"/>
  <c r="G11" i="29"/>
  <c r="H11" i="26" s="1"/>
  <c r="R11" i="36" s="1"/>
  <c r="R133" i="36" s="1"/>
  <c r="R196" i="36" s="1"/>
  <c r="L24" i="54"/>
  <c r="L23" i="54"/>
  <c r="L22" i="54"/>
  <c r="M24" i="53"/>
  <c r="N24" i="53" s="1"/>
  <c r="M20" i="52"/>
  <c r="N20" i="52" s="1"/>
  <c r="G8" i="29"/>
  <c r="H8" i="26" s="1"/>
  <c r="R8" i="36" s="1"/>
  <c r="R115" i="36" s="1"/>
  <c r="R178" i="36" s="1"/>
  <c r="L3" i="27"/>
  <c r="G6" i="26"/>
  <c r="Q6" i="36" s="1"/>
  <c r="Q103" i="36" s="1"/>
  <c r="Q166" i="36" s="1"/>
  <c r="G5" i="26"/>
  <c r="Q5" i="36" s="1"/>
  <c r="Q97" i="36" s="1"/>
  <c r="Q160" i="36" s="1"/>
  <c r="G9" i="26"/>
  <c r="Q9" i="36" s="1"/>
  <c r="Q121" i="36" s="1"/>
  <c r="Q184" i="36" s="1"/>
  <c r="J12" i="29"/>
  <c r="Q85" i="36" l="1"/>
  <c r="Q148" i="36" s="1"/>
  <c r="Q13" i="36"/>
  <c r="M22" i="27"/>
  <c r="M20" i="27"/>
  <c r="M21" i="27"/>
  <c r="L20" i="54"/>
  <c r="L19" i="54"/>
  <c r="L18" i="54"/>
  <c r="G3" i="29"/>
  <c r="H3" i="26" s="1"/>
  <c r="G4" i="54"/>
  <c r="M34" i="54"/>
  <c r="M36" i="54"/>
  <c r="M35" i="54"/>
  <c r="L7" i="27"/>
  <c r="L21" i="54"/>
  <c r="M11" i="27"/>
  <c r="M26" i="54"/>
  <c r="M25" i="54"/>
  <c r="M27" i="54"/>
  <c r="L29" i="54"/>
  <c r="L28" i="54"/>
  <c r="G3" i="54"/>
  <c r="G13" i="26"/>
  <c r="M12" i="27"/>
  <c r="M13" i="27"/>
  <c r="G4" i="29"/>
  <c r="H4" i="26" s="1"/>
  <c r="R4" i="36" s="1"/>
  <c r="R91" i="36" s="1"/>
  <c r="R154" i="36" s="1"/>
  <c r="L6" i="27"/>
  <c r="L5" i="27"/>
  <c r="L4" i="27"/>
  <c r="L14" i="27"/>
  <c r="L15" i="27"/>
  <c r="G6" i="54" l="1"/>
  <c r="M17" i="54"/>
  <c r="R3" i="36"/>
  <c r="G5" i="54"/>
  <c r="G9" i="54"/>
  <c r="G10" i="29"/>
  <c r="H10" i="26" s="1"/>
  <c r="G10" i="54"/>
  <c r="M3" i="27"/>
  <c r="G7" i="29"/>
  <c r="H7" i="26" s="1"/>
  <c r="R7" i="36" s="1"/>
  <c r="R109" i="36" s="1"/>
  <c r="R172" i="36" s="1"/>
  <c r="G7" i="54"/>
  <c r="G9" i="29"/>
  <c r="G6" i="29"/>
  <c r="G5" i="29"/>
  <c r="R85" i="36" l="1"/>
  <c r="R148" i="36" s="1"/>
  <c r="M10" i="27"/>
  <c r="M16" i="27"/>
  <c r="H3" i="29" s="1"/>
  <c r="I3" i="26" s="1"/>
  <c r="R10" i="36"/>
  <c r="R127" i="36" s="1"/>
  <c r="R190" i="36" s="1"/>
  <c r="M8" i="27"/>
  <c r="M9" i="27"/>
  <c r="H3" i="54"/>
  <c r="M18" i="27"/>
  <c r="M17" i="27"/>
  <c r="M31" i="54"/>
  <c r="M33" i="54"/>
  <c r="M30" i="54"/>
  <c r="M32" i="54"/>
  <c r="H4" i="29"/>
  <c r="I4" i="26" s="1"/>
  <c r="S4" i="36" s="1"/>
  <c r="S91" i="36" s="1"/>
  <c r="S154" i="36" s="1"/>
  <c r="H4" i="54"/>
  <c r="M19" i="27"/>
  <c r="M23" i="54"/>
  <c r="M24" i="54"/>
  <c r="M22" i="54"/>
  <c r="H9" i="26"/>
  <c r="R9" i="36" s="1"/>
  <c r="R121" i="36" s="1"/>
  <c r="R184" i="36" s="1"/>
  <c r="H5" i="26"/>
  <c r="R5" i="36" s="1"/>
  <c r="R97" i="36" s="1"/>
  <c r="R160" i="36" s="1"/>
  <c r="H6" i="26"/>
  <c r="R6" i="36" s="1"/>
  <c r="R103" i="36" s="1"/>
  <c r="R166" i="36" s="1"/>
  <c r="R13" i="36" l="1"/>
  <c r="N17" i="54"/>
  <c r="O17" i="54" s="1"/>
  <c r="S3" i="36"/>
  <c r="H8" i="29"/>
  <c r="I8" i="26" s="1"/>
  <c r="S8" i="36" s="1"/>
  <c r="S115" i="36" s="1"/>
  <c r="S178" i="36" s="1"/>
  <c r="H8" i="54"/>
  <c r="M7" i="27"/>
  <c r="M21" i="54"/>
  <c r="M18" i="54"/>
  <c r="M19" i="54"/>
  <c r="M20" i="54"/>
  <c r="M29" i="54"/>
  <c r="M28" i="54"/>
  <c r="H11" i="29"/>
  <c r="I11" i="26" s="1"/>
  <c r="S11" i="36" s="1"/>
  <c r="S133" i="36" s="1"/>
  <c r="S196" i="36" s="1"/>
  <c r="H11" i="54"/>
  <c r="N3" i="27"/>
  <c r="H13" i="26"/>
  <c r="M15" i="27"/>
  <c r="M14" i="27"/>
  <c r="M6" i="27"/>
  <c r="M4" i="27"/>
  <c r="M5" i="27"/>
  <c r="S85" i="36" l="1"/>
  <c r="S148" i="36" s="1"/>
  <c r="H6" i="54"/>
  <c r="N34" i="54"/>
  <c r="O34" i="54" s="1"/>
  <c r="N36" i="54"/>
  <c r="O36" i="54" s="1"/>
  <c r="N35" i="54"/>
  <c r="O35" i="54" s="1"/>
  <c r="N20" i="27"/>
  <c r="N21" i="27"/>
  <c r="N22" i="27"/>
  <c r="O22" i="27" s="1"/>
  <c r="H5" i="54"/>
  <c r="I4" i="54"/>
  <c r="J4" i="54" s="1"/>
  <c r="I4" i="29"/>
  <c r="O3" i="27"/>
  <c r="C4" i="25" s="1"/>
  <c r="B4" i="25" s="1"/>
  <c r="H10" i="29"/>
  <c r="I10" i="26" s="1"/>
  <c r="S10" i="36" s="1"/>
  <c r="S127" i="36" s="1"/>
  <c r="S190" i="36" s="1"/>
  <c r="H10" i="54"/>
  <c r="H7" i="29"/>
  <c r="I7" i="26" s="1"/>
  <c r="S7" i="36" s="1"/>
  <c r="S109" i="36" s="1"/>
  <c r="S172" i="36" s="1"/>
  <c r="H7" i="54"/>
  <c r="H9" i="54"/>
  <c r="N26" i="54"/>
  <c r="O26" i="54" s="1"/>
  <c r="N25" i="54"/>
  <c r="O25" i="54" s="1"/>
  <c r="N27" i="54"/>
  <c r="O27" i="54" s="1"/>
  <c r="N12" i="27"/>
  <c r="O12" i="27" s="1"/>
  <c r="N13" i="27"/>
  <c r="N11" i="27"/>
  <c r="O11" i="27" s="1"/>
  <c r="H5" i="29"/>
  <c r="I5" i="26" s="1"/>
  <c r="S5" i="36" s="1"/>
  <c r="S97" i="36" s="1"/>
  <c r="S160" i="36" s="1"/>
  <c r="H9" i="29"/>
  <c r="I9" i="26" s="1"/>
  <c r="S9" i="36" s="1"/>
  <c r="S121" i="36" s="1"/>
  <c r="S184" i="36" s="1"/>
  <c r="H6" i="29"/>
  <c r="I6" i="26" s="1"/>
  <c r="S6" i="36" s="1"/>
  <c r="S103" i="36" s="1"/>
  <c r="S166" i="36" s="1"/>
  <c r="S13" i="36" l="1"/>
  <c r="N23" i="54"/>
  <c r="O23" i="54" s="1"/>
  <c r="N22" i="54"/>
  <c r="O22" i="54" s="1"/>
  <c r="N24" i="54"/>
  <c r="O24" i="54" s="1"/>
  <c r="N7" i="27"/>
  <c r="N21" i="54"/>
  <c r="O21" i="54" s="1"/>
  <c r="O13" i="27"/>
  <c r="I12" i="39"/>
  <c r="I12" i="25"/>
  <c r="B9" i="39"/>
  <c r="B9" i="25"/>
  <c r="I9" i="39"/>
  <c r="I9" i="25"/>
  <c r="I8" i="54"/>
  <c r="J8" i="54" s="1"/>
  <c r="O21" i="27"/>
  <c r="O20" i="27"/>
  <c r="N28" i="54"/>
  <c r="O28" i="54" s="1"/>
  <c r="N29" i="54"/>
  <c r="O29" i="54" s="1"/>
  <c r="N18" i="54"/>
  <c r="O18" i="54" s="1"/>
  <c r="N20" i="54"/>
  <c r="O20" i="54" s="1"/>
  <c r="N19" i="54"/>
  <c r="O19" i="54" s="1"/>
  <c r="N31" i="54"/>
  <c r="O31" i="54" s="1"/>
  <c r="N33" i="54"/>
  <c r="O33" i="54" s="1"/>
  <c r="N32" i="54"/>
  <c r="O32" i="54" s="1"/>
  <c r="N30" i="54"/>
  <c r="O30" i="54" s="1"/>
  <c r="J4" i="29"/>
  <c r="J4" i="26"/>
  <c r="T4" i="36" s="1"/>
  <c r="I13" i="26"/>
  <c r="N6" i="27"/>
  <c r="N4" i="27"/>
  <c r="I6" i="54" s="1"/>
  <c r="J6" i="54" s="1"/>
  <c r="N5" i="27"/>
  <c r="N15" i="27"/>
  <c r="I7" i="54" s="1"/>
  <c r="J7" i="54" s="1"/>
  <c r="N14" i="27"/>
  <c r="N16" i="27"/>
  <c r="I3" i="54" s="1"/>
  <c r="J3" i="54" s="1"/>
  <c r="N19" i="27"/>
  <c r="I11" i="54" s="1"/>
  <c r="J11" i="54" s="1"/>
  <c r="N17" i="27"/>
  <c r="O17" i="27" s="1"/>
  <c r="D11" i="39" s="1"/>
  <c r="N18" i="27"/>
  <c r="N9" i="27"/>
  <c r="O9" i="27" s="1"/>
  <c r="N10" i="27"/>
  <c r="O10" i="27" s="1"/>
  <c r="N8" i="27"/>
  <c r="O8" i="27" s="1"/>
  <c r="I9" i="54" l="1"/>
  <c r="J9" i="54" s="1"/>
  <c r="X17" i="36"/>
  <c r="T91" i="36"/>
  <c r="T154" i="36" s="1"/>
  <c r="J9" i="39"/>
  <c r="G9" i="39" s="1"/>
  <c r="J9" i="25"/>
  <c r="G9" i="25" s="1"/>
  <c r="B19" i="26"/>
  <c r="C19" i="26" s="1"/>
  <c r="D12" i="52"/>
  <c r="F12" i="52" s="1"/>
  <c r="H12" i="52" s="1"/>
  <c r="C4" i="36"/>
  <c r="M4" i="26"/>
  <c r="L4" i="26"/>
  <c r="F3" i="19" s="1"/>
  <c r="D16" i="53"/>
  <c r="F16" i="53" s="1"/>
  <c r="G16" i="53" s="1"/>
  <c r="L16" i="53" s="1"/>
  <c r="M16" i="53" s="1"/>
  <c r="N16" i="53" s="1"/>
  <c r="O6" i="27"/>
  <c r="I6" i="25" s="1"/>
  <c r="I10" i="54"/>
  <c r="J10" i="54" s="1"/>
  <c r="I5" i="54"/>
  <c r="J5" i="54" s="1"/>
  <c r="B12" i="39"/>
  <c r="J12" i="39" s="1"/>
  <c r="B12" i="25"/>
  <c r="J12" i="25" s="1"/>
  <c r="G12" i="39"/>
  <c r="G12" i="25"/>
  <c r="E8" i="25"/>
  <c r="E8" i="39"/>
  <c r="D8" i="25"/>
  <c r="D8" i="39"/>
  <c r="H8" i="25"/>
  <c r="H8" i="39"/>
  <c r="I7" i="29"/>
  <c r="J7" i="29" s="1"/>
  <c r="D11" i="25"/>
  <c r="O5" i="27"/>
  <c r="I9" i="29"/>
  <c r="O16" i="27"/>
  <c r="I3" i="29"/>
  <c r="O7" i="27"/>
  <c r="I5" i="29"/>
  <c r="J5" i="26" s="1"/>
  <c r="I10" i="29"/>
  <c r="O4" i="27"/>
  <c r="E6" i="39" s="1"/>
  <c r="I6" i="29"/>
  <c r="O18" i="27"/>
  <c r="I8" i="29"/>
  <c r="O19" i="27"/>
  <c r="I11" i="29"/>
  <c r="O15" i="27"/>
  <c r="O14" i="27"/>
  <c r="I6" i="39" l="1"/>
  <c r="B20" i="26"/>
  <c r="C20" i="26" s="1"/>
  <c r="T5" i="36"/>
  <c r="G12" i="52"/>
  <c r="L12" i="52" s="1"/>
  <c r="M12" i="52" s="1"/>
  <c r="N12" i="52" s="1"/>
  <c r="H16" i="53"/>
  <c r="J7" i="26"/>
  <c r="D13" i="52"/>
  <c r="F13" i="52" s="1"/>
  <c r="D17" i="53"/>
  <c r="F17" i="53" s="1"/>
  <c r="M5" i="26"/>
  <c r="L5" i="26"/>
  <c r="F8" i="39"/>
  <c r="G11" i="25"/>
  <c r="G11" i="39"/>
  <c r="J11" i="25"/>
  <c r="J11" i="39"/>
  <c r="D7" i="25"/>
  <c r="E7" i="25" s="1"/>
  <c r="D7" i="39"/>
  <c r="E7" i="39" s="1"/>
  <c r="B11" i="25"/>
  <c r="B11" i="39"/>
  <c r="H6" i="25"/>
  <c r="H6" i="39"/>
  <c r="D10" i="25"/>
  <c r="D10" i="39"/>
  <c r="F10" i="25"/>
  <c r="F10" i="39"/>
  <c r="E6" i="25"/>
  <c r="J10" i="29"/>
  <c r="J10" i="26"/>
  <c r="J11" i="26"/>
  <c r="J11" i="29"/>
  <c r="J3" i="29"/>
  <c r="J3" i="26"/>
  <c r="T3" i="36" s="1"/>
  <c r="F8" i="25"/>
  <c r="J8" i="29"/>
  <c r="J8" i="26"/>
  <c r="J5" i="29"/>
  <c r="C5" i="36"/>
  <c r="J6" i="29"/>
  <c r="J6" i="26"/>
  <c r="J9" i="29"/>
  <c r="J9" i="26"/>
  <c r="B25" i="26" l="1"/>
  <c r="C25" i="26" s="1"/>
  <c r="T10" i="36"/>
  <c r="B22" i="26"/>
  <c r="C22" i="26" s="1"/>
  <c r="T7" i="36"/>
  <c r="B26" i="26"/>
  <c r="C26" i="26" s="1"/>
  <c r="T11" i="36"/>
  <c r="B23" i="26"/>
  <c r="C23" i="26" s="1"/>
  <c r="T8" i="36"/>
  <c r="M7" i="26"/>
  <c r="L7" i="26"/>
  <c r="B24" i="26"/>
  <c r="C24" i="26" s="1"/>
  <c r="T9" i="36"/>
  <c r="X16" i="36"/>
  <c r="T85" i="36"/>
  <c r="T148" i="36" s="1"/>
  <c r="B21" i="26"/>
  <c r="C21" i="26" s="1"/>
  <c r="T6" i="36"/>
  <c r="T13" i="36" s="1"/>
  <c r="X18" i="36"/>
  <c r="T97" i="36"/>
  <c r="T160" i="36" s="1"/>
  <c r="C7" i="36"/>
  <c r="B18" i="26"/>
  <c r="C18" i="26" s="1"/>
  <c r="L3" i="26"/>
  <c r="D3" i="19" s="1"/>
  <c r="H10" i="25"/>
  <c r="D14" i="52"/>
  <c r="F14" i="52" s="1"/>
  <c r="D18" i="53"/>
  <c r="F18" i="53" s="1"/>
  <c r="G17" i="53"/>
  <c r="L17" i="53" s="1"/>
  <c r="H17" i="53"/>
  <c r="D23" i="53"/>
  <c r="F23" i="53" s="1"/>
  <c r="D19" i="52"/>
  <c r="F19" i="52" s="1"/>
  <c r="D16" i="52"/>
  <c r="F16" i="52" s="1"/>
  <c r="D20" i="53"/>
  <c r="F20" i="53" s="1"/>
  <c r="G13" i="52"/>
  <c r="H13" i="52"/>
  <c r="D22" i="53"/>
  <c r="F22" i="53" s="1"/>
  <c r="D18" i="52"/>
  <c r="F18" i="52" s="1"/>
  <c r="D17" i="52"/>
  <c r="F17" i="52" s="1"/>
  <c r="D21" i="53"/>
  <c r="F21" i="53" s="1"/>
  <c r="D19" i="53"/>
  <c r="F19" i="53" s="1"/>
  <c r="D15" i="52"/>
  <c r="F15" i="52" s="1"/>
  <c r="J13" i="26"/>
  <c r="D11" i="52"/>
  <c r="D15" i="53"/>
  <c r="C3" i="36"/>
  <c r="M3" i="26"/>
  <c r="H3" i="19"/>
  <c r="C8" i="36"/>
  <c r="M8" i="26"/>
  <c r="L8" i="26"/>
  <c r="H10" i="39"/>
  <c r="C9" i="36"/>
  <c r="M9" i="26"/>
  <c r="L9" i="26"/>
  <c r="C6" i="36"/>
  <c r="L6" i="26"/>
  <c r="M6" i="26"/>
  <c r="C11" i="36"/>
  <c r="M11" i="26"/>
  <c r="L11" i="26"/>
  <c r="L3" i="19"/>
  <c r="C10" i="36"/>
  <c r="M10" i="26"/>
  <c r="L10" i="26"/>
  <c r="I11" i="25"/>
  <c r="I11" i="39"/>
  <c r="L13" i="52" l="1"/>
  <c r="M13" i="52" s="1"/>
  <c r="N13" i="52" s="1"/>
  <c r="X19" i="36"/>
  <c r="T103" i="36"/>
  <c r="T166" i="36" s="1"/>
  <c r="X21" i="36"/>
  <c r="T115" i="36"/>
  <c r="T178" i="36" s="1"/>
  <c r="X24" i="36"/>
  <c r="T133" i="36"/>
  <c r="T196" i="36" s="1"/>
  <c r="X22" i="36"/>
  <c r="T121" i="36"/>
  <c r="T184" i="36" s="1"/>
  <c r="X20" i="36"/>
  <c r="T109" i="36"/>
  <c r="T172" i="36" s="1"/>
  <c r="X23" i="36"/>
  <c r="T127" i="36"/>
  <c r="T190" i="36" s="1"/>
  <c r="M17" i="53"/>
  <c r="N17" i="53" s="1"/>
  <c r="G19" i="53"/>
  <c r="L19" i="53" s="1"/>
  <c r="H19" i="53"/>
  <c r="G16" i="52"/>
  <c r="L16" i="52" s="1"/>
  <c r="M16" i="52" s="1"/>
  <c r="N16" i="52" s="1"/>
  <c r="H16" i="52"/>
  <c r="G21" i="53"/>
  <c r="L21" i="53" s="1"/>
  <c r="M21" i="53" s="1"/>
  <c r="N21" i="53" s="1"/>
  <c r="H21" i="53"/>
  <c r="G19" i="52"/>
  <c r="L19" i="52" s="1"/>
  <c r="M19" i="52" s="1"/>
  <c r="N19" i="52" s="1"/>
  <c r="H19" i="52"/>
  <c r="G17" i="52"/>
  <c r="L17" i="52" s="1"/>
  <c r="M17" i="52" s="1"/>
  <c r="N17" i="52" s="1"/>
  <c r="H17" i="52"/>
  <c r="G23" i="53"/>
  <c r="L23" i="53" s="1"/>
  <c r="H23" i="53"/>
  <c r="G22" i="53"/>
  <c r="L22" i="53" s="1"/>
  <c r="M22" i="53" s="1"/>
  <c r="N22" i="53" s="1"/>
  <c r="H22" i="53"/>
  <c r="G18" i="52"/>
  <c r="L18" i="52" s="1"/>
  <c r="M18" i="52" s="1"/>
  <c r="N18" i="52" s="1"/>
  <c r="H18" i="52"/>
  <c r="G18" i="53"/>
  <c r="L18" i="53" s="1"/>
  <c r="M18" i="53" s="1"/>
  <c r="N18" i="53" s="1"/>
  <c r="H18" i="53"/>
  <c r="G15" i="52"/>
  <c r="L15" i="52" s="1"/>
  <c r="M15" i="52" s="1"/>
  <c r="N15" i="52" s="1"/>
  <c r="H15" i="52"/>
  <c r="G20" i="53"/>
  <c r="L20" i="53" s="1"/>
  <c r="M20" i="53" s="1"/>
  <c r="N20" i="53" s="1"/>
  <c r="H20" i="53"/>
  <c r="G14" i="52"/>
  <c r="L14" i="52" s="1"/>
  <c r="M14" i="52" s="1"/>
  <c r="N14" i="52" s="1"/>
  <c r="H14" i="52"/>
  <c r="D21" i="52"/>
  <c r="I11" i="52" s="1"/>
  <c r="F11" i="52"/>
  <c r="F15" i="53"/>
  <c r="D25" i="53"/>
  <c r="I15" i="53" s="1"/>
  <c r="R3" i="19"/>
  <c r="T3" i="19"/>
  <c r="P3" i="19"/>
  <c r="N3" i="19"/>
  <c r="J3" i="19"/>
  <c r="C13" i="36"/>
  <c r="N8" i="26"/>
  <c r="N3" i="26"/>
  <c r="N9" i="26"/>
  <c r="N4" i="26"/>
  <c r="N6" i="26"/>
  <c r="N7" i="26"/>
  <c r="N10" i="26"/>
  <c r="N12" i="26"/>
  <c r="N11" i="26"/>
  <c r="N5" i="26"/>
  <c r="X26" i="36" l="1"/>
  <c r="X32" i="36" s="1"/>
  <c r="M23" i="53"/>
  <c r="N23" i="53" s="1"/>
  <c r="M19" i="53"/>
  <c r="N19" i="53" s="1"/>
  <c r="E15" i="53"/>
  <c r="E22" i="53"/>
  <c r="I23" i="53"/>
  <c r="E21" i="53"/>
  <c r="I20" i="53"/>
  <c r="E23" i="53"/>
  <c r="E18" i="53"/>
  <c r="I17" i="53"/>
  <c r="I19" i="53"/>
  <c r="E19" i="53"/>
  <c r="E17" i="53"/>
  <c r="I18" i="53"/>
  <c r="I22" i="53"/>
  <c r="I24" i="53"/>
  <c r="E24" i="53"/>
  <c r="E20" i="53"/>
  <c r="I21" i="53"/>
  <c r="I16" i="53"/>
  <c r="E16" i="53"/>
  <c r="H15" i="53"/>
  <c r="G15" i="53"/>
  <c r="L15" i="53" s="1"/>
  <c r="E11" i="52"/>
  <c r="H11" i="52"/>
  <c r="G11" i="52"/>
  <c r="L11" i="52" s="1"/>
  <c r="M11" i="52" s="1"/>
  <c r="I17" i="52"/>
  <c r="I14" i="52"/>
  <c r="E13" i="52"/>
  <c r="I18" i="52"/>
  <c r="E17" i="52"/>
  <c r="E19" i="52"/>
  <c r="I20" i="52"/>
  <c r="I16" i="52"/>
  <c r="E16" i="52"/>
  <c r="E18" i="52"/>
  <c r="E20" i="52"/>
  <c r="I13" i="52"/>
  <c r="I19" i="52"/>
  <c r="E14" i="52"/>
  <c r="I15" i="52"/>
  <c r="E15" i="52"/>
  <c r="I12" i="52"/>
  <c r="E12" i="52"/>
  <c r="U3" i="19"/>
  <c r="O3" i="19"/>
  <c r="W3" i="19"/>
  <c r="S3" i="19"/>
  <c r="M3" i="19"/>
  <c r="K3" i="19"/>
  <c r="G3" i="19"/>
  <c r="Q3" i="19"/>
  <c r="I3" i="19"/>
  <c r="E3" i="19"/>
  <c r="X37" i="36" l="1"/>
  <c r="X35" i="36"/>
  <c r="X33" i="36"/>
  <c r="X36" i="36"/>
  <c r="X29" i="36"/>
  <c r="X31" i="36"/>
  <c r="X34" i="36"/>
  <c r="X30" i="36"/>
  <c r="X38" i="36"/>
  <c r="AD15" i="19"/>
  <c r="AD5" i="19"/>
  <c r="AD21" i="19"/>
  <c r="AD12" i="19"/>
  <c r="AD13" i="19"/>
  <c r="AD10" i="19"/>
  <c r="AA15" i="19"/>
  <c r="AA13" i="19"/>
  <c r="AA12" i="19"/>
  <c r="AA21" i="19"/>
  <c r="AA5" i="19"/>
  <c r="AA10" i="19"/>
  <c r="Z12" i="19"/>
  <c r="Z15" i="19"/>
  <c r="Z21" i="19"/>
  <c r="Z5" i="19"/>
  <c r="Z13" i="19"/>
  <c r="Z10" i="19"/>
  <c r="AB21" i="19"/>
  <c r="AB13" i="19"/>
  <c r="AB12" i="19"/>
  <c r="AB10" i="19"/>
  <c r="AB15" i="19"/>
  <c r="AB5" i="19"/>
  <c r="AC13" i="19"/>
  <c r="AC15" i="19"/>
  <c r="AC10" i="19"/>
  <c r="AC5" i="19"/>
  <c r="AC21" i="19"/>
  <c r="AC12" i="19"/>
  <c r="AG12" i="19"/>
  <c r="AG10" i="19"/>
  <c r="AG15" i="19"/>
  <c r="AG13" i="19"/>
  <c r="AG5" i="19"/>
  <c r="AG21" i="19"/>
  <c r="Y21" i="19"/>
  <c r="Y15" i="19"/>
  <c r="Y10" i="19"/>
  <c r="Y5" i="19"/>
  <c r="Y13" i="19"/>
  <c r="Y12" i="19"/>
  <c r="AE12" i="19"/>
  <c r="AE21" i="19"/>
  <c r="AE13" i="19"/>
  <c r="AE15" i="19"/>
  <c r="AE5" i="19"/>
  <c r="AE10" i="19"/>
  <c r="AF13" i="19"/>
  <c r="AF21" i="19"/>
  <c r="AF12" i="19"/>
  <c r="AF10" i="19"/>
  <c r="AF15" i="19"/>
  <c r="AF5" i="19"/>
  <c r="AH12" i="19"/>
  <c r="AH21" i="19"/>
  <c r="AH15" i="19"/>
  <c r="AH13" i="19"/>
  <c r="AH5" i="19"/>
  <c r="AH10" i="19"/>
  <c r="N11" i="52"/>
  <c r="I25" i="53"/>
  <c r="I21" i="52"/>
  <c r="X39" i="36" l="1"/>
  <c r="X10" i="19"/>
  <c r="X15" i="19"/>
  <c r="X12" i="19"/>
  <c r="X21" i="19"/>
  <c r="X13" i="19"/>
  <c r="X5" i="19"/>
  <c r="N21" i="52"/>
  <c r="O13" i="52" s="1"/>
  <c r="P13" i="52" s="1"/>
  <c r="Q13" i="52" s="1"/>
  <c r="M15" i="53"/>
  <c r="N15" i="53" s="1"/>
  <c r="L25" i="53"/>
  <c r="O12" i="52" l="1"/>
  <c r="P12" i="52" s="1"/>
  <c r="Q12" i="52" s="1"/>
  <c r="F3" i="50" s="1"/>
  <c r="O11" i="52"/>
  <c r="P11" i="52" s="1"/>
  <c r="Q11" i="52" s="1"/>
  <c r="O20" i="52"/>
  <c r="P20" i="52" s="1"/>
  <c r="Q20" i="52" s="1"/>
  <c r="V3" i="51" s="1"/>
  <c r="O18" i="52"/>
  <c r="P18" i="52" s="1"/>
  <c r="Q18" i="52" s="1"/>
  <c r="O16" i="52"/>
  <c r="P16" i="52" s="1"/>
  <c r="Q16" i="52" s="1"/>
  <c r="N3" i="51" s="1"/>
  <c r="O19" i="52"/>
  <c r="P19" i="52" s="1"/>
  <c r="Q19" i="52" s="1"/>
  <c r="T3" i="51" s="1"/>
  <c r="O14" i="52"/>
  <c r="O17" i="52"/>
  <c r="P17" i="52" s="1"/>
  <c r="Q17" i="52" s="1"/>
  <c r="P3" i="50" s="1"/>
  <c r="O15" i="52"/>
  <c r="P15" i="52" s="1"/>
  <c r="N25" i="53"/>
  <c r="O16" i="53" s="1"/>
  <c r="B17" i="36" s="1"/>
  <c r="C17" i="36" s="1"/>
  <c r="D17" i="36" s="1"/>
  <c r="F3" i="51"/>
  <c r="Q15" i="52"/>
  <c r="H3" i="47"/>
  <c r="H3" i="51"/>
  <c r="H3" i="48"/>
  <c r="H3" i="50"/>
  <c r="F3" i="47" l="1"/>
  <c r="F3" i="48"/>
  <c r="N3" i="48"/>
  <c r="V3" i="50"/>
  <c r="T3" i="50"/>
  <c r="T3" i="47"/>
  <c r="V3" i="47"/>
  <c r="N3" i="47"/>
  <c r="N3" i="50"/>
  <c r="P14" i="52"/>
  <c r="Q14" i="52" s="1"/>
  <c r="J3" i="48" s="1"/>
  <c r="O21" i="52"/>
  <c r="S20" i="52" s="1"/>
  <c r="V3" i="48"/>
  <c r="P3" i="51"/>
  <c r="T3" i="48"/>
  <c r="P3" i="47"/>
  <c r="P3" i="48"/>
  <c r="O17" i="53"/>
  <c r="B18" i="36" s="1"/>
  <c r="C18" i="36" s="1"/>
  <c r="D18" i="36" s="1"/>
  <c r="O18" i="53"/>
  <c r="B19" i="36" s="1"/>
  <c r="C19" i="36" s="1"/>
  <c r="D19" i="36" s="1"/>
  <c r="N9" i="35" s="1"/>
  <c r="O19" i="53"/>
  <c r="B20" i="36" s="1"/>
  <c r="C20" i="36" s="1"/>
  <c r="D20" i="36" s="1"/>
  <c r="R15" i="35" s="1"/>
  <c r="D3" i="48"/>
  <c r="D3" i="51"/>
  <c r="D3" i="50"/>
  <c r="D3" i="47"/>
  <c r="P3" i="35"/>
  <c r="R3" i="35"/>
  <c r="R23" i="35"/>
  <c r="T23" i="35"/>
  <c r="X3" i="35"/>
  <c r="J3" i="35"/>
  <c r="V3" i="35"/>
  <c r="V23" i="35"/>
  <c r="M17" i="36"/>
  <c r="L23" i="35"/>
  <c r="N3" i="35"/>
  <c r="P23" i="35"/>
  <c r="J23" i="35"/>
  <c r="X23" i="35"/>
  <c r="T3" i="35"/>
  <c r="N23" i="35"/>
  <c r="L3" i="35"/>
  <c r="X7" i="35"/>
  <c r="P7" i="35"/>
  <c r="O24" i="53"/>
  <c r="B25" i="36" s="1"/>
  <c r="C25" i="36" s="1"/>
  <c r="D25" i="36" s="1"/>
  <c r="M25" i="36" s="1"/>
  <c r="O22" i="53"/>
  <c r="B23" i="36" s="1"/>
  <c r="C23" i="36" s="1"/>
  <c r="D23" i="36" s="1"/>
  <c r="O20" i="53"/>
  <c r="B21" i="36" s="1"/>
  <c r="C21" i="36" s="1"/>
  <c r="D21" i="36" s="1"/>
  <c r="O21" i="53"/>
  <c r="B22" i="36" s="1"/>
  <c r="C22" i="36" s="1"/>
  <c r="D22" i="36" s="1"/>
  <c r="O15" i="53"/>
  <c r="O23" i="53"/>
  <c r="R12" i="52"/>
  <c r="G3" i="50" s="1"/>
  <c r="R18" i="52"/>
  <c r="S3" i="51" s="1"/>
  <c r="S18" i="52"/>
  <c r="R15" i="52"/>
  <c r="M3" i="48" s="1"/>
  <c r="S13" i="52"/>
  <c r="S15" i="52"/>
  <c r="S19" i="52"/>
  <c r="R17" i="52"/>
  <c r="S17" i="52"/>
  <c r="R11" i="52"/>
  <c r="S12" i="52"/>
  <c r="S11" i="52"/>
  <c r="R13" i="52"/>
  <c r="S16" i="52"/>
  <c r="R19" i="52"/>
  <c r="R20" i="52"/>
  <c r="R16" i="52"/>
  <c r="J3" i="50"/>
  <c r="P19" i="53"/>
  <c r="R3" i="51"/>
  <c r="R3" i="48"/>
  <c r="R3" i="50"/>
  <c r="R3" i="47"/>
  <c r="P16" i="53"/>
  <c r="L3" i="48"/>
  <c r="L3" i="50"/>
  <c r="L3" i="47"/>
  <c r="L3" i="51"/>
  <c r="M18" i="36" l="1"/>
  <c r="Q17" i="54"/>
  <c r="P17" i="53"/>
  <c r="J3" i="51"/>
  <c r="P18" i="53"/>
  <c r="J3" i="47"/>
  <c r="L17" i="35"/>
  <c r="L14" i="35"/>
  <c r="T17" i="35"/>
  <c r="N14" i="35"/>
  <c r="K5" i="35"/>
  <c r="Q21" i="54"/>
  <c r="S22" i="54" s="1"/>
  <c r="P8" i="35"/>
  <c r="R8" i="35"/>
  <c r="T8" i="35"/>
  <c r="T7" i="35"/>
  <c r="L8" i="35"/>
  <c r="M19" i="36"/>
  <c r="N19" i="36" s="1"/>
  <c r="X17" i="35"/>
  <c r="N7" i="35"/>
  <c r="L7" i="35"/>
  <c r="J7" i="35"/>
  <c r="J7" i="37" s="1"/>
  <c r="T14" i="35"/>
  <c r="X8" i="35"/>
  <c r="R17" i="35"/>
  <c r="V14" i="35"/>
  <c r="N17" i="35"/>
  <c r="N8" i="35"/>
  <c r="L15" i="35"/>
  <c r="V7" i="35"/>
  <c r="J14" i="35"/>
  <c r="R7" i="35"/>
  <c r="P14" i="35"/>
  <c r="V17" i="35"/>
  <c r="P17" i="35"/>
  <c r="X14" i="35"/>
  <c r="J17" i="35"/>
  <c r="R14" i="35"/>
  <c r="V8" i="35"/>
  <c r="V15" i="35"/>
  <c r="X15" i="35"/>
  <c r="J4" i="35"/>
  <c r="J4" i="37" s="1"/>
  <c r="N15" i="35"/>
  <c r="L4" i="35"/>
  <c r="T15" i="35"/>
  <c r="V4" i="35"/>
  <c r="R14" i="52"/>
  <c r="K3" i="47" s="1"/>
  <c r="AV1" i="47" s="1"/>
  <c r="J8" i="35"/>
  <c r="P15" i="35"/>
  <c r="T9" i="35"/>
  <c r="V9" i="35"/>
  <c r="K4" i="37"/>
  <c r="K23" i="37"/>
  <c r="S14" i="52"/>
  <c r="J15" i="35"/>
  <c r="J15" i="37" s="1"/>
  <c r="P24" i="53"/>
  <c r="Q24" i="53" s="1"/>
  <c r="V24" i="53" s="1"/>
  <c r="W24" i="53" s="1"/>
  <c r="X24" i="53" s="1"/>
  <c r="M20" i="36"/>
  <c r="K8" i="37" s="1"/>
  <c r="L9" i="35"/>
  <c r="R9" i="35"/>
  <c r="P20" i="53"/>
  <c r="R4" i="35"/>
  <c r="T4" i="35"/>
  <c r="X9" i="35"/>
  <c r="P9" i="35"/>
  <c r="P4" i="35"/>
  <c r="N4" i="35"/>
  <c r="J9" i="35"/>
  <c r="J9" i="37" s="1"/>
  <c r="X4" i="35"/>
  <c r="M92" i="36"/>
  <c r="M155" i="36" s="1"/>
  <c r="N17" i="36"/>
  <c r="Y3" i="35"/>
  <c r="C4" i="39" s="1"/>
  <c r="B4" i="39" s="1"/>
  <c r="J3" i="37"/>
  <c r="P23" i="53"/>
  <c r="Q23" i="53" s="1"/>
  <c r="AP23" i="53" s="1"/>
  <c r="AQ23" i="53" s="1"/>
  <c r="AR23" i="53" s="1"/>
  <c r="B24" i="36"/>
  <c r="C24" i="36" s="1"/>
  <c r="D24" i="36" s="1"/>
  <c r="P15" i="53"/>
  <c r="B16" i="36"/>
  <c r="T12" i="35"/>
  <c r="R22" i="35"/>
  <c r="R12" i="35"/>
  <c r="N22" i="35"/>
  <c r="X12" i="35"/>
  <c r="N6" i="35"/>
  <c r="V12" i="35"/>
  <c r="L12" i="35"/>
  <c r="N12" i="35"/>
  <c r="V22" i="35"/>
  <c r="T22" i="35"/>
  <c r="L22" i="35"/>
  <c r="J22" i="35"/>
  <c r="J6" i="35"/>
  <c r="T6" i="35"/>
  <c r="J12" i="35"/>
  <c r="L6" i="35"/>
  <c r="K6" i="37" s="1"/>
  <c r="R6" i="35"/>
  <c r="V6" i="35"/>
  <c r="X6" i="35"/>
  <c r="X22" i="35"/>
  <c r="P6" i="35"/>
  <c r="P22" i="35"/>
  <c r="M23" i="36"/>
  <c r="P12" i="35"/>
  <c r="M140" i="36"/>
  <c r="M203" i="36" s="1"/>
  <c r="N25" i="36"/>
  <c r="S3" i="50"/>
  <c r="J5" i="35"/>
  <c r="T10" i="35"/>
  <c r="N10" i="35"/>
  <c r="X10" i="35"/>
  <c r="X5" i="35"/>
  <c r="L5" i="35"/>
  <c r="K5" i="37" s="1"/>
  <c r="L10" i="35"/>
  <c r="N5" i="35"/>
  <c r="P5" i="35"/>
  <c r="R5" i="35"/>
  <c r="V10" i="35"/>
  <c r="P10" i="35"/>
  <c r="J10" i="35"/>
  <c r="V5" i="35"/>
  <c r="R10" i="35"/>
  <c r="M22" i="36"/>
  <c r="T5" i="35"/>
  <c r="P21" i="53"/>
  <c r="Q21" i="53" s="1"/>
  <c r="P22" i="53"/>
  <c r="Q22" i="53" s="1"/>
  <c r="M98" i="36"/>
  <c r="M161" i="36" s="1"/>
  <c r="N18" i="36"/>
  <c r="J23" i="37"/>
  <c r="Y23" i="35"/>
  <c r="R18" i="35"/>
  <c r="R21" i="35"/>
  <c r="V18" i="35"/>
  <c r="J21" i="35"/>
  <c r="V21" i="35"/>
  <c r="T21" i="35"/>
  <c r="X18" i="35"/>
  <c r="T18" i="35"/>
  <c r="L21" i="35"/>
  <c r="J18" i="35"/>
  <c r="N18" i="35"/>
  <c r="N21" i="35"/>
  <c r="P18" i="35"/>
  <c r="L18" i="35"/>
  <c r="X21" i="35"/>
  <c r="P21" i="35"/>
  <c r="M21" i="36"/>
  <c r="O25" i="53"/>
  <c r="S23" i="53" s="1"/>
  <c r="G3" i="48"/>
  <c r="G3" i="47"/>
  <c r="G3" i="51"/>
  <c r="M3" i="50"/>
  <c r="M3" i="51"/>
  <c r="S3" i="47"/>
  <c r="S3" i="48"/>
  <c r="M3" i="47"/>
  <c r="E3" i="50"/>
  <c r="E3" i="47"/>
  <c r="E3" i="51"/>
  <c r="E3" i="48"/>
  <c r="O3" i="50"/>
  <c r="O3" i="51"/>
  <c r="O3" i="47"/>
  <c r="O3" i="48"/>
  <c r="W3" i="51"/>
  <c r="W3" i="48"/>
  <c r="W3" i="50"/>
  <c r="W3" i="47"/>
  <c r="Q3" i="48"/>
  <c r="Q3" i="47"/>
  <c r="Q3" i="50"/>
  <c r="Q3" i="51"/>
  <c r="U3" i="48"/>
  <c r="U3" i="50"/>
  <c r="U3" i="47"/>
  <c r="U3" i="51"/>
  <c r="I3" i="51"/>
  <c r="I3" i="47"/>
  <c r="I3" i="50"/>
  <c r="I3" i="48"/>
  <c r="S21" i="52"/>
  <c r="Q18" i="53"/>
  <c r="Q20" i="53"/>
  <c r="Q16" i="53"/>
  <c r="Q17" i="53"/>
  <c r="Q19" i="53"/>
  <c r="K3" i="50" l="1"/>
  <c r="L7" i="37"/>
  <c r="S23" i="54"/>
  <c r="Q15" i="53"/>
  <c r="AZ15" i="53" s="1"/>
  <c r="BA15" i="53" s="1"/>
  <c r="BB15" i="53" s="1"/>
  <c r="R15" i="53"/>
  <c r="V15" i="53"/>
  <c r="K3" i="48"/>
  <c r="K17" i="37"/>
  <c r="N20" i="36"/>
  <c r="L8" i="37" s="1"/>
  <c r="M104" i="36"/>
  <c r="M167" i="36" s="1"/>
  <c r="L4" i="37"/>
  <c r="K10" i="37"/>
  <c r="K3" i="51"/>
  <c r="B26" i="36"/>
  <c r="K7" i="37"/>
  <c r="M110" i="36"/>
  <c r="M173" i="36" s="1"/>
  <c r="Y17" i="35"/>
  <c r="J17" i="37"/>
  <c r="Y8" i="35"/>
  <c r="K9" i="37"/>
  <c r="Y7" i="35"/>
  <c r="Y14" i="35"/>
  <c r="J8" i="37"/>
  <c r="J14" i="37"/>
  <c r="Y15" i="35"/>
  <c r="Y9" i="35"/>
  <c r="R17" i="53"/>
  <c r="Y4" i="35"/>
  <c r="S17" i="53"/>
  <c r="R20" i="53"/>
  <c r="S20" i="53"/>
  <c r="S16" i="53"/>
  <c r="S21" i="53"/>
  <c r="S24" i="53"/>
  <c r="R24" i="53"/>
  <c r="S18" i="53"/>
  <c r="R16" i="53"/>
  <c r="W15" i="53"/>
  <c r="X15" i="53" s="1"/>
  <c r="R22" i="53"/>
  <c r="AF15" i="53"/>
  <c r="AG15" i="53" s="1"/>
  <c r="AH15" i="53" s="1"/>
  <c r="AP15" i="53"/>
  <c r="AQ15" i="53" s="1"/>
  <c r="AR15" i="53" s="1"/>
  <c r="S15" i="53"/>
  <c r="R18" i="53"/>
  <c r="S19" i="53"/>
  <c r="R23" i="53"/>
  <c r="R19" i="53"/>
  <c r="AF23" i="53"/>
  <c r="AG23" i="53" s="1"/>
  <c r="AH23" i="53" s="1"/>
  <c r="V23" i="53"/>
  <c r="W23" i="53" s="1"/>
  <c r="X23" i="53" s="1"/>
  <c r="S22" i="53"/>
  <c r="AZ23" i="53"/>
  <c r="BA23" i="53" s="1"/>
  <c r="BB23" i="53" s="1"/>
  <c r="J21" i="37"/>
  <c r="Y21" i="35"/>
  <c r="J12" i="37"/>
  <c r="Y12" i="35"/>
  <c r="G46" i="54"/>
  <c r="G45" i="54"/>
  <c r="G55" i="54"/>
  <c r="G52" i="54"/>
  <c r="N22" i="36"/>
  <c r="M122" i="36"/>
  <c r="M185" i="36" s="1"/>
  <c r="J6" i="37"/>
  <c r="Y6" i="35"/>
  <c r="N110" i="36"/>
  <c r="N173" i="36" s="1"/>
  <c r="O20" i="36"/>
  <c r="G42" i="54"/>
  <c r="G44" i="54"/>
  <c r="G43" i="54"/>
  <c r="Y22" i="35"/>
  <c r="J22" i="37"/>
  <c r="N104" i="36"/>
  <c r="N167" i="36" s="1"/>
  <c r="O19" i="36"/>
  <c r="J10" i="37"/>
  <c r="Y10" i="35"/>
  <c r="T13" i="35"/>
  <c r="X13" i="35"/>
  <c r="R19" i="35"/>
  <c r="N13" i="35"/>
  <c r="P19" i="35"/>
  <c r="N19" i="35"/>
  <c r="T19" i="35"/>
  <c r="L13" i="35"/>
  <c r="K13" i="37" s="1"/>
  <c r="J19" i="35"/>
  <c r="P13" i="35"/>
  <c r="V13" i="35"/>
  <c r="R13" i="35"/>
  <c r="L19" i="35"/>
  <c r="K19" i="37" s="1"/>
  <c r="J13" i="35"/>
  <c r="V19" i="35"/>
  <c r="M24" i="36"/>
  <c r="K21" i="37" s="1"/>
  <c r="X19" i="35"/>
  <c r="N98" i="36"/>
  <c r="N161" i="36" s="1"/>
  <c r="O18" i="36"/>
  <c r="M5" i="37" s="1"/>
  <c r="K14" i="37"/>
  <c r="O25" i="36"/>
  <c r="N140" i="36"/>
  <c r="N203" i="36" s="1"/>
  <c r="K12" i="37"/>
  <c r="N21" i="36"/>
  <c r="M116" i="36"/>
  <c r="M179" i="36" s="1"/>
  <c r="L5" i="37"/>
  <c r="L6" i="37"/>
  <c r="K18" i="37"/>
  <c r="R21" i="53"/>
  <c r="N92" i="36"/>
  <c r="N155" i="36" s="1"/>
  <c r="O17" i="36"/>
  <c r="L10" i="37"/>
  <c r="J18" i="37"/>
  <c r="Y18" i="35"/>
  <c r="J5" i="37"/>
  <c r="Y5" i="35"/>
  <c r="C16" i="36"/>
  <c r="M128" i="36"/>
  <c r="M191" i="36" s="1"/>
  <c r="N23" i="36"/>
  <c r="L18" i="37" s="1"/>
  <c r="L23" i="37"/>
  <c r="K15" i="37"/>
  <c r="BA1" i="47"/>
  <c r="AZ1" i="47"/>
  <c r="BB1" i="47"/>
  <c r="AU1" i="47"/>
  <c r="AS1" i="47"/>
  <c r="AT1" i="47"/>
  <c r="AX1" i="47"/>
  <c r="AW1" i="47"/>
  <c r="AY1" i="47"/>
  <c r="AF17" i="53"/>
  <c r="AG17" i="53" s="1"/>
  <c r="AH17" i="53" s="1"/>
  <c r="V17" i="53"/>
  <c r="AZ17" i="53"/>
  <c r="BA17" i="53" s="1"/>
  <c r="BB17" i="53" s="1"/>
  <c r="AP17" i="53"/>
  <c r="AQ17" i="53" s="1"/>
  <c r="AR17" i="53" s="1"/>
  <c r="AF20" i="53"/>
  <c r="AG20" i="53" s="1"/>
  <c r="AH20" i="53" s="1"/>
  <c r="AP20" i="53"/>
  <c r="AQ20" i="53" s="1"/>
  <c r="AR20" i="53" s="1"/>
  <c r="AZ20" i="53"/>
  <c r="BA20" i="53" s="1"/>
  <c r="BB20" i="53" s="1"/>
  <c r="V20" i="53"/>
  <c r="V19" i="53"/>
  <c r="AZ19" i="53"/>
  <c r="BA19" i="53" s="1"/>
  <c r="BB19" i="53" s="1"/>
  <c r="AF19" i="53"/>
  <c r="AG19" i="53" s="1"/>
  <c r="AH19" i="53" s="1"/>
  <c r="AP19" i="53"/>
  <c r="AQ19" i="53" s="1"/>
  <c r="AR19" i="53" s="1"/>
  <c r="V16" i="53"/>
  <c r="AZ16" i="53"/>
  <c r="BA16" i="53" s="1"/>
  <c r="BB16" i="53" s="1"/>
  <c r="AF16" i="53"/>
  <c r="AG16" i="53" s="1"/>
  <c r="AH16" i="53" s="1"/>
  <c r="AP16" i="53"/>
  <c r="AQ16" i="53" s="1"/>
  <c r="AR16" i="53" s="1"/>
  <c r="AF18" i="53"/>
  <c r="AG18" i="53" s="1"/>
  <c r="AH18" i="53" s="1"/>
  <c r="AP18" i="53"/>
  <c r="AQ18" i="53" s="1"/>
  <c r="AR18" i="53" s="1"/>
  <c r="V18" i="53"/>
  <c r="AZ18" i="53"/>
  <c r="BA18" i="53" s="1"/>
  <c r="BB18" i="53" s="1"/>
  <c r="AF22" i="53"/>
  <c r="AG22" i="53" s="1"/>
  <c r="AH22" i="53" s="1"/>
  <c r="AZ22" i="53"/>
  <c r="BA22" i="53" s="1"/>
  <c r="BB22" i="53" s="1"/>
  <c r="V22" i="53"/>
  <c r="AP22" i="53"/>
  <c r="AQ22" i="53" s="1"/>
  <c r="AR22" i="53" s="1"/>
  <c r="AP24" i="53"/>
  <c r="AQ24" i="53" s="1"/>
  <c r="AR24" i="53" s="1"/>
  <c r="AF24" i="53"/>
  <c r="AG24" i="53" s="1"/>
  <c r="AH24" i="53" s="1"/>
  <c r="AZ24" i="53"/>
  <c r="BA24" i="53" s="1"/>
  <c r="BB24" i="53" s="1"/>
  <c r="AP21" i="53"/>
  <c r="AQ21" i="53" s="1"/>
  <c r="AR21" i="53" s="1"/>
  <c r="AF21" i="53"/>
  <c r="AG21" i="53" s="1"/>
  <c r="AH21" i="53" s="1"/>
  <c r="AZ21" i="53"/>
  <c r="BA21" i="53" s="1"/>
  <c r="BB21" i="53" s="1"/>
  <c r="V21" i="53"/>
  <c r="L9" i="37" l="1"/>
  <c r="S25" i="53"/>
  <c r="D16" i="36"/>
  <c r="D26" i="36" s="1"/>
  <c r="C26" i="36"/>
  <c r="L19" i="37"/>
  <c r="K22" i="37"/>
  <c r="O110" i="36"/>
  <c r="O173" i="36" s="1"/>
  <c r="P20" i="36"/>
  <c r="M9" i="37"/>
  <c r="M8" i="37"/>
  <c r="M16" i="36"/>
  <c r="M26" i="36" s="1"/>
  <c r="T11" i="35"/>
  <c r="P16" i="35"/>
  <c r="V11" i="35"/>
  <c r="J20" i="35"/>
  <c r="L11" i="35"/>
  <c r="K11" i="37" s="1"/>
  <c r="L20" i="35"/>
  <c r="K20" i="37" s="1"/>
  <c r="L16" i="35"/>
  <c r="K16" i="37" s="1"/>
  <c r="T20" i="35"/>
  <c r="R16" i="35"/>
  <c r="N11" i="35"/>
  <c r="L11" i="37" s="1"/>
  <c r="R11" i="35"/>
  <c r="J19" i="37"/>
  <c r="Y19" i="35"/>
  <c r="N122" i="36"/>
  <c r="N185" i="36" s="1"/>
  <c r="O22" i="36"/>
  <c r="L14" i="37"/>
  <c r="L15" i="37"/>
  <c r="N116" i="36"/>
  <c r="N179" i="36" s="1"/>
  <c r="O21" i="36"/>
  <c r="L13" i="37"/>
  <c r="Q44" i="54"/>
  <c r="P25" i="36"/>
  <c r="O140" i="36"/>
  <c r="O203" i="36" s="1"/>
  <c r="M23" i="37"/>
  <c r="L12" i="37"/>
  <c r="O104" i="36"/>
  <c r="O167" i="36" s="1"/>
  <c r="P19" i="36"/>
  <c r="M7" i="37"/>
  <c r="O92" i="36"/>
  <c r="O155" i="36" s="1"/>
  <c r="P17" i="36"/>
  <c r="M10" i="37"/>
  <c r="O98" i="36"/>
  <c r="O161" i="36" s="1"/>
  <c r="P18" i="36"/>
  <c r="M4" i="37"/>
  <c r="N128" i="36"/>
  <c r="N191" i="36" s="1"/>
  <c r="O23" i="36"/>
  <c r="M19" i="37" s="1"/>
  <c r="L17" i="37"/>
  <c r="M134" i="36"/>
  <c r="M197" i="36" s="1"/>
  <c r="N24" i="36"/>
  <c r="M6" i="37"/>
  <c r="Y13" i="35"/>
  <c r="J13" i="37"/>
  <c r="AR1" i="47"/>
  <c r="W18" i="53"/>
  <c r="X18" i="53" s="1"/>
  <c r="W17" i="53"/>
  <c r="X17" i="53" s="1"/>
  <c r="W16" i="53"/>
  <c r="X16" i="53" s="1"/>
  <c r="W21" i="53"/>
  <c r="X21" i="53" s="1"/>
  <c r="W22" i="53"/>
  <c r="X22" i="53" s="1"/>
  <c r="W19" i="53"/>
  <c r="X19" i="53" s="1"/>
  <c r="W20" i="53"/>
  <c r="X20" i="53" s="1"/>
  <c r="AR25" i="53"/>
  <c r="AS15" i="53" s="1"/>
  <c r="AH25" i="53"/>
  <c r="AI18" i="53" s="1"/>
  <c r="B45" i="36" s="1"/>
  <c r="C45" i="36" s="1"/>
  <c r="D45" i="36" s="1"/>
  <c r="M45" i="36" s="1"/>
  <c r="BB25" i="53"/>
  <c r="BC18" i="53" s="1"/>
  <c r="B71" i="36" s="1"/>
  <c r="C71" i="36" s="1"/>
  <c r="D71" i="36" s="1"/>
  <c r="M71" i="36" s="1"/>
  <c r="V20" i="35" l="1"/>
  <c r="N20" i="35"/>
  <c r="R20" i="35"/>
  <c r="J16" i="35"/>
  <c r="J16" i="37" s="1"/>
  <c r="J11" i="35"/>
  <c r="N16" i="35"/>
  <c r="L16" i="37" s="1"/>
  <c r="X16" i="35"/>
  <c r="X20" i="35"/>
  <c r="X11" i="35"/>
  <c r="V16" i="35"/>
  <c r="P11" i="35"/>
  <c r="T16" i="35"/>
  <c r="P20" i="35"/>
  <c r="J20" i="37"/>
  <c r="Q25" i="36"/>
  <c r="P140" i="36"/>
  <c r="P203" i="36" s="1"/>
  <c r="N23" i="37"/>
  <c r="O116" i="36"/>
  <c r="O179" i="36" s="1"/>
  <c r="P21" i="36"/>
  <c r="N11" i="37" s="1"/>
  <c r="M12" i="37"/>
  <c r="O122" i="36"/>
  <c r="O185" i="36" s="1"/>
  <c r="P22" i="36"/>
  <c r="M14" i="37"/>
  <c r="M15" i="37"/>
  <c r="P92" i="36"/>
  <c r="P155" i="36" s="1"/>
  <c r="Q17" i="36"/>
  <c r="M16" i="37"/>
  <c r="L20" i="37"/>
  <c r="O24" i="36"/>
  <c r="N134" i="36"/>
  <c r="N197" i="36" s="1"/>
  <c r="L22" i="37"/>
  <c r="L21" i="37"/>
  <c r="O128" i="36"/>
  <c r="O191" i="36" s="1"/>
  <c r="P23" i="36"/>
  <c r="N16" i="37" s="1"/>
  <c r="M17" i="37"/>
  <c r="M18" i="37"/>
  <c r="P104" i="36"/>
  <c r="P167" i="36" s="1"/>
  <c r="Q19" i="36"/>
  <c r="N7" i="37"/>
  <c r="M86" i="36"/>
  <c r="M149" i="36" s="1"/>
  <c r="N16" i="36"/>
  <c r="N26" i="36" s="1"/>
  <c r="K3" i="37"/>
  <c r="M11" i="37"/>
  <c r="M13" i="37"/>
  <c r="P110" i="36"/>
  <c r="P173" i="36" s="1"/>
  <c r="Q20" i="36"/>
  <c r="N8" i="37"/>
  <c r="N9" i="37"/>
  <c r="N10" i="37"/>
  <c r="J11" i="37"/>
  <c r="P98" i="36"/>
  <c r="P161" i="36" s="1"/>
  <c r="Q18" i="36"/>
  <c r="N4" i="37"/>
  <c r="N6" i="37"/>
  <c r="N5" i="37"/>
  <c r="N71" i="36"/>
  <c r="M108" i="36"/>
  <c r="M171" i="36" s="1"/>
  <c r="AT15" i="53"/>
  <c r="AU15" i="53" s="1"/>
  <c r="B55" i="36"/>
  <c r="N45" i="36"/>
  <c r="M106" i="36"/>
  <c r="M169" i="36" s="1"/>
  <c r="X25" i="53"/>
  <c r="Y25" i="53" s="1"/>
  <c r="AS20" i="53"/>
  <c r="AS18" i="53"/>
  <c r="AS16" i="53"/>
  <c r="AS19" i="53"/>
  <c r="AS21" i="53"/>
  <c r="AS24" i="53"/>
  <c r="AS23" i="53"/>
  <c r="AS22" i="53"/>
  <c r="AS17" i="53"/>
  <c r="BC24" i="53"/>
  <c r="AI23" i="53"/>
  <c r="AI24" i="53"/>
  <c r="AI16" i="53"/>
  <c r="BC21" i="53"/>
  <c r="AI22" i="53"/>
  <c r="AI20" i="53"/>
  <c r="AI17" i="53"/>
  <c r="BC16" i="53"/>
  <c r="BC19" i="53"/>
  <c r="AI15" i="53"/>
  <c r="BC17" i="53"/>
  <c r="AI21" i="53"/>
  <c r="AI19" i="53"/>
  <c r="BD18" i="53"/>
  <c r="AJ18" i="53"/>
  <c r="BC20" i="53"/>
  <c r="B73" i="36" s="1"/>
  <c r="C73" i="36" s="1"/>
  <c r="D73" i="36" s="1"/>
  <c r="M73" i="36" s="1"/>
  <c r="BC15" i="53"/>
  <c r="BC23" i="53"/>
  <c r="B76" i="36" s="1"/>
  <c r="C76" i="36" s="1"/>
  <c r="D76" i="36" s="1"/>
  <c r="M76" i="36" s="1"/>
  <c r="BC22" i="53"/>
  <c r="B75" i="36" s="1"/>
  <c r="C75" i="36" s="1"/>
  <c r="D75" i="36" s="1"/>
  <c r="M75" i="36" s="1"/>
  <c r="BI17" i="53" l="1"/>
  <c r="Y11" i="35"/>
  <c r="Y20" i="35"/>
  <c r="Y16" i="35"/>
  <c r="M20" i="37"/>
  <c r="B68" i="36"/>
  <c r="BI20" i="53"/>
  <c r="C68" i="36"/>
  <c r="C55" i="36"/>
  <c r="Q104" i="36"/>
  <c r="Q167" i="36" s="1"/>
  <c r="R19" i="36"/>
  <c r="O7" i="37"/>
  <c r="Q110" i="36"/>
  <c r="Q173" i="36" s="1"/>
  <c r="R20" i="36"/>
  <c r="O9" i="37"/>
  <c r="O8" i="37"/>
  <c r="O10" i="37"/>
  <c r="P116" i="36"/>
  <c r="P179" i="36" s="1"/>
  <c r="Q21" i="36"/>
  <c r="N12" i="37"/>
  <c r="N13" i="37"/>
  <c r="Q92" i="36"/>
  <c r="Q155" i="36" s="1"/>
  <c r="R17" i="36"/>
  <c r="P122" i="36"/>
  <c r="P185" i="36" s="1"/>
  <c r="Q22" i="36"/>
  <c r="N15" i="37"/>
  <c r="N14" i="37"/>
  <c r="O134" i="36"/>
  <c r="O197" i="36" s="1"/>
  <c r="P24" i="36"/>
  <c r="M22" i="37"/>
  <c r="M21" i="37"/>
  <c r="N86" i="36"/>
  <c r="N149" i="36" s="1"/>
  <c r="O16" i="36"/>
  <c r="O26" i="36" s="1"/>
  <c r="L3" i="37"/>
  <c r="P128" i="36"/>
  <c r="P191" i="36" s="1"/>
  <c r="Q23" i="36"/>
  <c r="N17" i="37"/>
  <c r="N18" i="37"/>
  <c r="N19" i="37"/>
  <c r="Q140" i="36"/>
  <c r="Q203" i="36" s="1"/>
  <c r="R25" i="36"/>
  <c r="O23" i="37"/>
  <c r="Q98" i="36"/>
  <c r="Q161" i="36" s="1"/>
  <c r="R18" i="36"/>
  <c r="O4" i="37"/>
  <c r="O5" i="37"/>
  <c r="O6" i="37"/>
  <c r="BD21" i="53"/>
  <c r="BE21" i="53" s="1"/>
  <c r="B74" i="36"/>
  <c r="C74" i="36" s="1"/>
  <c r="D74" i="36" s="1"/>
  <c r="M74" i="36" s="1"/>
  <c r="N75" i="36"/>
  <c r="M132" i="36"/>
  <c r="M195" i="36" s="1"/>
  <c r="BD17" i="53"/>
  <c r="BE17" i="53" s="1"/>
  <c r="B70" i="36"/>
  <c r="C70" i="36" s="1"/>
  <c r="D70" i="36" s="1"/>
  <c r="M70" i="36" s="1"/>
  <c r="N76" i="36"/>
  <c r="M138" i="36"/>
  <c r="M201" i="36" s="1"/>
  <c r="BD19" i="53"/>
  <c r="BE19" i="53" s="1"/>
  <c r="B72" i="36"/>
  <c r="C72" i="36" s="1"/>
  <c r="D72" i="36" s="1"/>
  <c r="M72" i="36" s="1"/>
  <c r="N73" i="36"/>
  <c r="M120" i="36"/>
  <c r="M183" i="36" s="1"/>
  <c r="BD16" i="53"/>
  <c r="BE16" i="53" s="1"/>
  <c r="B69" i="36"/>
  <c r="C69" i="36" s="1"/>
  <c r="D69" i="36" s="1"/>
  <c r="M69" i="36" s="1"/>
  <c r="BD24" i="53"/>
  <c r="BE24" i="53" s="1"/>
  <c r="B77" i="36"/>
  <c r="C77" i="36" s="1"/>
  <c r="D77" i="36" s="1"/>
  <c r="M77" i="36" s="1"/>
  <c r="O71" i="36"/>
  <c r="N108" i="36"/>
  <c r="N171" i="36" s="1"/>
  <c r="AT17" i="53"/>
  <c r="AU17" i="53" s="1"/>
  <c r="B57" i="36"/>
  <c r="C57" i="36" s="1"/>
  <c r="D57" i="36" s="1"/>
  <c r="M57" i="36" s="1"/>
  <c r="AT23" i="53"/>
  <c r="AU23" i="53" s="1"/>
  <c r="B63" i="36"/>
  <c r="C63" i="36" s="1"/>
  <c r="D63" i="36" s="1"/>
  <c r="M63" i="36" s="1"/>
  <c r="AT18" i="53"/>
  <c r="AU18" i="53" s="1"/>
  <c r="B58" i="36"/>
  <c r="C58" i="36" s="1"/>
  <c r="D58" i="36" s="1"/>
  <c r="M58" i="36" s="1"/>
  <c r="AT22" i="53"/>
  <c r="AU22" i="53" s="1"/>
  <c r="B62" i="36"/>
  <c r="C62" i="36" s="1"/>
  <c r="D62" i="36" s="1"/>
  <c r="M62" i="36" s="1"/>
  <c r="AT24" i="53"/>
  <c r="AU24" i="53" s="1"/>
  <c r="B64" i="36"/>
  <c r="C64" i="36" s="1"/>
  <c r="D64" i="36" s="1"/>
  <c r="M64" i="36" s="1"/>
  <c r="AT16" i="53"/>
  <c r="AU16" i="53" s="1"/>
  <c r="B56" i="36"/>
  <c r="C56" i="36" s="1"/>
  <c r="D56" i="36" s="1"/>
  <c r="M56" i="36" s="1"/>
  <c r="AT20" i="53"/>
  <c r="AU20" i="53" s="1"/>
  <c r="B60" i="36"/>
  <c r="C60" i="36" s="1"/>
  <c r="D60" i="36" s="1"/>
  <c r="M60" i="36" s="1"/>
  <c r="AT21" i="53"/>
  <c r="AU21" i="53" s="1"/>
  <c r="B61" i="36"/>
  <c r="C61" i="36" s="1"/>
  <c r="D61" i="36" s="1"/>
  <c r="M61" i="36" s="1"/>
  <c r="AT19" i="53"/>
  <c r="AU19" i="53" s="1"/>
  <c r="B59" i="36"/>
  <c r="C59" i="36" s="1"/>
  <c r="D59" i="36" s="1"/>
  <c r="M59" i="36" s="1"/>
  <c r="Y24" i="53"/>
  <c r="Z24" i="53" s="1"/>
  <c r="AA24" i="53" s="1"/>
  <c r="Y17" i="53"/>
  <c r="AC17" i="53" s="1"/>
  <c r="B106" i="53" s="1"/>
  <c r="Y23" i="53"/>
  <c r="Z23" i="53" s="1"/>
  <c r="AA23" i="53" s="1"/>
  <c r="Y19" i="53"/>
  <c r="Z19" i="53" s="1"/>
  <c r="AA19" i="53" s="1"/>
  <c r="Y20" i="53"/>
  <c r="AC20" i="53" s="1"/>
  <c r="B109" i="53" s="1"/>
  <c r="Y22" i="53"/>
  <c r="B36" i="36" s="1"/>
  <c r="C36" i="36" s="1"/>
  <c r="D36" i="36" s="1"/>
  <c r="M36" i="36" s="1"/>
  <c r="Y16" i="53"/>
  <c r="Z16" i="53" s="1"/>
  <c r="AA16" i="53" s="1"/>
  <c r="Y18" i="53"/>
  <c r="B32" i="36" s="1"/>
  <c r="C32" i="36" s="1"/>
  <c r="D32" i="36" s="1"/>
  <c r="M32" i="36" s="1"/>
  <c r="N32" i="36" s="1"/>
  <c r="Y21" i="53"/>
  <c r="Z21" i="53" s="1"/>
  <c r="AA21" i="53" s="1"/>
  <c r="AJ24" i="53"/>
  <c r="AK24" i="53" s="1"/>
  <c r="B51" i="36"/>
  <c r="C51" i="36" s="1"/>
  <c r="D51" i="36" s="1"/>
  <c r="M51" i="36" s="1"/>
  <c r="N51" i="36" s="1"/>
  <c r="O51" i="36" s="1"/>
  <c r="P51" i="36" s="1"/>
  <c r="Q51" i="36" s="1"/>
  <c r="R51" i="36" s="1"/>
  <c r="S51" i="36" s="1"/>
  <c r="T51" i="36" s="1"/>
  <c r="AA25" i="36" s="1"/>
  <c r="AJ21" i="53"/>
  <c r="AK21" i="53" s="1"/>
  <c r="B48" i="36"/>
  <c r="C48" i="36" s="1"/>
  <c r="D48" i="36" s="1"/>
  <c r="M48" i="36" s="1"/>
  <c r="AJ16" i="53"/>
  <c r="AK16" i="53" s="1"/>
  <c r="B43" i="36"/>
  <c r="C43" i="36" s="1"/>
  <c r="D43" i="36" s="1"/>
  <c r="M43" i="36" s="1"/>
  <c r="AJ23" i="53"/>
  <c r="AK23" i="53" s="1"/>
  <c r="B50" i="36"/>
  <c r="C50" i="36" s="1"/>
  <c r="D50" i="36" s="1"/>
  <c r="M50" i="36" s="1"/>
  <c r="AJ20" i="53"/>
  <c r="AK20" i="53" s="1"/>
  <c r="B47" i="36"/>
  <c r="C47" i="36" s="1"/>
  <c r="D47" i="36" s="1"/>
  <c r="M47" i="36" s="1"/>
  <c r="AJ19" i="53"/>
  <c r="AK19" i="53" s="1"/>
  <c r="B46" i="36"/>
  <c r="C46" i="36" s="1"/>
  <c r="D46" i="36" s="1"/>
  <c r="M46" i="36" s="1"/>
  <c r="AJ15" i="53"/>
  <c r="AK15" i="53" s="1"/>
  <c r="B42" i="36"/>
  <c r="AJ17" i="53"/>
  <c r="AK17" i="53" s="1"/>
  <c r="B44" i="36"/>
  <c r="C44" i="36" s="1"/>
  <c r="D44" i="36" s="1"/>
  <c r="M44" i="36" s="1"/>
  <c r="AJ22" i="53"/>
  <c r="AK22" i="53" s="1"/>
  <c r="B49" i="36"/>
  <c r="C49" i="36" s="1"/>
  <c r="D49" i="36" s="1"/>
  <c r="M49" i="36" s="1"/>
  <c r="O45" i="36"/>
  <c r="N106" i="36"/>
  <c r="N169" i="36" s="1"/>
  <c r="Y15" i="53"/>
  <c r="AS25" i="53"/>
  <c r="AI25" i="53"/>
  <c r="AM15" i="53" s="1"/>
  <c r="C104" i="53" s="1"/>
  <c r="BD22" i="53"/>
  <c r="BD15" i="53"/>
  <c r="BC25" i="53"/>
  <c r="BE18" i="53"/>
  <c r="BD23" i="53"/>
  <c r="BD20" i="53"/>
  <c r="AK18" i="53"/>
  <c r="BF19" i="53" l="1"/>
  <c r="B65" i="36"/>
  <c r="D55" i="36"/>
  <c r="C65" i="36"/>
  <c r="B78" i="36"/>
  <c r="C42" i="36"/>
  <c r="B52" i="36"/>
  <c r="D68" i="36"/>
  <c r="C78" i="36"/>
  <c r="AC24" i="53"/>
  <c r="B113" i="53" s="1"/>
  <c r="B38" i="36"/>
  <c r="C38" i="36" s="1"/>
  <c r="D38" i="36" s="1"/>
  <c r="M38" i="36" s="1"/>
  <c r="M141" i="36" s="1"/>
  <c r="M204" i="36" s="1"/>
  <c r="Q122" i="36"/>
  <c r="Q185" i="36" s="1"/>
  <c r="R22" i="36"/>
  <c r="O15" i="37"/>
  <c r="O14" i="37"/>
  <c r="Q116" i="36"/>
  <c r="Q179" i="36" s="1"/>
  <c r="R21" i="36"/>
  <c r="O12" i="37"/>
  <c r="O13" i="37"/>
  <c r="O11" i="37"/>
  <c r="B29" i="36"/>
  <c r="R98" i="36"/>
  <c r="R161" i="36" s="1"/>
  <c r="S18" i="36"/>
  <c r="P4" i="37"/>
  <c r="P5" i="37"/>
  <c r="P6" i="37"/>
  <c r="S25" i="36"/>
  <c r="R140" i="36"/>
  <c r="R203" i="36" s="1"/>
  <c r="P23" i="37"/>
  <c r="R110" i="36"/>
  <c r="R173" i="36" s="1"/>
  <c r="P8" i="37"/>
  <c r="S20" i="36"/>
  <c r="P9" i="37"/>
  <c r="P10" i="37"/>
  <c r="Q128" i="36"/>
  <c r="Q191" i="36" s="1"/>
  <c r="R23" i="36"/>
  <c r="O17" i="37"/>
  <c r="O18" i="37"/>
  <c r="O19" i="37"/>
  <c r="O16" i="37"/>
  <c r="O86" i="36"/>
  <c r="O149" i="36" s="1"/>
  <c r="P16" i="36"/>
  <c r="P26" i="36" s="1"/>
  <c r="M3" i="37"/>
  <c r="P134" i="36"/>
  <c r="P197" i="36" s="1"/>
  <c r="Q24" i="36"/>
  <c r="N22" i="37"/>
  <c r="N21" i="37"/>
  <c r="N20" i="37"/>
  <c r="R92" i="36"/>
  <c r="R155" i="36" s="1"/>
  <c r="S17" i="36"/>
  <c r="R104" i="36"/>
  <c r="R167" i="36" s="1"/>
  <c r="S19" i="36"/>
  <c r="P7" i="37"/>
  <c r="AV17" i="53"/>
  <c r="O76" i="36"/>
  <c r="N138" i="36"/>
  <c r="N201" i="36" s="1"/>
  <c r="M102" i="36"/>
  <c r="M165" i="36" s="1"/>
  <c r="N70" i="36"/>
  <c r="N72" i="36"/>
  <c r="M114" i="36"/>
  <c r="M177" i="36" s="1"/>
  <c r="P71" i="36"/>
  <c r="O108" i="36"/>
  <c r="O171" i="36" s="1"/>
  <c r="N77" i="36"/>
  <c r="M144" i="36"/>
  <c r="M207" i="36" s="1"/>
  <c r="O75" i="36"/>
  <c r="N132" i="36"/>
  <c r="N195" i="36" s="1"/>
  <c r="N74" i="36"/>
  <c r="M126" i="36"/>
  <c r="M189" i="36" s="1"/>
  <c r="O73" i="36"/>
  <c r="N120" i="36"/>
  <c r="N183" i="36" s="1"/>
  <c r="N69" i="36"/>
  <c r="M96" i="36"/>
  <c r="M159" i="36" s="1"/>
  <c r="N62" i="36"/>
  <c r="M131" i="36"/>
  <c r="M194" i="36" s="1"/>
  <c r="N58" i="36"/>
  <c r="M107" i="36"/>
  <c r="M170" i="36" s="1"/>
  <c r="N63" i="36"/>
  <c r="M137" i="36"/>
  <c r="M200" i="36" s="1"/>
  <c r="N61" i="36"/>
  <c r="M125" i="36"/>
  <c r="M188" i="36" s="1"/>
  <c r="M95" i="36"/>
  <c r="M158" i="36" s="1"/>
  <c r="N56" i="36"/>
  <c r="N64" i="36"/>
  <c r="M143" i="36"/>
  <c r="M206" i="36" s="1"/>
  <c r="M101" i="36"/>
  <c r="M164" i="36" s="1"/>
  <c r="N57" i="36"/>
  <c r="N59" i="36"/>
  <c r="M113" i="36"/>
  <c r="M176" i="36" s="1"/>
  <c r="N60" i="36"/>
  <c r="M119" i="36"/>
  <c r="M182" i="36" s="1"/>
  <c r="Z17" i="53"/>
  <c r="AA17" i="53" s="1"/>
  <c r="B37" i="36"/>
  <c r="C37" i="36" s="1"/>
  <c r="D37" i="36" s="1"/>
  <c r="M37" i="36" s="1"/>
  <c r="N37" i="36" s="1"/>
  <c r="AC19" i="53"/>
  <c r="B108" i="53" s="1"/>
  <c r="AC23" i="53"/>
  <c r="B112" i="53" s="1"/>
  <c r="B31" i="36"/>
  <c r="C31" i="36" s="1"/>
  <c r="D31" i="36" s="1"/>
  <c r="M31" i="36" s="1"/>
  <c r="M99" i="36" s="1"/>
  <c r="M162" i="36" s="1"/>
  <c r="Z20" i="53"/>
  <c r="AB20" i="53" s="1"/>
  <c r="B34" i="36"/>
  <c r="C34" i="36" s="1"/>
  <c r="D34" i="36" s="1"/>
  <c r="M34" i="36" s="1"/>
  <c r="N34" i="36" s="1"/>
  <c r="B33" i="36"/>
  <c r="C33" i="36" s="1"/>
  <c r="D33" i="36" s="1"/>
  <c r="M33" i="36" s="1"/>
  <c r="M111" i="36" s="1"/>
  <c r="M174" i="36" s="1"/>
  <c r="AC22" i="53"/>
  <c r="B111" i="53" s="1"/>
  <c r="Z22" i="53"/>
  <c r="AA22" i="53" s="1"/>
  <c r="B30" i="36"/>
  <c r="C30" i="36" s="1"/>
  <c r="D30" i="36" s="1"/>
  <c r="M30" i="36" s="1"/>
  <c r="M93" i="36" s="1"/>
  <c r="M156" i="36" s="1"/>
  <c r="AC15" i="53"/>
  <c r="B104" i="53" s="1"/>
  <c r="AC18" i="53"/>
  <c r="B107" i="53" s="1"/>
  <c r="AC16" i="53"/>
  <c r="B105" i="53" s="1"/>
  <c r="Z18" i="53"/>
  <c r="AB18" i="53" s="1"/>
  <c r="B35" i="36"/>
  <c r="C35" i="36" s="1"/>
  <c r="D35" i="36" s="1"/>
  <c r="M35" i="36" s="1"/>
  <c r="N35" i="36" s="1"/>
  <c r="AC21" i="53"/>
  <c r="B110" i="53" s="1"/>
  <c r="M105" i="36"/>
  <c r="M168" i="36" s="1"/>
  <c r="AB16" i="53"/>
  <c r="Z15" i="53"/>
  <c r="AA15" i="53" s="1"/>
  <c r="M100" i="36"/>
  <c r="M163" i="36" s="1"/>
  <c r="N44" i="36"/>
  <c r="N43" i="36"/>
  <c r="M94" i="36"/>
  <c r="M157" i="36" s="1"/>
  <c r="N46" i="36"/>
  <c r="M112" i="36"/>
  <c r="M175" i="36" s="1"/>
  <c r="N48" i="36"/>
  <c r="M124" i="36"/>
  <c r="M187" i="36" s="1"/>
  <c r="P45" i="36"/>
  <c r="O106" i="36"/>
  <c r="O169" i="36" s="1"/>
  <c r="N50" i="36"/>
  <c r="M136" i="36"/>
  <c r="M199" i="36" s="1"/>
  <c r="N49" i="36"/>
  <c r="M130" i="36"/>
  <c r="M193" i="36" s="1"/>
  <c r="N47" i="36"/>
  <c r="M118" i="36"/>
  <c r="M181" i="36" s="1"/>
  <c r="O32" i="36"/>
  <c r="N105" i="36"/>
  <c r="N168" i="36" s="1"/>
  <c r="N36" i="36"/>
  <c r="M129" i="36"/>
  <c r="M192" i="36" s="1"/>
  <c r="AB21" i="53"/>
  <c r="AW22" i="53"/>
  <c r="D111" i="53" s="1"/>
  <c r="AV18" i="53"/>
  <c r="AV20" i="53"/>
  <c r="AW21" i="53"/>
  <c r="D110" i="53" s="1"/>
  <c r="AV24" i="53"/>
  <c r="AV21" i="53"/>
  <c r="AV22" i="53"/>
  <c r="AV23" i="53"/>
  <c r="AW17" i="53"/>
  <c r="D106" i="53" s="1"/>
  <c r="AW19" i="53"/>
  <c r="D108" i="53" s="1"/>
  <c r="AV19" i="53"/>
  <c r="AW23" i="53"/>
  <c r="D112" i="53" s="1"/>
  <c r="AW16" i="53"/>
  <c r="D105" i="53" s="1"/>
  <c r="AV15" i="53"/>
  <c r="AV16" i="53"/>
  <c r="AW24" i="53"/>
  <c r="D113" i="53" s="1"/>
  <c r="AW20" i="53"/>
  <c r="D109" i="53" s="1"/>
  <c r="AW15" i="53"/>
  <c r="D104" i="53" s="1"/>
  <c r="AW18" i="53"/>
  <c r="D107" i="53" s="1"/>
  <c r="AB23" i="53"/>
  <c r="AB24" i="53"/>
  <c r="BG15" i="53"/>
  <c r="E104" i="53" s="1"/>
  <c r="AM19" i="53"/>
  <c r="C108" i="53" s="1"/>
  <c r="AL18" i="53"/>
  <c r="AL23" i="53"/>
  <c r="AM16" i="53"/>
  <c r="C105" i="53" s="1"/>
  <c r="AM18" i="53"/>
  <c r="C107" i="53" s="1"/>
  <c r="AM17" i="53"/>
  <c r="C106" i="53" s="1"/>
  <c r="AL15" i="53"/>
  <c r="AM20" i="53"/>
  <c r="C109" i="53" s="1"/>
  <c r="AM21" i="53"/>
  <c r="C110" i="53" s="1"/>
  <c r="AL21" i="53"/>
  <c r="AL24" i="53"/>
  <c r="AL20" i="53"/>
  <c r="AL19" i="53"/>
  <c r="AL17" i="53"/>
  <c r="AL16" i="53"/>
  <c r="BF18" i="53"/>
  <c r="AB19" i="53"/>
  <c r="BG22" i="53"/>
  <c r="E111" i="53" s="1"/>
  <c r="BF24" i="53"/>
  <c r="AM22" i="53"/>
  <c r="C111" i="53" s="1"/>
  <c r="AM24" i="53"/>
  <c r="C113" i="53" s="1"/>
  <c r="BF16" i="53"/>
  <c r="AM23" i="53"/>
  <c r="C112" i="53" s="1"/>
  <c r="AL22" i="53"/>
  <c r="BE22" i="53"/>
  <c r="BF22" i="53"/>
  <c r="BG17" i="53"/>
  <c r="E106" i="53" s="1"/>
  <c r="BG16" i="53"/>
  <c r="E105" i="53" s="1"/>
  <c r="BF17" i="53"/>
  <c r="BG19" i="53"/>
  <c r="E108" i="53" s="1"/>
  <c r="BG21" i="53"/>
  <c r="E110" i="53" s="1"/>
  <c r="BG24" i="53"/>
  <c r="E113" i="53" s="1"/>
  <c r="BG18" i="53"/>
  <c r="E107" i="53" s="1"/>
  <c r="BE15" i="53"/>
  <c r="BF15" i="53"/>
  <c r="BG20" i="53"/>
  <c r="E109" i="53" s="1"/>
  <c r="BG23" i="53"/>
  <c r="E112" i="53" s="1"/>
  <c r="BF21" i="53"/>
  <c r="BE20" i="53"/>
  <c r="BF20" i="53"/>
  <c r="BE23" i="53"/>
  <c r="BF23" i="53"/>
  <c r="N38" i="36" l="1"/>
  <c r="M142" i="36"/>
  <c r="M205" i="36" s="1"/>
  <c r="M68" i="36"/>
  <c r="D78" i="36"/>
  <c r="D42" i="36"/>
  <c r="C52" i="36"/>
  <c r="C29" i="36"/>
  <c r="B39" i="36"/>
  <c r="M55" i="36"/>
  <c r="D65" i="36"/>
  <c r="S110" i="36"/>
  <c r="S173" i="36" s="1"/>
  <c r="T20" i="36"/>
  <c r="Q10" i="37"/>
  <c r="Q8" i="37"/>
  <c r="Q9" i="37"/>
  <c r="S98" i="36"/>
  <c r="S161" i="36" s="1"/>
  <c r="T18" i="36"/>
  <c r="Q6" i="37"/>
  <c r="Q4" i="37"/>
  <c r="Q5" i="37"/>
  <c r="T17" i="36"/>
  <c r="S92" i="36"/>
  <c r="S155" i="36" s="1"/>
  <c r="Q134" i="36"/>
  <c r="Q197" i="36" s="1"/>
  <c r="R24" i="36"/>
  <c r="O21" i="37"/>
  <c r="O22" i="37"/>
  <c r="O20" i="37"/>
  <c r="P86" i="36"/>
  <c r="P149" i="36" s="1"/>
  <c r="Q16" i="36"/>
  <c r="Q26" i="36" s="1"/>
  <c r="N3" i="37"/>
  <c r="R116" i="36"/>
  <c r="R179" i="36" s="1"/>
  <c r="P12" i="37"/>
  <c r="S21" i="36"/>
  <c r="P13" i="37"/>
  <c r="P11" i="37"/>
  <c r="S104" i="36"/>
  <c r="S167" i="36" s="1"/>
  <c r="Q7" i="37"/>
  <c r="T19" i="36"/>
  <c r="R128" i="36"/>
  <c r="R191" i="36" s="1"/>
  <c r="S23" i="36"/>
  <c r="P17" i="37"/>
  <c r="P18" i="37"/>
  <c r="P19" i="37"/>
  <c r="P16" i="37"/>
  <c r="R122" i="36"/>
  <c r="R185" i="36" s="1"/>
  <c r="S22" i="36"/>
  <c r="P15" i="37"/>
  <c r="P14" i="37"/>
  <c r="S140" i="36"/>
  <c r="S203" i="36" s="1"/>
  <c r="T25" i="36"/>
  <c r="Q23" i="37"/>
  <c r="AB17" i="53"/>
  <c r="Q71" i="36"/>
  <c r="P108" i="36"/>
  <c r="P171" i="36" s="1"/>
  <c r="O74" i="36"/>
  <c r="N126" i="36"/>
  <c r="N189" i="36" s="1"/>
  <c r="P73" i="36"/>
  <c r="O120" i="36"/>
  <c r="O183" i="36" s="1"/>
  <c r="O72" i="36"/>
  <c r="N114" i="36"/>
  <c r="N177" i="36" s="1"/>
  <c r="P75" i="36"/>
  <c r="O132" i="36"/>
  <c r="O195" i="36" s="1"/>
  <c r="N102" i="36"/>
  <c r="N165" i="36" s="1"/>
  <c r="O70" i="36"/>
  <c r="N96" i="36"/>
  <c r="N159" i="36" s="1"/>
  <c r="O69" i="36"/>
  <c r="O77" i="36"/>
  <c r="N144" i="36"/>
  <c r="N207" i="36" s="1"/>
  <c r="P76" i="36"/>
  <c r="O138" i="36"/>
  <c r="O201" i="36" s="1"/>
  <c r="O61" i="36"/>
  <c r="N125" i="36"/>
  <c r="N188" i="36" s="1"/>
  <c r="O64" i="36"/>
  <c r="N143" i="36"/>
  <c r="N206" i="36" s="1"/>
  <c r="N95" i="36"/>
  <c r="N158" i="36" s="1"/>
  <c r="O56" i="36"/>
  <c r="O63" i="36"/>
  <c r="N137" i="36"/>
  <c r="N200" i="36" s="1"/>
  <c r="O58" i="36"/>
  <c r="N107" i="36"/>
  <c r="N170" i="36" s="1"/>
  <c r="O60" i="36"/>
  <c r="N119" i="36"/>
  <c r="N182" i="36" s="1"/>
  <c r="O59" i="36"/>
  <c r="N113" i="36"/>
  <c r="N176" i="36" s="1"/>
  <c r="N101" i="36"/>
  <c r="N164" i="36" s="1"/>
  <c r="O57" i="36"/>
  <c r="O62" i="36"/>
  <c r="N131" i="36"/>
  <c r="N194" i="36" s="1"/>
  <c r="M135" i="36"/>
  <c r="M198" i="36" s="1"/>
  <c r="AA20" i="53"/>
  <c r="N31" i="36"/>
  <c r="O31" i="36" s="1"/>
  <c r="N33" i="36"/>
  <c r="O33" i="36" s="1"/>
  <c r="M117" i="36"/>
  <c r="M180" i="36" s="1"/>
  <c r="N30" i="36"/>
  <c r="N93" i="36" s="1"/>
  <c r="N156" i="36" s="1"/>
  <c r="AB22" i="53"/>
  <c r="AA18" i="53"/>
  <c r="AC25" i="53"/>
  <c r="M123" i="36"/>
  <c r="M186" i="36" s="1"/>
  <c r="AB15" i="53"/>
  <c r="O50" i="36"/>
  <c r="N136" i="36"/>
  <c r="N199" i="36" s="1"/>
  <c r="Q45" i="36"/>
  <c r="P106" i="36"/>
  <c r="P169" i="36" s="1"/>
  <c r="O46" i="36"/>
  <c r="N112" i="36"/>
  <c r="N175" i="36" s="1"/>
  <c r="O47" i="36"/>
  <c r="N118" i="36"/>
  <c r="N181" i="36" s="1"/>
  <c r="N94" i="36"/>
  <c r="N157" i="36" s="1"/>
  <c r="O43" i="36"/>
  <c r="O48" i="36"/>
  <c r="N124" i="36"/>
  <c r="N187" i="36" s="1"/>
  <c r="N100" i="36"/>
  <c r="N163" i="36" s="1"/>
  <c r="O44" i="36"/>
  <c r="O49" i="36"/>
  <c r="N130" i="36"/>
  <c r="N193" i="36" s="1"/>
  <c r="O38" i="36"/>
  <c r="N141" i="36"/>
  <c r="N204" i="36" s="1"/>
  <c r="N142" i="36"/>
  <c r="N205" i="36" s="1"/>
  <c r="O37" i="36"/>
  <c r="N135" i="36"/>
  <c r="N198" i="36" s="1"/>
  <c r="O35" i="36"/>
  <c r="N123" i="36"/>
  <c r="N186" i="36" s="1"/>
  <c r="O34" i="36"/>
  <c r="N117" i="36"/>
  <c r="N180" i="36" s="1"/>
  <c r="O36" i="36"/>
  <c r="N129" i="36"/>
  <c r="N192" i="36" s="1"/>
  <c r="P32" i="36"/>
  <c r="O105" i="36"/>
  <c r="O168" i="36" s="1"/>
  <c r="AW25" i="53"/>
  <c r="BG25" i="53"/>
  <c r="M65" i="36" l="1"/>
  <c r="N55" i="36"/>
  <c r="M89" i="36"/>
  <c r="M152" i="36" s="1"/>
  <c r="D29" i="36"/>
  <c r="C39" i="36"/>
  <c r="M42" i="36"/>
  <c r="D52" i="36"/>
  <c r="M78" i="36"/>
  <c r="N68" i="36"/>
  <c r="M90" i="36"/>
  <c r="M153" i="36" s="1"/>
  <c r="R134" i="36"/>
  <c r="R197" i="36" s="1"/>
  <c r="P22" i="37"/>
  <c r="S24" i="36"/>
  <c r="P21" i="37"/>
  <c r="P20" i="37"/>
  <c r="Y17" i="36"/>
  <c r="T92" i="36"/>
  <c r="T155" i="36" s="1"/>
  <c r="Q86" i="36"/>
  <c r="Q149" i="36" s="1"/>
  <c r="O3" i="37"/>
  <c r="R16" i="36"/>
  <c r="R26" i="36" s="1"/>
  <c r="T140" i="36"/>
  <c r="T203" i="36" s="1"/>
  <c r="Y25" i="36"/>
  <c r="S122" i="36"/>
  <c r="S185" i="36" s="1"/>
  <c r="T22" i="36"/>
  <c r="Q14" i="37"/>
  <c r="Q15" i="37"/>
  <c r="S116" i="36"/>
  <c r="S179" i="36" s="1"/>
  <c r="T21" i="36"/>
  <c r="Q12" i="37"/>
  <c r="Q13" i="37"/>
  <c r="Q11" i="37"/>
  <c r="S128" i="36"/>
  <c r="S191" i="36" s="1"/>
  <c r="T23" i="36"/>
  <c r="Q19" i="37"/>
  <c r="Q17" i="37"/>
  <c r="Q18" i="37"/>
  <c r="Q16" i="37"/>
  <c r="Y18" i="36"/>
  <c r="T98" i="36"/>
  <c r="T161" i="36" s="1"/>
  <c r="Y19" i="36"/>
  <c r="T104" i="36"/>
  <c r="T167" i="36" s="1"/>
  <c r="Y20" i="36"/>
  <c r="T110" i="36"/>
  <c r="T173" i="36" s="1"/>
  <c r="P72" i="36"/>
  <c r="O114" i="36"/>
  <c r="O177" i="36" s="1"/>
  <c r="Q73" i="36"/>
  <c r="P120" i="36"/>
  <c r="P183" i="36" s="1"/>
  <c r="O102" i="36"/>
  <c r="O165" i="36" s="1"/>
  <c r="P70" i="36"/>
  <c r="P74" i="36"/>
  <c r="O126" i="36"/>
  <c r="O189" i="36" s="1"/>
  <c r="Q76" i="36"/>
  <c r="P138" i="36"/>
  <c r="P201" i="36" s="1"/>
  <c r="P77" i="36"/>
  <c r="O144" i="36"/>
  <c r="O207" i="36" s="1"/>
  <c r="Q75" i="36"/>
  <c r="P132" i="36"/>
  <c r="P195" i="36" s="1"/>
  <c r="O96" i="36"/>
  <c r="O159" i="36" s="1"/>
  <c r="P69" i="36"/>
  <c r="R71" i="36"/>
  <c r="Q108" i="36"/>
  <c r="Q171" i="36" s="1"/>
  <c r="P59" i="36"/>
  <c r="O113" i="36"/>
  <c r="O176" i="36" s="1"/>
  <c r="P63" i="36"/>
  <c r="O137" i="36"/>
  <c r="O200" i="36" s="1"/>
  <c r="P60" i="36"/>
  <c r="O119" i="36"/>
  <c r="O182" i="36" s="1"/>
  <c r="P64" i="36"/>
  <c r="O143" i="36"/>
  <c r="O206" i="36" s="1"/>
  <c r="O95" i="36"/>
  <c r="O158" i="36" s="1"/>
  <c r="P56" i="36"/>
  <c r="P62" i="36"/>
  <c r="O131" i="36"/>
  <c r="O194" i="36" s="1"/>
  <c r="P58" i="36"/>
  <c r="O107" i="36"/>
  <c r="O170" i="36" s="1"/>
  <c r="O101" i="36"/>
  <c r="O164" i="36" s="1"/>
  <c r="P57" i="36"/>
  <c r="P61" i="36"/>
  <c r="O125" i="36"/>
  <c r="O188" i="36" s="1"/>
  <c r="N99" i="36"/>
  <c r="N162" i="36" s="1"/>
  <c r="N111" i="36"/>
  <c r="N174" i="36" s="1"/>
  <c r="O30" i="36"/>
  <c r="O93" i="36" s="1"/>
  <c r="O156" i="36" s="1"/>
  <c r="P46" i="36"/>
  <c r="O112" i="36"/>
  <c r="O175" i="36" s="1"/>
  <c r="P48" i="36"/>
  <c r="O124" i="36"/>
  <c r="O187" i="36" s="1"/>
  <c r="O94" i="36"/>
  <c r="O157" i="36" s="1"/>
  <c r="P43" i="36"/>
  <c r="P47" i="36"/>
  <c r="O118" i="36"/>
  <c r="O181" i="36" s="1"/>
  <c r="R45" i="36"/>
  <c r="Q106" i="36"/>
  <c r="Q169" i="36" s="1"/>
  <c r="P49" i="36"/>
  <c r="O130" i="36"/>
  <c r="O193" i="36" s="1"/>
  <c r="O100" i="36"/>
  <c r="O163" i="36" s="1"/>
  <c r="P44" i="36"/>
  <c r="P50" i="36"/>
  <c r="O136" i="36"/>
  <c r="O199" i="36" s="1"/>
  <c r="P35" i="36"/>
  <c r="O123" i="36"/>
  <c r="O186" i="36" s="1"/>
  <c r="P34" i="36"/>
  <c r="O117" i="36"/>
  <c r="O180" i="36" s="1"/>
  <c r="P33" i="36"/>
  <c r="O111" i="36"/>
  <c r="O174" i="36" s="1"/>
  <c r="P37" i="36"/>
  <c r="O135" i="36"/>
  <c r="O198" i="36" s="1"/>
  <c r="P36" i="36"/>
  <c r="O129" i="36"/>
  <c r="O192" i="36" s="1"/>
  <c r="Q32" i="36"/>
  <c r="P105" i="36"/>
  <c r="P168" i="36" s="1"/>
  <c r="O99" i="36"/>
  <c r="O162" i="36" s="1"/>
  <c r="P31" i="36"/>
  <c r="P38" i="36"/>
  <c r="O141" i="36"/>
  <c r="O204" i="36" s="1"/>
  <c r="O142" i="36"/>
  <c r="O205" i="36" s="1"/>
  <c r="M52" i="36" l="1"/>
  <c r="N42" i="36"/>
  <c r="M88" i="36"/>
  <c r="M151" i="36" s="1"/>
  <c r="M29" i="36"/>
  <c r="D39" i="36"/>
  <c r="N65" i="36"/>
  <c r="O55" i="36"/>
  <c r="N89" i="36"/>
  <c r="N152" i="36" s="1"/>
  <c r="N78" i="36"/>
  <c r="N90" i="36"/>
  <c r="N153" i="36" s="1"/>
  <c r="O68" i="36"/>
  <c r="Y23" i="36"/>
  <c r="T128" i="36"/>
  <c r="T191" i="36" s="1"/>
  <c r="R86" i="36"/>
  <c r="R149" i="36" s="1"/>
  <c r="S16" i="36"/>
  <c r="S26" i="36" s="1"/>
  <c r="P3" i="37"/>
  <c r="Y21" i="36"/>
  <c r="T116" i="36"/>
  <c r="T179" i="36" s="1"/>
  <c r="T122" i="36"/>
  <c r="T185" i="36" s="1"/>
  <c r="Y22" i="36"/>
  <c r="S134" i="36"/>
  <c r="S197" i="36" s="1"/>
  <c r="Q22" i="37"/>
  <c r="T24" i="36"/>
  <c r="Q21" i="37"/>
  <c r="Q20" i="37"/>
  <c r="R75" i="36"/>
  <c r="Q132" i="36"/>
  <c r="Q195" i="36" s="1"/>
  <c r="R73" i="36"/>
  <c r="Q120" i="36"/>
  <c r="Q183" i="36" s="1"/>
  <c r="Q77" i="36"/>
  <c r="P144" i="36"/>
  <c r="P207" i="36" s="1"/>
  <c r="R76" i="36"/>
  <c r="Q138" i="36"/>
  <c r="Q201" i="36" s="1"/>
  <c r="Q74" i="36"/>
  <c r="P126" i="36"/>
  <c r="P189" i="36" s="1"/>
  <c r="P102" i="36"/>
  <c r="P165" i="36" s="1"/>
  <c r="Q70" i="36"/>
  <c r="S71" i="36"/>
  <c r="R108" i="36"/>
  <c r="R171" i="36" s="1"/>
  <c r="P96" i="36"/>
  <c r="P159" i="36" s="1"/>
  <c r="Q69" i="36"/>
  <c r="Q72" i="36"/>
  <c r="P114" i="36"/>
  <c r="P177" i="36" s="1"/>
  <c r="Q64" i="36"/>
  <c r="P143" i="36"/>
  <c r="P206" i="36" s="1"/>
  <c r="P101" i="36"/>
  <c r="P164" i="36" s="1"/>
  <c r="Q57" i="36"/>
  <c r="Q63" i="36"/>
  <c r="P137" i="36"/>
  <c r="P200" i="36" s="1"/>
  <c r="Q61" i="36"/>
  <c r="P125" i="36"/>
  <c r="P188" i="36" s="1"/>
  <c r="Q60" i="36"/>
  <c r="P119" i="36"/>
  <c r="P182" i="36" s="1"/>
  <c r="Q62" i="36"/>
  <c r="P131" i="36"/>
  <c r="P194" i="36" s="1"/>
  <c r="P95" i="36"/>
  <c r="P158" i="36" s="1"/>
  <c r="Q56" i="36"/>
  <c r="Q58" i="36"/>
  <c r="P107" i="36"/>
  <c r="P170" i="36" s="1"/>
  <c r="Q59" i="36"/>
  <c r="P113" i="36"/>
  <c r="P176" i="36" s="1"/>
  <c r="P30" i="36"/>
  <c r="P93" i="36" s="1"/>
  <c r="P156" i="36" s="1"/>
  <c r="Q48" i="36"/>
  <c r="P124" i="36"/>
  <c r="P187" i="36" s="1"/>
  <c r="P94" i="36"/>
  <c r="P157" i="36" s="1"/>
  <c r="Q43" i="36"/>
  <c r="S45" i="36"/>
  <c r="R106" i="36"/>
  <c r="R169" i="36" s="1"/>
  <c r="Q50" i="36"/>
  <c r="P136" i="36"/>
  <c r="P199" i="36" s="1"/>
  <c r="Q49" i="36"/>
  <c r="P130" i="36"/>
  <c r="P193" i="36" s="1"/>
  <c r="Q47" i="36"/>
  <c r="P118" i="36"/>
  <c r="P181" i="36" s="1"/>
  <c r="P100" i="36"/>
  <c r="P163" i="36" s="1"/>
  <c r="Q44" i="36"/>
  <c r="Q46" i="36"/>
  <c r="P112" i="36"/>
  <c r="P175" i="36" s="1"/>
  <c r="Q38" i="36"/>
  <c r="P141" i="36"/>
  <c r="P204" i="36" s="1"/>
  <c r="P142" i="36"/>
  <c r="P205" i="36" s="1"/>
  <c r="P99" i="36"/>
  <c r="P162" i="36" s="1"/>
  <c r="Q31" i="36"/>
  <c r="Q33" i="36"/>
  <c r="P111" i="36"/>
  <c r="P174" i="36" s="1"/>
  <c r="Q36" i="36"/>
  <c r="P129" i="36"/>
  <c r="P192" i="36" s="1"/>
  <c r="Q34" i="36"/>
  <c r="P117" i="36"/>
  <c r="P180" i="36" s="1"/>
  <c r="R32" i="36"/>
  <c r="Q105" i="36"/>
  <c r="Q168" i="36" s="1"/>
  <c r="Q37" i="36"/>
  <c r="P135" i="36"/>
  <c r="P198" i="36" s="1"/>
  <c r="Q35" i="36"/>
  <c r="P123" i="36"/>
  <c r="P186" i="36" s="1"/>
  <c r="O65" i="36" l="1"/>
  <c r="P55" i="36"/>
  <c r="O89" i="36"/>
  <c r="O152" i="36" s="1"/>
  <c r="M39" i="36"/>
  <c r="N29" i="36"/>
  <c r="M87" i="36"/>
  <c r="M150" i="36" s="1"/>
  <c r="O78" i="36"/>
  <c r="P68" i="36"/>
  <c r="O90" i="36"/>
  <c r="O153" i="36" s="1"/>
  <c r="N52" i="36"/>
  <c r="O42" i="36"/>
  <c r="N88" i="36"/>
  <c r="N151" i="36" s="1"/>
  <c r="Y24" i="36"/>
  <c r="T134" i="36"/>
  <c r="T197" i="36" s="1"/>
  <c r="Q3" i="37"/>
  <c r="S86" i="36"/>
  <c r="S149" i="36" s="1"/>
  <c r="T16" i="36"/>
  <c r="T26" i="36" s="1"/>
  <c r="S76" i="36"/>
  <c r="R138" i="36"/>
  <c r="R201" i="36" s="1"/>
  <c r="Q96" i="36"/>
  <c r="Q159" i="36" s="1"/>
  <c r="R69" i="36"/>
  <c r="R77" i="36"/>
  <c r="Q144" i="36"/>
  <c r="Q207" i="36" s="1"/>
  <c r="S73" i="36"/>
  <c r="R120" i="36"/>
  <c r="R183" i="36" s="1"/>
  <c r="R72" i="36"/>
  <c r="Q114" i="36"/>
  <c r="Q177" i="36" s="1"/>
  <c r="T71" i="36"/>
  <c r="S108" i="36"/>
  <c r="S171" i="36" s="1"/>
  <c r="Q102" i="36"/>
  <c r="Q165" i="36" s="1"/>
  <c r="R70" i="36"/>
  <c r="R74" i="36"/>
  <c r="Q126" i="36"/>
  <c r="Q189" i="36" s="1"/>
  <c r="S75" i="36"/>
  <c r="R132" i="36"/>
  <c r="R195" i="36" s="1"/>
  <c r="R59" i="36"/>
  <c r="Q113" i="36"/>
  <c r="Q176" i="36" s="1"/>
  <c r="R61" i="36"/>
  <c r="Q125" i="36"/>
  <c r="Q188" i="36" s="1"/>
  <c r="R60" i="36"/>
  <c r="Q119" i="36"/>
  <c r="Q182" i="36" s="1"/>
  <c r="R62" i="36"/>
  <c r="Q131" i="36"/>
  <c r="Q194" i="36" s="1"/>
  <c r="R63" i="36"/>
  <c r="Q137" i="36"/>
  <c r="Q200" i="36" s="1"/>
  <c r="Q101" i="36"/>
  <c r="Q164" i="36" s="1"/>
  <c r="R57" i="36"/>
  <c r="R58" i="36"/>
  <c r="Q107" i="36"/>
  <c r="Q170" i="36" s="1"/>
  <c r="Q95" i="36"/>
  <c r="Q158" i="36" s="1"/>
  <c r="R56" i="36"/>
  <c r="R64" i="36"/>
  <c r="Q143" i="36"/>
  <c r="Q206" i="36" s="1"/>
  <c r="Q30" i="36"/>
  <c r="T45" i="36"/>
  <c r="S106" i="36"/>
  <c r="S169" i="36" s="1"/>
  <c r="R47" i="36"/>
  <c r="Q118" i="36"/>
  <c r="Q181" i="36" s="1"/>
  <c r="R48" i="36"/>
  <c r="Q124" i="36"/>
  <c r="Q187" i="36" s="1"/>
  <c r="R50" i="36"/>
  <c r="Q136" i="36"/>
  <c r="Q199" i="36" s="1"/>
  <c r="Q94" i="36"/>
  <c r="Q157" i="36" s="1"/>
  <c r="R43" i="36"/>
  <c r="R49" i="36"/>
  <c r="Q130" i="36"/>
  <c r="Q193" i="36" s="1"/>
  <c r="R46" i="36"/>
  <c r="Q112" i="36"/>
  <c r="Q175" i="36" s="1"/>
  <c r="Q100" i="36"/>
  <c r="Q163" i="36" s="1"/>
  <c r="R44" i="36"/>
  <c r="Q99" i="36"/>
  <c r="Q162" i="36" s="1"/>
  <c r="R31" i="36"/>
  <c r="R35" i="36"/>
  <c r="Q123" i="36"/>
  <c r="Q186" i="36" s="1"/>
  <c r="R36" i="36"/>
  <c r="Q129" i="36"/>
  <c r="Q192" i="36" s="1"/>
  <c r="R33" i="36"/>
  <c r="Q111" i="36"/>
  <c r="Q174" i="36" s="1"/>
  <c r="S32" i="36"/>
  <c r="R105" i="36"/>
  <c r="R168" i="36" s="1"/>
  <c r="R37" i="36"/>
  <c r="Q135" i="36"/>
  <c r="Q198" i="36" s="1"/>
  <c r="R34" i="36"/>
  <c r="Q117" i="36"/>
  <c r="Q180" i="36" s="1"/>
  <c r="R38" i="36"/>
  <c r="Q141" i="36"/>
  <c r="Q204" i="36" s="1"/>
  <c r="Q142" i="36"/>
  <c r="Q205" i="36" s="1"/>
  <c r="P78" i="36" l="1"/>
  <c r="P90" i="36"/>
  <c r="P153" i="36" s="1"/>
  <c r="Q68" i="36"/>
  <c r="N39" i="36"/>
  <c r="O29" i="36"/>
  <c r="N87" i="36"/>
  <c r="N150" i="36" s="1"/>
  <c r="O52" i="36"/>
  <c r="P42" i="36"/>
  <c r="O88" i="36"/>
  <c r="O151" i="36" s="1"/>
  <c r="P65" i="36"/>
  <c r="P89" i="36"/>
  <c r="P152" i="36" s="1"/>
  <c r="Q55" i="36"/>
  <c r="Y16" i="36"/>
  <c r="Y26" i="36" s="1"/>
  <c r="Y37" i="36" s="1"/>
  <c r="T86" i="36"/>
  <c r="T149" i="36" s="1"/>
  <c r="Q93" i="36"/>
  <c r="Q156" i="36" s="1"/>
  <c r="R30" i="36"/>
  <c r="S30" i="36" s="1"/>
  <c r="R96" i="36"/>
  <c r="R159" i="36" s="1"/>
  <c r="S69" i="36"/>
  <c r="AC19" i="36"/>
  <c r="T108" i="36"/>
  <c r="T171" i="36" s="1"/>
  <c r="S74" i="36"/>
  <c r="R126" i="36"/>
  <c r="R189" i="36" s="1"/>
  <c r="T73" i="36"/>
  <c r="S120" i="36"/>
  <c r="S183" i="36" s="1"/>
  <c r="S77" i="36"/>
  <c r="R144" i="36"/>
  <c r="R207" i="36" s="1"/>
  <c r="T75" i="36"/>
  <c r="S132" i="36"/>
  <c r="S195" i="36" s="1"/>
  <c r="R102" i="36"/>
  <c r="R165" i="36" s="1"/>
  <c r="S70" i="36"/>
  <c r="S72" i="36"/>
  <c r="R114" i="36"/>
  <c r="R177" i="36" s="1"/>
  <c r="T76" i="36"/>
  <c r="S138" i="36"/>
  <c r="S201" i="36" s="1"/>
  <c r="S62" i="36"/>
  <c r="R131" i="36"/>
  <c r="R194" i="36" s="1"/>
  <c r="S58" i="36"/>
  <c r="R107" i="36"/>
  <c r="R170" i="36" s="1"/>
  <c r="S60" i="36"/>
  <c r="R119" i="36"/>
  <c r="R182" i="36" s="1"/>
  <c r="R101" i="36"/>
  <c r="R164" i="36" s="1"/>
  <c r="S57" i="36"/>
  <c r="R95" i="36"/>
  <c r="R158" i="36" s="1"/>
  <c r="S56" i="36"/>
  <c r="S64" i="36"/>
  <c r="R143" i="36"/>
  <c r="R206" i="36" s="1"/>
  <c r="S61" i="36"/>
  <c r="R125" i="36"/>
  <c r="R188" i="36" s="1"/>
  <c r="S63" i="36"/>
  <c r="R137" i="36"/>
  <c r="R200" i="36" s="1"/>
  <c r="S59" i="36"/>
  <c r="R113" i="36"/>
  <c r="R176" i="36" s="1"/>
  <c r="S46" i="36"/>
  <c r="R112" i="36"/>
  <c r="R175" i="36" s="1"/>
  <c r="R100" i="36"/>
  <c r="R163" i="36" s="1"/>
  <c r="S44" i="36"/>
  <c r="S48" i="36"/>
  <c r="R124" i="36"/>
  <c r="R187" i="36" s="1"/>
  <c r="S50" i="36"/>
  <c r="R136" i="36"/>
  <c r="R199" i="36" s="1"/>
  <c r="S49" i="36"/>
  <c r="R130" i="36"/>
  <c r="R193" i="36" s="1"/>
  <c r="S47" i="36"/>
  <c r="R118" i="36"/>
  <c r="R181" i="36" s="1"/>
  <c r="R94" i="36"/>
  <c r="R157" i="36" s="1"/>
  <c r="S43" i="36"/>
  <c r="AA19" i="36"/>
  <c r="T106" i="36"/>
  <c r="T169" i="36" s="1"/>
  <c r="S35" i="36"/>
  <c r="R123" i="36"/>
  <c r="R186" i="36" s="1"/>
  <c r="S37" i="36"/>
  <c r="R135" i="36"/>
  <c r="R198" i="36" s="1"/>
  <c r="R99" i="36"/>
  <c r="R162" i="36" s="1"/>
  <c r="S31" i="36"/>
  <c r="S38" i="36"/>
  <c r="R141" i="36"/>
  <c r="R204" i="36" s="1"/>
  <c r="R142" i="36"/>
  <c r="R205" i="36" s="1"/>
  <c r="T32" i="36"/>
  <c r="S105" i="36"/>
  <c r="S168" i="36" s="1"/>
  <c r="S34" i="36"/>
  <c r="R117" i="36"/>
  <c r="R180" i="36" s="1"/>
  <c r="S33" i="36"/>
  <c r="R111" i="36"/>
  <c r="R174" i="36" s="1"/>
  <c r="S36" i="36"/>
  <c r="R129" i="36"/>
  <c r="R192" i="36" s="1"/>
  <c r="P52" i="36" l="1"/>
  <c r="P88" i="36"/>
  <c r="P151" i="36" s="1"/>
  <c r="Q42" i="36"/>
  <c r="O39" i="36"/>
  <c r="P29" i="36"/>
  <c r="O87" i="36"/>
  <c r="O150" i="36" s="1"/>
  <c r="Q65" i="36"/>
  <c r="Q89" i="36"/>
  <c r="Q152" i="36" s="1"/>
  <c r="R55" i="36"/>
  <c r="Q78" i="36"/>
  <c r="Q90" i="36"/>
  <c r="Q153" i="36" s="1"/>
  <c r="R68" i="36"/>
  <c r="R93" i="36"/>
  <c r="R156" i="36" s="1"/>
  <c r="Y29" i="36"/>
  <c r="Y33" i="36"/>
  <c r="Y38" i="36"/>
  <c r="Y31" i="36"/>
  <c r="Y30" i="36"/>
  <c r="Y32" i="36"/>
  <c r="Y34" i="36"/>
  <c r="Y35" i="36"/>
  <c r="Y36" i="36"/>
  <c r="T74" i="36"/>
  <c r="S126" i="36"/>
  <c r="S189" i="36" s="1"/>
  <c r="AC21" i="36"/>
  <c r="T120" i="36"/>
  <c r="T183" i="36" s="1"/>
  <c r="T72" i="36"/>
  <c r="S114" i="36"/>
  <c r="S177" i="36" s="1"/>
  <c r="S96" i="36"/>
  <c r="S159" i="36" s="1"/>
  <c r="T69" i="36"/>
  <c r="AC24" i="36"/>
  <c r="T138" i="36"/>
  <c r="T201" i="36" s="1"/>
  <c r="AC23" i="36"/>
  <c r="T132" i="36"/>
  <c r="T195" i="36" s="1"/>
  <c r="S102" i="36"/>
  <c r="S165" i="36" s="1"/>
  <c r="T70" i="36"/>
  <c r="T77" i="36"/>
  <c r="S144" i="36"/>
  <c r="S207" i="36" s="1"/>
  <c r="T61" i="36"/>
  <c r="S125" i="36"/>
  <c r="S188" i="36" s="1"/>
  <c r="T60" i="36"/>
  <c r="S119" i="36"/>
  <c r="S182" i="36" s="1"/>
  <c r="T58" i="36"/>
  <c r="S107" i="36"/>
  <c r="S170" i="36" s="1"/>
  <c r="S101" i="36"/>
  <c r="S164" i="36" s="1"/>
  <c r="T57" i="36"/>
  <c r="T59" i="36"/>
  <c r="S113" i="36"/>
  <c r="S176" i="36" s="1"/>
  <c r="T63" i="36"/>
  <c r="S137" i="36"/>
  <c r="S200" i="36" s="1"/>
  <c r="T64" i="36"/>
  <c r="S143" i="36"/>
  <c r="S206" i="36" s="1"/>
  <c r="S95" i="36"/>
  <c r="S158" i="36" s="1"/>
  <c r="T56" i="36"/>
  <c r="T62" i="36"/>
  <c r="S131" i="36"/>
  <c r="S194" i="36" s="1"/>
  <c r="T50" i="36"/>
  <c r="S136" i="36"/>
  <c r="S199" i="36" s="1"/>
  <c r="S94" i="36"/>
  <c r="S157" i="36" s="1"/>
  <c r="T43" i="36"/>
  <c r="T48" i="36"/>
  <c r="S124" i="36"/>
  <c r="S187" i="36" s="1"/>
  <c r="S100" i="36"/>
  <c r="S163" i="36" s="1"/>
  <c r="T44" i="36"/>
  <c r="T47" i="36"/>
  <c r="S118" i="36"/>
  <c r="S181" i="36" s="1"/>
  <c r="T49" i="36"/>
  <c r="S130" i="36"/>
  <c r="S193" i="36" s="1"/>
  <c r="T46" i="36"/>
  <c r="S112" i="36"/>
  <c r="S175" i="36" s="1"/>
  <c r="T33" i="36"/>
  <c r="S111" i="36"/>
  <c r="S174" i="36" s="1"/>
  <c r="T34" i="36"/>
  <c r="S117" i="36"/>
  <c r="S180" i="36" s="1"/>
  <c r="T37" i="36"/>
  <c r="S135" i="36"/>
  <c r="S198" i="36" s="1"/>
  <c r="S93" i="36"/>
  <c r="S156" i="36" s="1"/>
  <c r="T30" i="36"/>
  <c r="T36" i="36"/>
  <c r="S129" i="36"/>
  <c r="S192" i="36" s="1"/>
  <c r="S99" i="36"/>
  <c r="S162" i="36" s="1"/>
  <c r="T31" i="36"/>
  <c r="Z19" i="36"/>
  <c r="T105" i="36"/>
  <c r="T168" i="36" s="1"/>
  <c r="T38" i="36"/>
  <c r="S141" i="36"/>
  <c r="S204" i="36" s="1"/>
  <c r="S142" i="36"/>
  <c r="S205" i="36" s="1"/>
  <c r="T35" i="36"/>
  <c r="S123" i="36"/>
  <c r="S186" i="36" s="1"/>
  <c r="P39" i="36" l="1"/>
  <c r="Q29" i="36"/>
  <c r="P87" i="36"/>
  <c r="P150" i="36" s="1"/>
  <c r="R78" i="36"/>
  <c r="S68" i="36"/>
  <c r="R90" i="36"/>
  <c r="R153" i="36" s="1"/>
  <c r="Q52" i="36"/>
  <c r="R42" i="36"/>
  <c r="Q88" i="36"/>
  <c r="Q151" i="36" s="1"/>
  <c r="R65" i="36"/>
  <c r="R89" i="36"/>
  <c r="R152" i="36" s="1"/>
  <c r="S55" i="36"/>
  <c r="Y39" i="36"/>
  <c r="AC25" i="36"/>
  <c r="T144" i="36"/>
  <c r="T207" i="36" s="1"/>
  <c r="T102" i="36"/>
  <c r="T165" i="36" s="1"/>
  <c r="AC18" i="36"/>
  <c r="AC17" i="36"/>
  <c r="T96" i="36"/>
  <c r="T159" i="36" s="1"/>
  <c r="AC20" i="36"/>
  <c r="T114" i="36"/>
  <c r="T177" i="36" s="1"/>
  <c r="AC22" i="36"/>
  <c r="T126" i="36"/>
  <c r="T189" i="36" s="1"/>
  <c r="T101" i="36"/>
  <c r="T164" i="36" s="1"/>
  <c r="AB18" i="36"/>
  <c r="AB19" i="36"/>
  <c r="T107" i="36"/>
  <c r="T170" i="36" s="1"/>
  <c r="AB21" i="36"/>
  <c r="T119" i="36"/>
  <c r="T182" i="36" s="1"/>
  <c r="AB24" i="36"/>
  <c r="T137" i="36"/>
  <c r="T200" i="36" s="1"/>
  <c r="AB23" i="36"/>
  <c r="T131" i="36"/>
  <c r="T194" i="36" s="1"/>
  <c r="AB17" i="36"/>
  <c r="T95" i="36"/>
  <c r="T158" i="36" s="1"/>
  <c r="AB25" i="36"/>
  <c r="T143" i="36"/>
  <c r="T206" i="36" s="1"/>
  <c r="AB20" i="36"/>
  <c r="T113" i="36"/>
  <c r="T176" i="36" s="1"/>
  <c r="AB22" i="36"/>
  <c r="T125" i="36"/>
  <c r="T188" i="36" s="1"/>
  <c r="AA22" i="36"/>
  <c r="T124" i="36"/>
  <c r="T187" i="36" s="1"/>
  <c r="AA23" i="36"/>
  <c r="T130" i="36"/>
  <c r="T193" i="36" s="1"/>
  <c r="T100" i="36"/>
  <c r="T163" i="36" s="1"/>
  <c r="AA18" i="36"/>
  <c r="AA21" i="36"/>
  <c r="T118" i="36"/>
  <c r="T181" i="36" s="1"/>
  <c r="AA17" i="36"/>
  <c r="T94" i="36"/>
  <c r="T157" i="36" s="1"/>
  <c r="AA20" i="36"/>
  <c r="T112" i="36"/>
  <c r="T175" i="36" s="1"/>
  <c r="AA24" i="36"/>
  <c r="T136" i="36"/>
  <c r="T199" i="36" s="1"/>
  <c r="Z17" i="36"/>
  <c r="T93" i="36"/>
  <c r="T156" i="36" s="1"/>
  <c r="Z22" i="36"/>
  <c r="T123" i="36"/>
  <c r="T186" i="36" s="1"/>
  <c r="Z23" i="36"/>
  <c r="T129" i="36"/>
  <c r="T192" i="36" s="1"/>
  <c r="Z21" i="36"/>
  <c r="T117" i="36"/>
  <c r="T180" i="36" s="1"/>
  <c r="T99" i="36"/>
  <c r="T162" i="36" s="1"/>
  <c r="Z18" i="36"/>
  <c r="Z24" i="36"/>
  <c r="T135" i="36"/>
  <c r="T198" i="36" s="1"/>
  <c r="Z25" i="36"/>
  <c r="T141" i="36"/>
  <c r="T204" i="36" s="1"/>
  <c r="T142" i="36"/>
  <c r="T205" i="36" s="1"/>
  <c r="Z20" i="36"/>
  <c r="T111" i="36"/>
  <c r="T174" i="36" s="1"/>
  <c r="S78" i="36" l="1"/>
  <c r="T68" i="36"/>
  <c r="S90" i="36"/>
  <c r="S153" i="36" s="1"/>
  <c r="S65" i="36"/>
  <c r="S89" i="36"/>
  <c r="S152" i="36" s="1"/>
  <c r="T55" i="36"/>
  <c r="R52" i="36"/>
  <c r="S42" i="36"/>
  <c r="R88" i="36"/>
  <c r="R151" i="36" s="1"/>
  <c r="Q39" i="36"/>
  <c r="R29" i="36"/>
  <c r="Q87" i="36"/>
  <c r="Q150" i="36" s="1"/>
  <c r="AB16" i="36" l="1"/>
  <c r="AB26" i="36" s="1"/>
  <c r="AB36" i="36" s="1"/>
  <c r="T65" i="36"/>
  <c r="T89" i="36"/>
  <c r="T152" i="36" s="1"/>
  <c r="AC16" i="36"/>
  <c r="AC26" i="36" s="1"/>
  <c r="AC31" i="36" s="1"/>
  <c r="T78" i="36"/>
  <c r="T90" i="36"/>
  <c r="T153" i="36" s="1"/>
  <c r="S52" i="36"/>
  <c r="T42" i="36"/>
  <c r="S88" i="36"/>
  <c r="S151" i="36" s="1"/>
  <c r="R39" i="36"/>
  <c r="S29" i="36"/>
  <c r="R87" i="36"/>
  <c r="R150" i="36" s="1"/>
  <c r="AB31" i="36" l="1"/>
  <c r="AB30" i="36"/>
  <c r="AB34" i="36"/>
  <c r="AB35" i="36"/>
  <c r="AB38" i="36"/>
  <c r="AB33" i="36"/>
  <c r="AB37" i="36"/>
  <c r="AB32" i="36"/>
  <c r="AB29" i="36"/>
  <c r="AC30" i="36"/>
  <c r="AC34" i="36"/>
  <c r="AC37" i="36"/>
  <c r="AC29" i="36"/>
  <c r="AC35" i="36"/>
  <c r="AC32" i="36"/>
  <c r="S39" i="36"/>
  <c r="T29" i="36"/>
  <c r="S87" i="36"/>
  <c r="S150" i="36" s="1"/>
  <c r="AC36" i="36"/>
  <c r="AA16" i="36"/>
  <c r="T52" i="36"/>
  <c r="T88" i="36"/>
  <c r="T151" i="36" s="1"/>
  <c r="AC33" i="36"/>
  <c r="AC38" i="36"/>
  <c r="AB39" i="36" l="1"/>
  <c r="AC39" i="36"/>
  <c r="AA26" i="36"/>
  <c r="AA29" i="36" s="1"/>
  <c r="Z16" i="36"/>
  <c r="T39" i="36"/>
  <c r="T87" i="36"/>
  <c r="T150" i="36" s="1"/>
  <c r="Z26" i="36" l="1"/>
  <c r="AA31" i="36"/>
  <c r="AA36" i="36"/>
  <c r="AA30" i="36"/>
  <c r="AA38" i="36"/>
  <c r="AA32" i="36"/>
  <c r="AA37" i="36"/>
  <c r="AA34" i="36"/>
  <c r="AA33" i="36"/>
  <c r="AA35" i="36"/>
  <c r="AA39" i="36" l="1"/>
  <c r="Z33" i="36"/>
  <c r="Z34" i="36"/>
  <c r="Z32" i="36"/>
  <c r="Z36" i="36"/>
  <c r="Z35" i="36"/>
  <c r="Z31" i="36"/>
  <c r="Z38" i="36"/>
  <c r="Z37" i="36"/>
  <c r="Z30" i="36"/>
  <c r="Z29" i="36"/>
  <c r="Z39" i="3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tc={A7971F0A-F207-334F-B0EC-46500A4328B6}</author>
  </authors>
  <commentList>
    <comment ref="A1" authorId="0" shapeId="0" xr:uid="{A7971F0A-F207-334F-B0EC-46500A4328B6}">
      <text>
        <t xml:space="preserve">[Threaded comment]
Your version of Excel allows you to read this threaded comment; however, any edits to it will get removed if the file is opened in a newer version of Excel. Learn more: https://go.microsoft.com/fwlink/?linkid=870924
Comment:
    This sheet contains the extrapolated transition rates based on the historic timepoints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tc={9944B698-5404-40FD-ACD1-0F2EC8BA5F67}</author>
  </authors>
  <commentList>
    <comment ref="E1" authorId="0" shapeId="0" xr:uid="{9944B698-5404-40FD-ACD1-0F2EC8BA5F67}">
      <text>
        <t xml:space="preserve">[Threaded comment]
Your version of Excel allows you to read this threaded comment; however, any edits to it will get removed if the file is opened in a newer version of Excel. Learn more: https://go.microsoft.com/fwlink/?linkid=870924
Comment:
    The extrapolated rates from 01 are multiplied with the total amount of land use class of 2020 which is in sheet 04_areal_coverage_projected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tc={437D5ACB-E3A8-7141-8E54-9651FF221983}</author>
  </authors>
  <commentList>
    <comment ref="A1" authorId="0" shapeId="0" xr:uid="{437D5ACB-E3A8-7141-8E54-9651FF221983}">
      <text>
        <t xml:space="preserve">[Threaded comment]
Your version of Excel allows you to read this threaded comment; however, any edits to it will get removed if the file is opened in a newer version of Excel. Learn more: https://go.microsoft.com/fwlink/?linkid=870924
Comment:
    To get to the net changes the losses and gains for each land use class are summed.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tc={0BF48F5A-53F3-974F-86F6-C2AA0A5F1516}</author>
  </authors>
  <commentList>
    <comment ref="A1" authorId="0" shapeId="0" xr:uid="{0BF48F5A-53F3-974F-86F6-C2AA0A5F1516}">
      <text>
        <t xml:space="preserve">[Threaded comment]
Your version of Excel allows you to read this threaded comment; however, any edits to it will get removed if the file is opened in a newer version of Excel. Learn more: https://go.microsoft.com/fwlink/?linkid=870924
Comment:
    Based on the net changes the new areal coverage is calculated.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tc={D5364BE7-FD3C-9D41-BE76-87E881E2CAA0}</author>
  </authors>
  <commentList>
    <comment ref="A1" authorId="0" shapeId="0" xr:uid="{D5364BE7-FD3C-9D41-BE76-87E881E2CAA0}">
      <text>
        <t xml:space="preserve">[Threaded comment]
Your version of Excel allows you to read this threaded comment; however, any edits to it will get removed if the file is opened in a newer version of Excel. Learn more: https://go.microsoft.com/fwlink/?linkid=870924
Comment:
    The transition matrix summarized what happend between 2020 and 2060 showing the percentage of each class that transitioned into another class. See the added papers in the email.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tc={9E18603E-3727-BB45-97C8-F1030FC98903}</author>
    <author>tc={FB10CF3D-18E2-DF4A-8279-F00738392FCF}</author>
    <author>Black  Benjamin</author>
    <author>tc={DF122654-407C-482B-A194-D3A7CE74BA4B}</author>
  </authors>
  <commentList>
    <comment ref="A1" authorId="0" shapeId="0" xr:uid="{9E18603E-3727-BB45-97C8-F1030FC98903}">
      <text>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text>
    </comment>
    <comment ref="A4" authorId="1" shapeId="0" xr:uid="{FB10CF3D-18E2-DF4A-8279-F00738392FCF}">
      <text>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text>
    </comment>
    <comment ref="C16" authorId="2" shapeId="0" xr:uid="{02AB1205-7080-474F-A7C8-2FB75BB4CCAB}">
      <text>
        <r>
          <rPr>
            <b/>
            <sz val="9"/>
            <color rgb="FF000000"/>
            <rFont val="Tahoma"/>
            <family val="2"/>
          </rPr>
          <t>Black  Benjamin:</t>
        </r>
        <r>
          <rPr>
            <sz val="9"/>
            <color rgb="FF000000"/>
            <rFont val="Tahoma"/>
            <family val="2"/>
          </rPr>
          <t xml:space="preserve">
</t>
        </r>
        <r>
          <rPr>
            <sz val="9"/>
            <color rgb="FF000000"/>
            <rFont val="Tahoma"/>
            <family val="2"/>
          </rPr>
          <t>This description speaks more a spatially explicit change rather than change in rates, what is the land use class most related to recreation?</t>
        </r>
      </text>
    </comment>
    <comment ref="C24" authorId="2" shapeId="0" xr:uid="{36EE1731-8E68-48AF-A6E7-664FBB00B81D}">
      <text>
        <r>
          <rPr>
            <sz val="12"/>
            <color rgb="FF000000"/>
            <rFont val="Calibri"/>
            <family val="2"/>
          </rPr>
          <t xml:space="preserve">Black  Benjamin:
</t>
        </r>
        <r>
          <rPr>
            <sz val="12"/>
            <color rgb="FF000000"/>
            <rFont val="Calibri"/>
            <family val="2"/>
          </rPr>
          <t xml:space="preserve">Again this is a spatially explicit change which will have a knock on effect of other spatial allocations but not specifically rates of changes i.e. More PAs does not reduce the need for agricultural production.
</t>
        </r>
        <r>
          <rPr>
            <sz val="12"/>
            <color rgb="FF000000"/>
            <rFont val="Calibri"/>
            <family val="2"/>
          </rPr>
          <t xml:space="preserve">
</t>
        </r>
        <r>
          <rPr>
            <sz val="12"/>
            <color rgb="FF000000"/>
            <rFont val="Calibri"/>
            <family val="2"/>
          </rPr>
          <t>SER: Protected areas will increase, but are spread across diverse land uses</t>
        </r>
      </text>
    </comment>
    <comment ref="D30" authorId="3" shapeId="0" xr:uid="{DF122654-407C-482B-A194-D3A7CE74BA4B}">
      <text>
        <t>[Threaded comment]
Your version of Excel allows you to read this threaded comment; however, any edits to it will get removed if the file is opened in a newer version of Excel. Learn more: https://go.microsoft.com/fwlink/?linkid=870924
Comment:
    Improving the measurement of urban sprawl: Weighted Urban Proliferation (WUP) and its application to Switzerland - ScienceDirect</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tc={F4D501A2-275D-BB41-927E-F50441D68738}</author>
    <author>tc={B229058F-F59E-5D41-86B4-7C566613864A}</author>
    <author>tc={CDD67E35-40AA-0142-8CA9-A1071D119532}</author>
    <author>tc={6B92C2E4-742E-B04E-A6B7-A9EDA96FCCFA}</author>
    <author>tc={C85F5A33-000E-6041-B8A8-35B7B67033D0}</author>
    <author>tc={DB37B97F-45CF-D944-86F6-3C1553746CB7}</author>
    <author>tc={04028A57-08BD-F64F-A069-23D847D0C2BA}</author>
    <author>tc={46E3587C-1A0F-E541-8E9F-506F44A1D3B8}</author>
  </authors>
  <commentList>
    <comment ref="A1" authorId="0" shapeId="0" xr:uid="{F4D501A2-275D-BB41-927E-F50441D68738}">
      <text>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text>
    </comment>
    <comment ref="A4" authorId="1" shapeId="0" xr:uid="{B229058F-F59E-5D41-86B4-7C566613864A}">
      <text>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text>
    </comment>
    <comment ref="C8" authorId="2" shapeId="0" xr:uid="{CDD67E35-40AA-0142-8CA9-A1071D119532}">
      <text>
        <t>[Threaded comment]
Your version of Excel allows you to read this threaded comment; however, any edits to it will get removed if the file is opened in a newer version of Excel. Learn more: https://go.microsoft.com/fwlink/?linkid=870924
Comment:
    How do dietary changes in Switzerland affect the Land Use?
Reply:
    https://www.nature.com/articles/s43016-021-00425-3</t>
      </text>
    </comment>
    <comment ref="C10" authorId="3" shapeId="0" xr:uid="{6B92C2E4-742E-B04E-A6B7-A9EDA96FCCFA}">
      <text>
        <t>[Threaded comment]
Your version of Excel allows you to read this threaded comment; however, any edits to it will get removed if the file is opened in a newer version of Excel. Learn more: https://go.microsoft.com/fwlink/?linkid=870924
Comment:
    in the first three scenarios there should be a statement - because of reduction in meat consumption there is a reduction in subsidies in cattle raising
Reply:
    also consider effects of higher env. standards</t>
      </text>
    </comment>
    <comment ref="D10" authorId="4" shapeId="0" xr:uid="{C85F5A33-000E-6041-B8A8-35B7B67033D0}">
      <text>
        <t>[Threaded comment]
Your version of Excel allows you to read this threaded comment; however, any edits to it will get removed if the file is opened in a newer version of Excel. Learn more: https://go.microsoft.com/fwlink/?linkid=870924
Comment:
    smaller increase in agricultural buildings</t>
      </text>
    </comment>
    <comment ref="F10" authorId="5" shapeId="0" xr:uid="{DB37B97F-45CF-D944-86F6-3C1553746CB7}">
      <text>
        <t>[Threaded comment]
Your version of Excel allows you to read this threaded comment; however, any edits to it will get removed if the file is opened in a newer version of Excel. Learn more: https://go.microsoft.com/fwlink/?linkid=870924
Comment:
    reduction because of decrease of subsidies regards infrastructure like roads</t>
      </text>
    </comment>
    <comment ref="C11" authorId="6" shapeId="0" xr:uid="{04028A57-08BD-F64F-A069-23D847D0C2BA}">
      <text>
        <t xml:space="preserve">[Threaded comment]
Your version of Excel allows you to read this threaded comment; however, any edits to it will get removed if the file is opened in a newer version of Excel. Learn more: https://go.microsoft.com/fwlink/?linkid=870924
Comment:
    Biodiversity promotion areas expanded to include natural management by herbivores </t>
      </text>
    </comment>
    <comment ref="C12" authorId="7" shapeId="0" xr:uid="{46E3587C-1A0F-E541-8E9F-506F44A1D3B8}">
      <text>
        <t xml:space="preserve">[Threaded comment]
Your version of Excel allows you to read this threaded comment; however, any edits to it will get removed if the file is opened in a newer version of Excel. Learn more: https://go.microsoft.com/fwlink/?linkid=870924
Comment:
    strong reduction in harvesting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tc={BB63C338-0174-AC4A-8BA1-E8C97C5CEB43}</author>
    <author>tc={06C71261-7F92-2444-AEE7-05FB1024A047}</author>
    <author>tc={BABF2B8B-55B4-9C4D-8FFD-4F3066AFB6B7}</author>
  </authors>
  <commentList>
    <comment ref="A1" authorId="0" shapeId="0" xr:uid="{BB63C338-0174-AC4A-8BA1-E8C97C5CEB43}">
      <text>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text>
    </comment>
    <comment ref="A4" authorId="1" shapeId="0" xr:uid="{06C71261-7F92-2444-AEE7-05FB1024A047}">
      <text>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text>
    </comment>
    <comment ref="C8" authorId="2" shapeId="0" xr:uid="{BABF2B8B-55B4-9C4D-8FFD-4F3066AFB6B7}">
      <text>
        <t xml:space="preserve">[Threaded comment]
Your version of Excel allows you to read this threaded comment; however, any edits to it will get removed if the file is opened in a newer version of Excel. Learn more: https://go.microsoft.com/fwlink/?linkid=870924
Comment:
    Meat consumption is decreasing in general and shifts to a conscious meat consumption that is connected to traditions such as </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tc={344AFD1B-702F-9247-9B62-C44DAC1FA46D}</author>
    <author>tc={A5D884EC-A34F-FA46-A44D-533C67193DF9}</author>
    <author>tc={AE459F5A-91C3-E744-B37B-849ED52E5364}</author>
  </authors>
  <commentList>
    <comment ref="A1" authorId="0" shapeId="0" xr:uid="{344AFD1B-702F-9247-9B62-C44DAC1FA46D}">
      <text>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text>
    </comment>
    <comment ref="A4" authorId="1" shapeId="0" xr:uid="{A5D884EC-A34F-FA46-A44D-533C67193DF9}">
      <text>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text>
    </comment>
    <comment ref="C8" authorId="2" shapeId="0" xr:uid="{AE459F5A-91C3-E744-B37B-849ED52E5364}">
      <text>
        <t>[Threaded comment]
Your version of Excel allows you to read this threaded comment; however, any edits to it will get removed if the file is opened in a newer version of Excel. Learn more: https://go.microsoft.com/fwlink/?linkid=870924
Comment:
    How do dietary changes in Switzerland affect the Land Use?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tc={9449255B-F9FB-7140-B28D-6DFE5953C735}</author>
    <author>tc={F63DECAF-DDD5-2C41-9438-969ABA6AB83E}</author>
    <author>tc={D9D8014E-D495-5548-A780-75A5268FEE65}</author>
    <author>tc={4417E20C-3D77-6E46-9FE2-D406F099829A}</author>
  </authors>
  <commentList>
    <comment ref="A1" authorId="0" shapeId="0" xr:uid="{9449255B-F9FB-7140-B28D-6DFE5953C735}">
      <text>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text>
    </comment>
    <comment ref="A4" authorId="1" shapeId="0" xr:uid="{F63DECAF-DDD5-2C41-9438-969ABA6AB83E}">
      <text>
        <t xml:space="preserve">[Threaded comment]
Your version of Excel allows you to read this threaded comment; however, any edits to it will get removed if the file is opened in a newer version of Excel. Learn more: https://go.microsoft.com/fwlink/?linkid=870924
Comment:
    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
      </text>
    </comment>
    <comment ref="C8" authorId="2" shapeId="0" xr:uid="{D9D8014E-D495-5548-A780-75A5268FEE65}">
      <text>
        <t>[Threaded comment]
Your version of Excel allows you to read this threaded comment; however, any edits to it will get removed if the file is opened in a newer version of Excel. Learn more: https://go.microsoft.com/fwlink/?linkid=870924
Comment:
    How do dietary changes in Switzerland affect the Land Use?</t>
      </text>
    </comment>
    <comment ref="H21" authorId="3" shapeId="0" xr:uid="{4417E20C-3D77-6E46-9FE2-D406F099829A}">
      <text>
        <t>[Threaded comment]
Your version of Excel allows you to read this threaded comment; however, any edits to it will get removed if the file is opened in a newer version of Excel. Learn more: https://go.microsoft.com/fwlink/?linkid=870924
Comment:
    do we want to change forest negatively in any scenario?</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tc={1987A627-8ADF-F34C-9D89-2A7014CEBA31}</author>
    <author>tc={6AA5BDC9-F8ED-294E-AD0E-4727707D2F86}</author>
  </authors>
  <commentList>
    <comment ref="A1" authorId="0" shapeId="0" xr:uid="{1987A627-8ADF-F34C-9D89-2A7014CEBA31}">
      <text>
        <t xml:space="preserve">[Threaded comment]
Your version of Excel allows you to read this threaded comment; however, any edits to it will get removed if the file is opened in a newer version of Excel. Learn more: https://go.microsoft.com/fwlink/?linkid=870924
Comment:
    To get to the net changes the losses and gains for each land use class are summed. 
</t>
      </text>
    </comment>
    <comment ref="E15" authorId="1" shapeId="0" xr:uid="{6AA5BDC9-F8ED-294E-AD0E-4727707D2F86}">
      <text>
        <t xml:space="preserve">[Threaded comment]
Your version of Excel allows you to read this threaded comment; however, any edits to it will get removed if the file is opened in a newer version of Excel. Learn more: https://go.microsoft.com/fwlink/?linkid=870924
Comment:
    The extrapolated rates from 01 are multiplied with the total amount of land use class of 2020 which is in sheet 04_areal_coverage_projected
</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Streit  Jan</author>
  </authors>
  <commentList>
    <comment ref="J11" authorId="0" shapeId="0" xr:uid="{41850825-3C33-49C0-B161-2CC1F03F2AC1}">
      <text>
        <r>
          <rPr>
            <b/>
            <sz val="9"/>
            <color indexed="81"/>
            <rFont val="Tahoma"/>
            <family val="2"/>
          </rPr>
          <t>Streit  Jan:</t>
        </r>
        <r>
          <rPr>
            <sz val="9"/>
            <color indexed="81"/>
            <rFont val="Tahoma"/>
            <family val="2"/>
          </rPr>
          <t xml:space="preserve">
Areal as percentage of the final class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Streit  Jan</author>
  </authors>
  <commentList>
    <comment ref="J11" authorId="0" shapeId="0" xr:uid="{4E09ED6F-8C99-4A74-A721-14EC2B559621}">
      <text>
        <r>
          <rPr>
            <b/>
            <sz val="9"/>
            <color indexed="81"/>
            <rFont val="Tahoma"/>
            <family val="2"/>
          </rPr>
          <t>Streit  Jan:</t>
        </r>
        <r>
          <rPr>
            <sz val="9"/>
            <color indexed="81"/>
            <rFont val="Tahoma"/>
            <family val="2"/>
          </rPr>
          <t xml:space="preserve">
Areal as percentage of the final class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Streit  Jan</author>
  </authors>
  <commentList>
    <comment ref="J11" authorId="0" shapeId="0" xr:uid="{A490682F-77A5-467E-9144-FFBF9891D5F2}">
      <text>
        <r>
          <rPr>
            <b/>
            <sz val="9"/>
            <color indexed="81"/>
            <rFont val="Tahoma"/>
            <family val="2"/>
          </rPr>
          <t>Streit  Jan:</t>
        </r>
        <r>
          <rPr>
            <sz val="9"/>
            <color indexed="81"/>
            <rFont val="Tahoma"/>
            <family val="2"/>
          </rPr>
          <t xml:space="preserve">
Transition Rates as percentage of inital LULCC class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<sst xmlns="http://schemas.openxmlformats.org/spreadsheetml/2006/main" count="3138" uniqueCount="509">
  <si>
    <t>ID</t>
  </si>
  <si>
    <t>Aggregation</t>
  </si>
  <si>
    <t>NOAS04 Class</t>
  </si>
  <si>
    <t>Alpine pastures</t>
  </si>
  <si>
    <t>Favorable alpine pastures</t>
  </si>
  <si>
    <t xml:space="preserve">Aggregated classes for transition analysis: </t>
  </si>
  <si>
    <t>Brush alpine pastures</t>
  </si>
  <si>
    <t>Rocky alpine pastures</t>
  </si>
  <si>
    <t>Closed forest</t>
  </si>
  <si>
    <t>Sheep pastures</t>
  </si>
  <si>
    <t>Glacier</t>
  </si>
  <si>
    <t>Normal dense forest</t>
  </si>
  <si>
    <t>Grassland or meadows</t>
  </si>
  <si>
    <t>Forest strips</t>
  </si>
  <si>
    <t>Intensive agriculture</t>
  </si>
  <si>
    <t>Afforestations</t>
  </si>
  <si>
    <t>Open Forest</t>
  </si>
  <si>
    <t>Felling areas</t>
  </si>
  <si>
    <t>Overgrown/shrubland/unproductive vegetation</t>
  </si>
  <si>
    <t>Brush forest</t>
  </si>
  <si>
    <t>Permanent crops</t>
  </si>
  <si>
    <t>Glaciers, perpetual snow</t>
  </si>
  <si>
    <t xml:space="preserve">Settlement/urban/amenities </t>
  </si>
  <si>
    <t>Meadows</t>
  </si>
  <si>
    <t xml:space="preserve">Static class (will be disaggregated) </t>
  </si>
  <si>
    <t>Farm pastures</t>
  </si>
  <si>
    <t>Brush meadows and farm pastures</t>
  </si>
  <si>
    <t>Aggregated LULC classs</t>
  </si>
  <si>
    <t>Areal Statistik LULC classes</t>
  </si>
  <si>
    <t>Alpine meadows</t>
  </si>
  <si>
    <t>Favorable alpine pastures; Brush alpine pastures; Rocky alpine pastures; Sheep pastures</t>
  </si>
  <si>
    <t>Arable land</t>
  </si>
  <si>
    <t>Normal dense forest; Forest strips; Afforestations; Felling areas; Brush forest</t>
  </si>
  <si>
    <t>Damaged forest areas</t>
  </si>
  <si>
    <t>Open forest (on agricultural areas)</t>
  </si>
  <si>
    <t>Meadows; Farm pastures; Brush meadows and farm pastures; Alpine meadows</t>
  </si>
  <si>
    <t>Open forest (on unproductive areas)</t>
  </si>
  <si>
    <t>Groves, hedges</t>
  </si>
  <si>
    <t>Damaged forest areas; Open forest (on agricultural areas); Open forest (on unproductive areas); Groves, hedges; Clusters of trees (on agricultural areas); Clusters of trees (on unproductive areas)</t>
  </si>
  <si>
    <t>Clusters of trees (on agricultural areas)</t>
  </si>
  <si>
    <t>Scrub vegetation; Unproductive grass und shrubs</t>
  </si>
  <si>
    <t>Clusters of trees (on unproductive areas)</t>
  </si>
  <si>
    <t>Intensive orchards; Field fruit trees; Vineyards; Horticulture</t>
  </si>
  <si>
    <t>Scrub vegetation</t>
  </si>
  <si>
    <t>Industrial and commercial buildings; Surroundings of industrial and commercial buildings; One- and two-family houses; Surroundings of one- and two-family houses; Terraced houses; Surroundings of terraced houses; Blocks of flats; Surroundings of blocks of flats; Public buildings; Surroundings of public buildings; Agricultural buildings; Surroundings of agricultural buildings; Unspecified buildings; Surroundings of unspecified buildings; Parking areas; Construction sites; Unexploited urban areas; Public parks; Sports facilities; Golf courses; Camping areas; Garden allotments; Cemeteries</t>
  </si>
  <si>
    <t>Unproductive grass und shrubs</t>
  </si>
  <si>
    <t xml:space="preserve">Static </t>
  </si>
  <si>
    <t>Motorways; Green motorway environs; Roads and paths; Green road environs; Sealed railway areas; Green railway environs; Airports; Airfields, green airport environs; Energy supply plants; Waste water treatment plants; Other supply or waste treatment plants; Dumps; Quarries, mines; Lakes; Rivers; Flood protection structures; Avalanche and rockfall barriers; Wetlands; Alpine sports facilities; Rocks; Screes, sand; Landscape interventions</t>
  </si>
  <si>
    <t>Intensive orchards</t>
  </si>
  <si>
    <t>Field fruit trees</t>
  </si>
  <si>
    <t>Vineyards</t>
  </si>
  <si>
    <t>Horticulture</t>
  </si>
  <si>
    <t>Industrial and commercial buildings</t>
  </si>
  <si>
    <t>Surroundings of industrial and commercial buildings</t>
  </si>
  <si>
    <t>One- and two-family houses</t>
  </si>
  <si>
    <t>Surroundings of one- and two-family houses</t>
  </si>
  <si>
    <t>Terraced houses</t>
  </si>
  <si>
    <t>Surroundings of terraced houses</t>
  </si>
  <si>
    <t>Blocks of flats</t>
  </si>
  <si>
    <t>Surroundings of blocks of flats</t>
  </si>
  <si>
    <t>Public buildings</t>
  </si>
  <si>
    <t>Surroundings of public buildings</t>
  </si>
  <si>
    <t>Agricultural buildings</t>
  </si>
  <si>
    <t>Surroundings of agricultural buildings</t>
  </si>
  <si>
    <t>Unspecified buildings</t>
  </si>
  <si>
    <t>Surroundings of unspecified buildings</t>
  </si>
  <si>
    <t>Parking areas</t>
  </si>
  <si>
    <t>Construction sites</t>
  </si>
  <si>
    <t>Unexploited urban areas</t>
  </si>
  <si>
    <t>Public parks</t>
  </si>
  <si>
    <t>Sports facilities</t>
  </si>
  <si>
    <t>Golf courses</t>
  </si>
  <si>
    <t>Camping areas</t>
  </si>
  <si>
    <t>Garden allotments</t>
  </si>
  <si>
    <t>Cemeteries</t>
  </si>
  <si>
    <t>Static class</t>
  </si>
  <si>
    <t>Motorways</t>
  </si>
  <si>
    <t>Green motorway environs</t>
  </si>
  <si>
    <t>Roads and paths</t>
  </si>
  <si>
    <t>Green road environs</t>
  </si>
  <si>
    <t>Sealed railway areas</t>
  </si>
  <si>
    <t>Green railway environs</t>
  </si>
  <si>
    <t>Airports</t>
  </si>
  <si>
    <t>Airfields, green airport environs</t>
  </si>
  <si>
    <t>Energy supply plants</t>
  </si>
  <si>
    <t>Waste water treatment plants</t>
  </si>
  <si>
    <t>Other supply or waste treatment plants</t>
  </si>
  <si>
    <t>Dumps</t>
  </si>
  <si>
    <t>Quarries, mines</t>
  </si>
  <si>
    <t>Lakes</t>
  </si>
  <si>
    <t>Rivers</t>
  </si>
  <si>
    <t>Flood protection structures</t>
  </si>
  <si>
    <t>Avalanche and rockfall barriers</t>
  </si>
  <si>
    <t>Wetlands</t>
  </si>
  <si>
    <t>Alpine sports facilities</t>
  </si>
  <si>
    <t>Rocks</t>
  </si>
  <si>
    <t>Screes, sand</t>
  </si>
  <si>
    <t>Landscape interventions</t>
  </si>
  <si>
    <t>value</t>
  </si>
  <si>
    <t>1985</t>
  </si>
  <si>
    <t>1997 (1995)</t>
  </si>
  <si>
    <t>2009 (2010)</t>
  </si>
  <si>
    <t>2018 (2020)</t>
  </si>
  <si>
    <t>Urban</t>
  </si>
  <si>
    <t>Static</t>
  </si>
  <si>
    <t>Open_Forest</t>
  </si>
  <si>
    <t>Closed_Forest</t>
  </si>
  <si>
    <t>Shrubland</t>
  </si>
  <si>
    <t>Int_AG</t>
  </si>
  <si>
    <t>Alp_Past</t>
  </si>
  <si>
    <t>Grassland</t>
  </si>
  <si>
    <t>Perm_crops</t>
  </si>
  <si>
    <t>Reference</t>
  </si>
  <si>
    <t>X</t>
  </si>
  <si>
    <t>From.</t>
  </si>
  <si>
    <t>To.</t>
  </si>
  <si>
    <t>Initial_class</t>
  </si>
  <si>
    <t>Final_class</t>
  </si>
  <si>
    <t>Trans_name</t>
  </si>
  <si>
    <t>1997</t>
  </si>
  <si>
    <t>2009</t>
  </si>
  <si>
    <t>2018</t>
  </si>
  <si>
    <t>2020</t>
  </si>
  <si>
    <t>2025</t>
  </si>
  <si>
    <t>2030</t>
  </si>
  <si>
    <t>2035</t>
  </si>
  <si>
    <t>2040</t>
  </si>
  <si>
    <t>2045</t>
  </si>
  <si>
    <t>2050</t>
  </si>
  <si>
    <t>2055</t>
  </si>
  <si>
    <t>2060</t>
  </si>
  <si>
    <t>Urban_Static</t>
  </si>
  <si>
    <t>Open_Forest_Closed_Forest</t>
  </si>
  <si>
    <t>Open_Forest_Alp_Past</t>
  </si>
  <si>
    <t>Open_Forest_Grassland</t>
  </si>
  <si>
    <t>Closed_Forest_Open_Forest</t>
  </si>
  <si>
    <t>Shrubland_Open_Forest</t>
  </si>
  <si>
    <t>Shrubland_Closed_Forest</t>
  </si>
  <si>
    <t>Shrubland_Alp_Past</t>
  </si>
  <si>
    <t>Int_AG_Urban</t>
  </si>
  <si>
    <t>Int_AG_Grassland</t>
  </si>
  <si>
    <t>Int_AG_Perm_crops</t>
  </si>
  <si>
    <t>Alp_Past_Open_Forest</t>
  </si>
  <si>
    <t>Alp_Past_Shrubland</t>
  </si>
  <si>
    <t>Grassland_Urban</t>
  </si>
  <si>
    <t>Grassland_Open_Forest</t>
  </si>
  <si>
    <t>Grassland_Int_AG</t>
  </si>
  <si>
    <t>Grassland_Perm_crops</t>
  </si>
  <si>
    <t>Perm_crops_Urban</t>
  </si>
  <si>
    <t>Perm_crops_Int_AG</t>
  </si>
  <si>
    <t>Perm_crops_Grassland</t>
  </si>
  <si>
    <t>Glacier_Static</t>
  </si>
  <si>
    <t>Sum</t>
  </si>
  <si>
    <t>SUM</t>
  </si>
  <si>
    <t>Percentage Change 2020 to 2060 - Land Use Class Value in 2020</t>
  </si>
  <si>
    <t>Absolute Change</t>
  </si>
  <si>
    <t>2060 in %</t>
  </si>
  <si>
    <t>To</t>
  </si>
  <si>
    <t>From</t>
  </si>
  <si>
    <t>Summary Changes BAU</t>
  </si>
  <si>
    <t>BAU</t>
  </si>
  <si>
    <t>Number of plus (+)</t>
  </si>
  <si>
    <t>Number of minus (-)</t>
  </si>
  <si>
    <t>%change of each + and -</t>
  </si>
  <si>
    <t>Total Change up until 2060</t>
  </si>
  <si>
    <t>Reference Scenario</t>
  </si>
  <si>
    <t>Changes Business as usual Scenario</t>
  </si>
  <si>
    <t>Land Use Composition 2020</t>
  </si>
  <si>
    <t>2060 in Percentage</t>
  </si>
  <si>
    <t>2020 - 2060 Absolut Changes</t>
  </si>
  <si>
    <t>Percentage Change 2020 to 2060</t>
  </si>
  <si>
    <t>Percentage Change 2020 to 2060 - Total Area Switzerland</t>
  </si>
  <si>
    <t>Land Use Composition 2060</t>
  </si>
  <si>
    <t>Modified Percentage Change 2020 to 2060</t>
  </si>
  <si>
    <t>2060 (rescaled)</t>
  </si>
  <si>
    <t>2020 - 2060 Absolut Changes (rescaled)</t>
  </si>
  <si>
    <t>Percentage Change 2020 to 2060 (rescaled)</t>
  </si>
  <si>
    <t>Percentage Change 2020 to 2060 - Total Area Switzerland (rescaled)</t>
  </si>
  <si>
    <t>Land Use Classes</t>
  </si>
  <si>
    <t>Indication of Balance (0% means balanced)</t>
  </si>
  <si>
    <t>Values Reference Scenario</t>
  </si>
  <si>
    <t>Driver</t>
  </si>
  <si>
    <t>Sub-Driver</t>
  </si>
  <si>
    <t>Scenario Description for Sub-Driver</t>
  </si>
  <si>
    <t>Influence (++,+,0,-,--)</t>
  </si>
  <si>
    <t>Comments</t>
  </si>
  <si>
    <t>Societal characteristics regarding biodiversity and NCPs</t>
  </si>
  <si>
    <t xml:space="preserve">Knowledge </t>
  </si>
  <si>
    <t>Low understanding of the relationship between biodiversity and the sustainable provision of NCPs 
Majority of the population wrongly assumes that the biodiversity crisis is not occurring in Switzerland
No functioning dialog between experts and public</t>
  </si>
  <si>
    <t xml:space="preserve">Social values </t>
  </si>
  <si>
    <t>Distorted perspective on biodiversity
Medium valuation of biodiversity for its benefits to human society
Medium appreciation of NCPs
Most people are not concerned about the impact of the biodiversity crisis in Switzerland.</t>
  </si>
  <si>
    <t>Public consensus</t>
  </si>
  <si>
    <t>Low (only marginal groups are concerned about nature values)</t>
  </si>
  <si>
    <t>Lifestyle adaptation</t>
  </si>
  <si>
    <t xml:space="preserve">Reduction in meat consumption
Increased recreation in Swiss landscapes
</t>
  </si>
  <si>
    <t>Special employment characteristics</t>
  </si>
  <si>
    <t>High level of employment in tourism (e.g. outdoor activities)
More employment in research, related to biodiversity and NCP provision than today</t>
  </si>
  <si>
    <t xml:space="preserve">Agricultural policy </t>
  </si>
  <si>
    <t>General orientation</t>
  </si>
  <si>
    <t xml:space="preserve">Promotion of production with integrated measures for promoting biodiversity </t>
  </si>
  <si>
    <t>+</t>
  </si>
  <si>
    <t>BB: Minor increase to account for decrease in intensive production</t>
  </si>
  <si>
    <t>Direct payments and structural subsidies</t>
  </si>
  <si>
    <t>Direct payments linked to biodiversity promotion (landscape quality and ecological connectivity)</t>
  </si>
  <si>
    <t>Forest policy</t>
  </si>
  <si>
    <t>orientation</t>
  </si>
  <si>
    <t>Promotion of all forest functions, increasing focus on recreation</t>
  </si>
  <si>
    <t xml:space="preserve">Energy policy </t>
  </si>
  <si>
    <t>Energy mix</t>
  </si>
  <si>
    <t>Renewable energy mix</t>
  </si>
  <si>
    <t>BB: renewable energy infrastructure still represent additional infrastructure ergo minor increase</t>
  </si>
  <si>
    <t>Special characteristics</t>
  </si>
  <si>
    <r>
      <rPr>
        <sz val="14"/>
        <rFont val="Calibri (Textkörper)"/>
      </rPr>
      <t>Moderate</t>
    </r>
    <r>
      <rPr>
        <sz val="14"/>
        <color theme="1"/>
        <rFont val="Calibri"/>
        <family val="2"/>
        <scheme val="minor"/>
      </rPr>
      <t xml:space="preserve"> decrease in energy demand compared to 2020
Expansion of hydropower and several small priority areas for wind turbines. The installation of solar energy plants is simplified.</t>
    </r>
  </si>
  <si>
    <t xml:space="preserve">Policy for recreation and tourism </t>
  </si>
  <si>
    <t>goal</t>
  </si>
  <si>
    <t>Allow maximum potential for recreational activities in Swiss landscapes</t>
  </si>
  <si>
    <t>Near-by recreation</t>
  </si>
  <si>
    <t xml:space="preserve">Recreation areas near urban and peri-urban areas are selected in a way that ensure close attractivities (e.g., forests for mountain biking, lakes for water sport activities). </t>
  </si>
  <si>
    <t>tourism</t>
  </si>
  <si>
    <t>Existing tourism areas (e.g., high-altitude ski resorts)  continue to be supported to maximize their use.</t>
  </si>
  <si>
    <t xml:space="preserve">Economic development </t>
  </si>
  <si>
    <t>Goal</t>
  </si>
  <si>
    <t>Green growth in production and consumption patterns</t>
  </si>
  <si>
    <t>Key priciples</t>
  </si>
  <si>
    <t>Technological innovations
and efficiency improvement</t>
  </si>
  <si>
    <r>
      <t>Population development</t>
    </r>
    <r>
      <rPr>
        <b/>
        <vertAlign val="superscript"/>
        <sz val="14"/>
        <color rgb="FF000000"/>
        <rFont val="Calibri"/>
        <family val="2"/>
        <scheme val="minor"/>
      </rPr>
      <t>1</t>
    </r>
    <r>
      <rPr>
        <b/>
        <sz val="14"/>
        <color theme="1"/>
        <rFont val="Calibri"/>
        <family val="2"/>
        <scheme val="minor"/>
      </rPr>
      <t xml:space="preserve">  </t>
    </r>
  </si>
  <si>
    <t>"Reference" scenario (2060: 10.5 million)</t>
  </si>
  <si>
    <t xml:space="preserve">Spatial management of landscape </t>
  </si>
  <si>
    <t>land management</t>
  </si>
  <si>
    <t>Multifunctional land management (biodiversity promotion integrated in agriculture). Moderate settlement growth</t>
  </si>
  <si>
    <t>0</t>
  </si>
  <si>
    <t>SER: Current developments in spatial planning result in low per capita consumption of settlement area</t>
  </si>
  <si>
    <t>+++++</t>
  </si>
  <si>
    <t>land abandonment of pastures --&gt; more shrubland</t>
  </si>
  <si>
    <t>++</t>
  </si>
  <si>
    <t>extrapolated rates for loss of int ag is too high - does not reflect policy changes in 2010s - reduced loss rate</t>
  </si>
  <si>
    <t>--</t>
  </si>
  <si>
    <t>decrease corresponding to abandonment</t>
  </si>
  <si>
    <t>Settlement development</t>
  </si>
  <si>
    <t>Moderate growth of urban and peri-urban areas 
Rural exodus from mountain communes to cities
Level of urban sprawl as today.</t>
  </si>
  <si>
    <t>Sites of agricultural production</t>
  </si>
  <si>
    <t>Soil-independent production only to a minor extent 
Intensive soil-dependent agriculture in rural areas
Abandonment of poorly accessible marginal land</t>
  </si>
  <si>
    <r>
      <t>Protected areas</t>
    </r>
    <r>
      <rPr>
        <vertAlign val="superscript"/>
        <sz val="14"/>
        <color rgb="FF000000"/>
        <rFont val="Calibri"/>
        <family val="2"/>
        <scheme val="minor"/>
      </rPr>
      <t>2</t>
    </r>
  </si>
  <si>
    <t>PAs are expanded and newly established (15% of Swiss land area protected by 2030, 17% by 2060)
Site selection for new PAs prioritized 
on agriculturally unproductive land, 
or to protect habitats of endangered species; site-specific management under  IUCN categories II or IV</t>
  </si>
  <si>
    <t>Political prioritization and implementation of EI</t>
  </si>
  <si>
    <t>Federal policy</t>
  </si>
  <si>
    <t xml:space="preserve">EI has a low priority on the federal political agenda.
</t>
  </si>
  <si>
    <t>Cantonal support</t>
  </si>
  <si>
    <t>Some cantons engage in promoting EI planning and implementation.</t>
  </si>
  <si>
    <t>Spatial planning implementation</t>
  </si>
  <si>
    <t>Swiss spatial planning recommends a concept for EI to the cantons.</t>
  </si>
  <si>
    <r>
      <t>Global climate development</t>
    </r>
    <r>
      <rPr>
        <b/>
        <vertAlign val="superscript"/>
        <sz val="14"/>
        <color theme="1"/>
        <rFont val="Calibri"/>
        <family val="2"/>
        <scheme val="minor"/>
      </rPr>
      <t>3</t>
    </r>
  </si>
  <si>
    <t>Representative Concentration pathway</t>
  </si>
  <si>
    <t>RCP4.5</t>
  </si>
  <si>
    <t>Socio-economic pathway</t>
  </si>
  <si>
    <t xml:space="preserve">SSP 2 (Middle of the road) </t>
  </si>
  <si>
    <t>Literature and References to Values</t>
  </si>
  <si>
    <t xml:space="preserve">In these cells it's described what can be found in the literature regards values for the future. </t>
  </si>
  <si>
    <t>Maybe even higher increase: 'https://www.sciencedirect.com/science/article/pii/S1470160X13004858 (different metric: WUP) ; https://www.sciencedirect.com/science/article/pii/S1470160X13004858 (trend scenario: increase in urban area by 23.4% until 2035)</t>
  </si>
  <si>
    <t>Forest is likely to continue to increase; This is very much connected to specific species but maybe we could take something from this study: https://www.nccs.admin.ch/nccs/en/home/the-nccs/priority-themes/forest-functions-and-climate-change/future-forest-projections.html</t>
  </si>
  <si>
    <t>For Glacial Areal Coverage clear estimates exist for different RCP Scenarios. For BAU Scenario with RCP 4.5 this is about 50%</t>
  </si>
  <si>
    <t>-</t>
  </si>
  <si>
    <t>Values BAU Scenario</t>
  </si>
  <si>
    <t>Percentage Change 2020 to 2060 per Land Use Class - BAU</t>
  </si>
  <si>
    <t>Percentage Change 2020 to 2060 per Total Area Switzerland - BAU</t>
  </si>
  <si>
    <t xml:space="preserve">High understanding of the relationship between biodiversity and the sustainable provision of NCPs 
High level of knowledge regarding the state of biodiversity 
Functioning dialog between experts and public
</t>
  </si>
  <si>
    <t xml:space="preserve">Holistic perspective on biodiversity
High valuation of biodiversity for its intrinsic value
High appreciation of NCPs
People are concerned about the impact of the biodiversity crisis in Switzerland.
</t>
  </si>
  <si>
    <t>High (intrinsic values of nature are mainstream)</t>
  </si>
  <si>
    <r>
      <rPr>
        <sz val="14"/>
        <color rgb="FFFF0000"/>
        <rFont val="Calibri (Textkörper)"/>
      </rPr>
      <t>Strong</t>
    </r>
    <r>
      <rPr>
        <sz val="14"/>
        <color theme="1"/>
        <rFont val="Calibri"/>
        <family val="2"/>
        <scheme val="minor"/>
      </rPr>
      <t xml:space="preserve"> reduction in meat consumption
</t>
    </r>
    <r>
      <rPr>
        <sz val="14"/>
        <color rgb="FFFF0000"/>
        <rFont val="Calibri (Textkörper)"/>
      </rPr>
      <t>Strong</t>
    </r>
    <r>
      <rPr>
        <sz val="14"/>
        <color theme="1"/>
        <rFont val="Calibri"/>
        <family val="2"/>
        <scheme val="minor"/>
      </rPr>
      <t xml:space="preserve"> reduction in traveling</t>
    </r>
  </si>
  <si>
    <t>----</t>
  </si>
  <si>
    <t>increase in plant based diet results in animal farming</t>
  </si>
  <si>
    <t>---</t>
  </si>
  <si>
    <t>increase in perm_crops due to dietary changes</t>
  </si>
  <si>
    <t>High level of employment in jobs related to nature-based tourism, conservation 
High level of employment in research related to biodiversity and NCP provision</t>
  </si>
  <si>
    <t>Strong promotion of biodiversity maintenance alongside production</t>
  </si>
  <si>
    <t>Less buildings and infrastructure due to focus on landscape quality and ecological connectivity</t>
  </si>
  <si>
    <t>Less static due to focus on landscape quality and ecological connectivity</t>
  </si>
  <si>
    <t>++++++</t>
  </si>
  <si>
    <t xml:space="preserve">Increase in shrubland due to biodiversity promotion.  </t>
  </si>
  <si>
    <t xml:space="preserve"> small decrease of Int_AG</t>
  </si>
  <si>
    <t>------</t>
  </si>
  <si>
    <t>Direct payments for land left aside for the development of habitats sensitive species.</t>
  </si>
  <si>
    <t>Less decrease in perm_crops because agricultural policy is supporting production sufficiency</t>
  </si>
  <si>
    <t>Direct payments linked to biodiversity promotion (landscape quality and ecological connectivity)
Direct payments for land left aside for the development of habitats sensitive species.</t>
  </si>
  <si>
    <t>Focus on biodiversity promotion</t>
  </si>
  <si>
    <t xml:space="preserve">Renewable energy mix with minimum impact on ecosystems and substantial promotion of solar energy systems in residential areas
</t>
  </si>
  <si>
    <t>Strong decrease in energy demand compared to 2020
Highly efficient renewable energy plants in few spots 
Environmentally friendly adaptation of most existing river power plants</t>
  </si>
  <si>
    <t>Facilitate responsible recreation: experiencing nature without causing disturbance.</t>
  </si>
  <si>
    <t>Less static due to less infrastructure in alpine regions (e.g. ski resorts)</t>
  </si>
  <si>
    <t>Recreation areas near urban and peri-urban areas managed in a way to not disturb biodiversity hotspots (e.g., closure of river districts, forests)</t>
  </si>
  <si>
    <t>Existing tourism areas (e.g., ski resorts) are transformed into sustainably managed ecotourism areas (e.g., possibilities for guided wildlife watching)</t>
  </si>
  <si>
    <t>Shift beyond economic growth through increasing sufficiency in production and consumption</t>
  </si>
  <si>
    <t xml:space="preserve">Sufficiency in production and consumption
circular economy </t>
  </si>
  <si>
    <t>"Low" scenario (2060: 9,5 million, aging society)</t>
  </si>
  <si>
    <t>Multifunctional land management (biodiversity promotion integrated in agriculture) withstrong limitation of settlement growth and land fragmentation.</t>
  </si>
  <si>
    <t>---------------------</t>
  </si>
  <si>
    <t>limitations on settlements growth, small town in mountain areas have a spatial restriction, now further urban sprawl; some urban are is industrial or agricultural buildings</t>
  </si>
  <si>
    <t>Due to the limitation of urban sprawl in remote rural areas there is less static area - less infrastructure in general</t>
  </si>
  <si>
    <t>Increase of closed forest due to reduced management of open forest areas</t>
  </si>
  <si>
    <t>++++</t>
  </si>
  <si>
    <t>Less decrese of shrubland due to additional abandonment of poorly accessible marginal land</t>
  </si>
  <si>
    <r>
      <rPr>
        <sz val="14"/>
        <color rgb="FFFF0000"/>
        <rFont val="Calibri (Textkörper)"/>
      </rPr>
      <t>Slight</t>
    </r>
    <r>
      <rPr>
        <sz val="14"/>
        <color theme="1"/>
        <rFont val="Calibri"/>
        <family val="2"/>
        <scheme val="minor"/>
      </rPr>
      <t xml:space="preserve">  growth of urban and peri-urban areas 
Development of small towns in mountain areas with spatial restrictions for settlement development.
Abandonment of settlements in remote rural areas 
No further urban sprawl.</t>
    </r>
  </si>
  <si>
    <r>
      <t xml:space="preserve">Soil-independent production with hydroponic farming methods in industrial areas 
Soil-dependent agriculture in rural areas, strongly linked to biodiversity measures
</t>
    </r>
    <r>
      <rPr>
        <sz val="14"/>
        <color rgb="FFFF0000"/>
        <rFont val="Calibri (Textkörper)"/>
      </rPr>
      <t>Additional</t>
    </r>
    <r>
      <rPr>
        <sz val="14"/>
        <color theme="1"/>
        <rFont val="Calibri"/>
        <family val="2"/>
        <scheme val="minor"/>
      </rPr>
      <t xml:space="preserve"> abandonment of poorly accessible marginal land </t>
    </r>
  </si>
  <si>
    <t>PAs are expanded and newly established (20% of Swiss land area protected by 2030, 30% by 2060)
Site selection for new PAs prioritizing species and habitats important for biodiversity, ecosystem processes and functions; site-specific management under IUCN category Ia or IV</t>
  </si>
  <si>
    <t>EI (focus biodiversity) has a high priority on the federal political agenda.</t>
  </si>
  <si>
    <t>Cantons are actively promoting EI planning and implementation and are coordinating well with the federal level.</t>
  </si>
  <si>
    <t>An EI sectoral plan defines the ecological infrastructure through spatial planning</t>
  </si>
  <si>
    <t xml:space="preserve">RCP2.6 </t>
  </si>
  <si>
    <t xml:space="preserve">SSP1 (Sustainability – Taking the Green Road) </t>
  </si>
  <si>
    <t>Percentage Change 2020 to 2060 - Total Area</t>
  </si>
  <si>
    <t xml:space="preserve">High understanding of the relationship between biodiversity and the sustainable provision of NCPs 
High level of knowledge regarding the state biodiversity
Continous dialog among, within and across stakeholder groups </t>
  </si>
  <si>
    <t>Caring perspective on biodiversity
High valuation of biodiversity mainly for its links to the provision of tangible and intangible NCPs
High appreciation of NCPs as common goods
People are concerned about the impact of the biodiversity crisis in Switzerland.</t>
  </si>
  <si>
    <t>High (cultural values of nature are mainstream)</t>
  </si>
  <si>
    <t>Reduction in meat consumption; increased consumption of local products
Increased engagement in local projects of land management</t>
  </si>
  <si>
    <t>High level of employment in jobs related to community-based land management
High level of employment in research related to biodiversity and NCP provision</t>
  </si>
  <si>
    <t>Promotion of biodiversity maintenance alongside production and regional market chains</t>
  </si>
  <si>
    <t>reduction of loss for biodiversity promotion</t>
  </si>
  <si>
    <t>+++++++</t>
  </si>
  <si>
    <t>Reduction in decrease of Alp_Past due to cultural value of the open alpine landscape</t>
  </si>
  <si>
    <t>Perm_crops are used as biodiversity areas as well as culture importance</t>
  </si>
  <si>
    <t>Direct payments linked to biodiversity promotion (landscape quality and ecological connectivity)
Subsidies for community-engagement</t>
  </si>
  <si>
    <t>Promotion of all forest functions</t>
  </si>
  <si>
    <t>stronger decrease due to preservation of open landscapes for cultural reasons</t>
  </si>
  <si>
    <t>Light decrease in energy demand compared to 2020
Decentralized energy production, energy efficiency and saving plans on a local and regional level</t>
  </si>
  <si>
    <t xml:space="preserve">Allow people to recreate responsibly by experiencing regional culture of land management </t>
  </si>
  <si>
    <t>Existing tourism areas (e.g., ski resorts) are transformed into sustainably managed ecotourism areas showcasing regional values (e.g., possibilities to participate in farming project)</t>
  </si>
  <si>
    <t>Shift beyond economic growth through a regionalized model of production and consumption with short supply chains</t>
  </si>
  <si>
    <t>Regional market chains</t>
  </si>
  <si>
    <t>Multifunctional land management (biodiversity promotion integrated in agriculture)</t>
  </si>
  <si>
    <t>amount of urban are is the same as EI_Nature but spatial distribution changes (small villages in the mountains)</t>
  </si>
  <si>
    <t>-----</t>
  </si>
  <si>
    <r>
      <rPr>
        <sz val="14"/>
        <color rgb="FFFF0000"/>
        <rFont val="Calibri (Textkörper)"/>
      </rPr>
      <t>Slight</t>
    </r>
    <r>
      <rPr>
        <sz val="14"/>
        <color theme="1"/>
        <rFont val="Calibri"/>
        <family val="2"/>
        <scheme val="minor"/>
      </rPr>
      <t xml:space="preserve"> growth of urban and peri-urban areas 
Persistence of villages in mountainous areas
Revival of settlements in remote rural areas
No further urban sprawl</t>
    </r>
  </si>
  <si>
    <t>Soil-independent production only to a minor extent 
Extensive soil-dependent agriculture in rural areas
Extensive cultivation of poorly accessible marginal land</t>
  </si>
  <si>
    <t xml:space="preserve">PAs are expanded and newly established (17% of Swiss land area protected by 2030, 25% by 2060)
Site selection for new PAs prioritizing species and landscape elements important for local communities and cultural heritage; site-specific management under IUCN categories V or VI </t>
  </si>
  <si>
    <t>EI (focus regional promotion biodiversity and sustainable use of NCPs) has a high priority on the federal political agenda.</t>
  </si>
  <si>
    <t>Cantons are actively promoting EI planning and implementation.</t>
  </si>
  <si>
    <t>An EI sectoral plan defines the ecological infrastructure through spatial planning.</t>
  </si>
  <si>
    <t xml:space="preserve">Globally SSP1 (Sustainability – Taking the Green Road) </t>
  </si>
  <si>
    <t>High understanding of the relationship between biodiversity and the sustainable provision of NCPs 
High level of knowledge regarding the state biodiversity
Functioning dialog between experts and public</t>
  </si>
  <si>
    <t>Instrumental perspective on biodiversity
High valuation of biodiversity for its benefits to human society
High appreciation of NCPs as common goods
People are concerned about about the impact of the biodiversity crisis in Switzerland.</t>
  </si>
  <si>
    <t>High (societal values of nature are mainstream)</t>
  </si>
  <si>
    <t>Reduction in meat consumption
Increased recreation in Swiss landscapes</t>
  </si>
  <si>
    <t>High level of employment in tourism (e.g. nature-based tourism, outdoor activities)
High level of employment in research, service sector, fintech and finance related to biodiversity and NCP provision</t>
  </si>
  <si>
    <t>Promotion of production on best-suited soils</t>
  </si>
  <si>
    <t>Increase in infrastructure associated with more efficient agricultural production</t>
  </si>
  <si>
    <t>Direct payments linked to yield numbers
Financial contributions for the purchase of new technology</t>
  </si>
  <si>
    <t>Renewable energy mix with designated areas for energy production associated to high solar radiation / high wind energy</t>
  </si>
  <si>
    <t>Increase in static due to solar farms and energy infrastructure</t>
  </si>
  <si>
    <t>Light increase in energy demand compared to 2020
Highly efficient renewable energy plants in designated areas</t>
  </si>
  <si>
    <t xml:space="preserve">Recreation areas near urban and peri-urban areas are selected toensure access to opportunities such as:  forests for mountain biking andlakes for water sports. </t>
  </si>
  <si>
    <t xml:space="preserve">Existing tourism areas (e.g., high-altitude ski resorts) are strengthened in a sustainable manner and new ecotourism areas are established. </t>
  </si>
  <si>
    <t>Technological innovations and efficiency improvement</t>
  </si>
  <si>
    <t>Land management is spatially zoned: areas for agriculture, residence, recreation, biodiversity promotion are spatially strongly separated.</t>
  </si>
  <si>
    <t>--------------------</t>
  </si>
  <si>
    <t>moderate limitations on settlements growth but increased population leads to more urban area in total</t>
  </si>
  <si>
    <t>Due to the limitation of urban sprawl and abandonment of settlements in remote rural areas there is less static area</t>
  </si>
  <si>
    <r>
      <rPr>
        <sz val="14"/>
        <color rgb="FFFF0000"/>
        <rFont val="Calibri (Textkörper)"/>
      </rPr>
      <t>Moderate</t>
    </r>
    <r>
      <rPr>
        <sz val="14"/>
        <color rgb="FFFF0000"/>
        <rFont val="Calibri"/>
        <family val="2"/>
        <scheme val="minor"/>
      </rPr>
      <t xml:space="preserve"> growth of urban and peri-urban areas 
Cities become multifunctional - a mix of urban and semi-natural land types
</t>
    </r>
    <r>
      <rPr>
        <sz val="14"/>
        <color theme="1"/>
        <rFont val="Calibri"/>
        <family val="2"/>
        <scheme val="minor"/>
      </rPr>
      <t xml:space="preserve">
Development of small towns in mountain areas with spatial restrictions for settlement development 
Abandonment of settlements in remote rural areas 
No further urban sprawl.</t>
    </r>
  </si>
  <si>
    <t>Soil-independent production hydroponic farming methods in industrial areas 
Intensive soil-dependent agriculture in rural areas
Abandonment of poorly accessible marginal land</t>
  </si>
  <si>
    <t>PAs are expanded and newly established (17% of Swiss land area protected by 2030, 22% by 2060)
Site selection for new PAs prioritizing ecosystems important for NCP provision;
site-specific management under IUCN categories II or IV</t>
  </si>
  <si>
    <t>EI (focus efficient use of NCPs) has a high priority on the federal political agenda.</t>
  </si>
  <si>
    <t>Swiss spatial planning recommends a concept for EI to the cantons</t>
  </si>
  <si>
    <t xml:space="preserve">RCP4.5 </t>
  </si>
  <si>
    <t>To maintain levels of meat production increase in grasslands</t>
  </si>
  <si>
    <t>Biodiversity out of sight
Low valuation of biodiversity  
Medium appreciation of NCPs
Most people are not concerned about the impact of the biodiversity crisis in Switzerland.</t>
  </si>
  <si>
    <t>Low (only marginal groups are concerned about nature values</t>
  </si>
  <si>
    <t>Same levels of meat consumption as today
Increased recreation in Swiss landscapes</t>
  </si>
  <si>
    <t>No special employment in any kind of sector related to biodiversity and NCP provision</t>
  </si>
  <si>
    <t xml:space="preserve">Strong promotion of production
</t>
  </si>
  <si>
    <t>+++++++++++</t>
  </si>
  <si>
    <t>Increase due to increased population which demands a higher production</t>
  </si>
  <si>
    <t>Direct payments linked to yield numbers</t>
  </si>
  <si>
    <t>Focus on wood production and hazard protection</t>
  </si>
  <si>
    <t>Change in forest policy due to agriculture demand</t>
  </si>
  <si>
    <t xml:space="preserve">Energy mix as today </t>
  </si>
  <si>
    <t>Increase in Energy infrastrucute</t>
  </si>
  <si>
    <t>Strong increase in energy demand compared to 2020
No overarching spatial strategy with energy sites being distributed throughout landscape</t>
  </si>
  <si>
    <t xml:space="preserve">Recreation areas near urban and peri-urban areas are selected in a way that ensure close attractivities (e.g., forests for mountain biking, lakes for water sport activities). 
</t>
  </si>
  <si>
    <t>Growth in production and consumption patterns</t>
  </si>
  <si>
    <t>Focus on domestic production</t>
  </si>
  <si>
    <t>"High" scenario (2060: 11.5 million, rejuvenating society, immigration)</t>
  </si>
  <si>
    <t xml:space="preserve">Land management focuses on providing food and jobs through commercial activity.  High rate of settlement growth. </t>
  </si>
  <si>
    <t>++++++++++++++++++++</t>
  </si>
  <si>
    <t>moderate growth of urban and peri-urban areas, urban sprawl</t>
  </si>
  <si>
    <t>moderate growth static along urban and peri-urban areas, urban sprawl</t>
  </si>
  <si>
    <r>
      <rPr>
        <sz val="14"/>
        <color rgb="FFFF0000"/>
        <rFont val="Calibri (Textkörper)"/>
      </rPr>
      <t xml:space="preserve">Strong growth of urban and peri-urban areas </t>
    </r>
    <r>
      <rPr>
        <sz val="14"/>
        <color theme="1"/>
        <rFont val="Calibri"/>
        <family val="2"/>
        <scheme val="minor"/>
      </rPr>
      <t xml:space="preserve">
Confuse urban sprawl especially in rural areas: Increase in buildings outside the construction zone;
Industrial areas develop in an uncoordinated manner</t>
    </r>
  </si>
  <si>
    <t>Crop production on all arable soils. Livestock farming on all grassland areas with high energy input.</t>
  </si>
  <si>
    <t>PAs are diminished (15% of Swiss land area protected by 2030, 10% by 2060)
Remaining sites
on agriculturally unproductive land; management under  IUCN category II -</t>
  </si>
  <si>
    <t>EI is not on the federal political agenda.</t>
  </si>
  <si>
    <t>There is no EI planning and implementation.</t>
  </si>
  <si>
    <t>There is no EI planning included in Swiss spatial planning.</t>
  </si>
  <si>
    <t xml:space="preserve">RCP7 </t>
  </si>
  <si>
    <t xml:space="preserve">SSP3 (Regional rivalry; A Rocky Road) </t>
  </si>
  <si>
    <t>This is an estimate of 75% total loss between 2020 and 2060. We're waiting for excact numbers.</t>
  </si>
  <si>
    <t xml:space="preserve">Summary Changes Scenarios </t>
  </si>
  <si>
    <t>EI_Nature</t>
  </si>
  <si>
    <t>EI_Culture</t>
  </si>
  <si>
    <t>EI_Society</t>
  </si>
  <si>
    <t>Growth and Extinction</t>
  </si>
  <si>
    <t>Changes Reference Scenario</t>
  </si>
  <si>
    <t>Changes EI Nature Scenario</t>
  </si>
  <si>
    <t>Changes EI Culture Scenario</t>
  </si>
  <si>
    <t>Changes EI Society Scenario</t>
  </si>
  <si>
    <t>Changes Growth and Extinction Scenario</t>
  </si>
  <si>
    <t>Percentage change for each scenario compared to BAU</t>
  </si>
  <si>
    <t>Change of total area in % for each scenario compared to BAU</t>
  </si>
  <si>
    <t xml:space="preserve"> </t>
  </si>
  <si>
    <t>Gago-Silva Paper for comparison</t>
  </si>
  <si>
    <t>Spatial Dynamic Modelling of Future Scenarios of Land Use Change in Vaud and Valais, Western Switzerland</t>
  </si>
  <si>
    <t>LAP</t>
  </si>
  <si>
    <t>LIB</t>
  </si>
  <si>
    <t>closed forest</t>
  </si>
  <si>
    <t>open forest</t>
  </si>
  <si>
    <t>permanent crops</t>
  </si>
  <si>
    <t>intensitve agriculture</t>
  </si>
  <si>
    <t>extensive agriculture</t>
  </si>
  <si>
    <t>shrubland</t>
  </si>
  <si>
    <t>open spaces with little or no vegetation</t>
  </si>
  <si>
    <t>urban</t>
  </si>
  <si>
    <t>industry</t>
  </si>
  <si>
    <t>mine, dump, construction sites and transport units</t>
  </si>
  <si>
    <t>glacier and permanent snow</t>
  </si>
  <si>
    <t>urban parks</t>
  </si>
  <si>
    <t>rocks and sand</t>
  </si>
  <si>
    <t>inland water and wetlands</t>
  </si>
  <si>
    <t>Modified total area per timestep</t>
  </si>
  <si>
    <t>2020 (2018)</t>
  </si>
  <si>
    <t>Business as usual</t>
  </si>
  <si>
    <t>TIMESTEP</t>
  </si>
  <si>
    <t>Modified Area 2060</t>
  </si>
  <si>
    <t>Total Change (2060-2020)</t>
  </si>
  <si>
    <t>amount of change per timestep</t>
  </si>
  <si>
    <t>EI for Nature</t>
  </si>
  <si>
    <t>EI as Culture</t>
  </si>
  <si>
    <t>EI for Society</t>
  </si>
  <si>
    <t>Urban_Ref</t>
  </si>
  <si>
    <t>Urban_BAU</t>
  </si>
  <si>
    <t>Urban_EI_Nature</t>
  </si>
  <si>
    <t>Urban_EI_Culture</t>
  </si>
  <si>
    <t>Urban_EI_Society</t>
  </si>
  <si>
    <t>Urban_GE</t>
  </si>
  <si>
    <t>Static_Ref</t>
  </si>
  <si>
    <t>Static_BAU</t>
  </si>
  <si>
    <t>Static_EI_Nature</t>
  </si>
  <si>
    <t>Static_EI_Culture</t>
  </si>
  <si>
    <t>Static_EI_Society</t>
  </si>
  <si>
    <t>Static_GE</t>
  </si>
  <si>
    <t>Open_Forest_Ref</t>
  </si>
  <si>
    <t>Open_Forest_BAU</t>
  </si>
  <si>
    <t>Open_Forest_EI_Nature</t>
  </si>
  <si>
    <t>Open_Forest_EI_Culture</t>
  </si>
  <si>
    <t>Open_Forest_EI_Society</t>
  </si>
  <si>
    <t>Open_Forest_GE</t>
  </si>
  <si>
    <t>Closed_Forest_Ref</t>
  </si>
  <si>
    <t>Closed_Forest_BAU</t>
  </si>
  <si>
    <t>Closed_Forest_EI_Nature</t>
  </si>
  <si>
    <t>Closed_Forest_EI_Culture</t>
  </si>
  <si>
    <t>Closed_Forest_EI_Society</t>
  </si>
  <si>
    <t>Closed_Forest_GE</t>
  </si>
  <si>
    <t>Shrubland_Ref</t>
  </si>
  <si>
    <t>Shrubland_BAU</t>
  </si>
  <si>
    <t>Shrubland_EI_Nature</t>
  </si>
  <si>
    <t>Shrubland_EI_Culture</t>
  </si>
  <si>
    <t>Shrubland_EI_Society</t>
  </si>
  <si>
    <t>Shrubland_GE</t>
  </si>
  <si>
    <t>Int_AG_Ref</t>
  </si>
  <si>
    <t>Int_AG_BAU</t>
  </si>
  <si>
    <t>Int_AG_EI_Nature</t>
  </si>
  <si>
    <t>Int_AG_EI_Culture</t>
  </si>
  <si>
    <t>Int_AG_EI_Society</t>
  </si>
  <si>
    <t>Int_AG_GE</t>
  </si>
  <si>
    <t>Alp_Past_Ref</t>
  </si>
  <si>
    <t>Alp_Past_BAU</t>
  </si>
  <si>
    <t>Alp_Past_EI_Nature</t>
  </si>
  <si>
    <t>Alp_Past_EI_Culture</t>
  </si>
  <si>
    <t>Alp_Past_EI_Society</t>
  </si>
  <si>
    <t>Alp_Past_GE</t>
  </si>
  <si>
    <t>Grassland_Ref</t>
  </si>
  <si>
    <t>Grassland_BAU</t>
  </si>
  <si>
    <t>Grassland_EI_Nature</t>
  </si>
  <si>
    <t>Grassland_EI_Culture</t>
  </si>
  <si>
    <t>Grassland_EI_Society</t>
  </si>
  <si>
    <t>Grassland_GE</t>
  </si>
  <si>
    <t>Pern_Crops_Ref</t>
  </si>
  <si>
    <t>Pern_Crops_BAU</t>
  </si>
  <si>
    <t>Perm_Crops_EI_Nature</t>
  </si>
  <si>
    <t>Perm_Crops_EI_Culture</t>
  </si>
  <si>
    <t>Perm_Crops_EI_Society</t>
  </si>
  <si>
    <t>Perm_Crops_GE</t>
  </si>
  <si>
    <t>Glacier_Ref</t>
  </si>
  <si>
    <t>Glacier_BAU</t>
  </si>
  <si>
    <t>Glacier_EI_Nature</t>
  </si>
  <si>
    <t>Glacier_EI_Culture</t>
  </si>
  <si>
    <t>Glacier_EI_Society</t>
  </si>
  <si>
    <t>Glacier_GE</t>
  </si>
  <si>
    <t>Value BAU (linear)</t>
  </si>
  <si>
    <t>Total Difference</t>
  </si>
  <si>
    <t>Share Gains</t>
  </si>
  <si>
    <t>reduced</t>
  </si>
  <si>
    <t>Share Losses</t>
  </si>
  <si>
    <t>increased</t>
  </si>
  <si>
    <t>Growth and Extinction for EI</t>
  </si>
  <si>
    <t>2025 gain</t>
  </si>
  <si>
    <t>2025 loss</t>
  </si>
  <si>
    <t>Citations</t>
  </si>
  <si>
    <t>Scenario</t>
  </si>
  <si>
    <t>EI_NAT</t>
  </si>
  <si>
    <t>EI_CUL</t>
  </si>
  <si>
    <t>EI_SOC</t>
  </si>
  <si>
    <t>GR_EX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</si>
</sst>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 #,##0.00_ ;_ * \-#,##0.00_ ;_ * &quot;-&quot;??_ ;_ @_ "/>
    <numFmt numFmtId="165" formatCode="0.000%"/>
    <numFmt numFmtId="166" formatCode="_-* #,##0.00\ _C_H_F_-;\-* #,##0.00\ _C_H_F_-;_-* &quot;-&quot;??\ _C_H_F_-;_-@_-"/>
    <numFmt numFmtId="167" formatCode="_ * #,##0.000_ ;_ * \-#,##0.000_ ;_ * &quot;-&quot;??_ ;_ @_ "/>
    <numFmt numFmtId="168" formatCode="0.000"/>
  </numFmts>
  <fonts count="4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indexed="8"/>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20"/>
      <color theme="1"/>
      <name val="Calibri"/>
      <family val="2"/>
      <scheme val="minor"/>
    </font>
    <font>
      <b/>
      <sz val="18"/>
      <color theme="1"/>
      <name val="Calibri"/>
      <family val="2"/>
      <scheme val="minor"/>
    </font>
    <font>
      <b/>
      <sz val="11"/>
      <color rgb="FF000000"/>
      <name val="Calibri"/>
      <family val="2"/>
      <scheme val="minor"/>
    </font>
    <font>
      <sz val="9"/>
      <color indexed="81"/>
      <name val="Tahoma"/>
      <family val="2"/>
    </font>
    <font>
      <b/>
      <sz val="9"/>
      <color indexed="81"/>
      <name val="Tahoma"/>
      <family val="2"/>
    </font>
    <font>
      <b/>
      <sz val="14"/>
      <color theme="1"/>
      <name val="Calibri"/>
      <family val="2"/>
      <scheme val="minor"/>
    </font>
    <font>
      <sz val="14"/>
      <color theme="1"/>
      <name val="Calibri"/>
      <family val="2"/>
      <scheme val="minor"/>
    </font>
    <font>
      <b/>
      <vertAlign val="superscript"/>
      <sz val="14"/>
      <color rgb="FF000000"/>
      <name val="Calibri"/>
      <family val="2"/>
      <scheme val="minor"/>
    </font>
    <font>
      <vertAlign val="superscript"/>
      <sz val="14"/>
      <color rgb="FF000000"/>
      <name val="Calibri"/>
      <family val="2"/>
      <scheme val="minor"/>
    </font>
    <font>
      <b/>
      <vertAlign val="superscript"/>
      <sz val="14"/>
      <color theme="1"/>
      <name val="Calibri"/>
      <family val="2"/>
      <scheme val="minor"/>
    </font>
    <font>
      <sz val="10"/>
      <name val="Arial"/>
      <family val="2"/>
    </font>
    <font>
      <sz val="12"/>
      <name val="Arial"/>
      <family val="2"/>
    </font>
    <font>
      <sz val="12"/>
      <color indexed="8"/>
      <name val="Arial"/>
      <family val="2"/>
    </font>
    <font>
      <sz val="10"/>
      <color theme="1"/>
      <name val="Times New Roman"/>
      <family val="1"/>
    </font>
    <font>
      <b/>
      <sz val="22"/>
      <color theme="1"/>
      <name val="Calibri"/>
      <family val="2"/>
      <scheme val="minor"/>
    </font>
    <font>
      <sz val="8"/>
      <name val="Calibri"/>
      <family val="2"/>
      <scheme val="minor"/>
    </font>
    <font>
      <b/>
      <sz val="20"/>
      <color theme="1"/>
      <name val="Calibri"/>
      <family val="2"/>
      <scheme val="minor"/>
    </font>
    <font>
      <sz val="12"/>
      <color rgb="FF000000"/>
      <name val="Calibri"/>
      <family val="2"/>
      <scheme val="minor"/>
    </font>
    <font>
      <u/>
      <sz val="12"/>
      <color theme="10"/>
      <name val="Calibri"/>
      <family val="2"/>
      <scheme val="minor"/>
    </font>
    <font>
      <sz val="12"/>
      <color rgb="FF000000"/>
      <name val="Calibri"/>
      <family val="2"/>
    </font>
    <font>
      <b/>
      <sz val="18"/>
      <color theme="0"/>
      <name val="Calibri"/>
      <family val="2"/>
      <scheme val="minor"/>
    </font>
    <font>
      <b/>
      <sz val="14"/>
      <color theme="0"/>
      <name val="Calibri"/>
      <family val="2"/>
      <scheme val="minor"/>
    </font>
    <font>
      <b/>
      <sz val="22"/>
      <color theme="0"/>
      <name val="Calibri"/>
      <family val="2"/>
      <scheme val="minor"/>
    </font>
    <font>
      <sz val="14"/>
      <color theme="0"/>
      <name val="Calibri"/>
      <family val="2"/>
      <scheme val="minor"/>
    </font>
    <font>
      <b/>
      <sz val="20"/>
      <color rgb="FF000000"/>
      <name val="Calibri"/>
      <family val="2"/>
      <scheme val="minor"/>
    </font>
    <font>
      <b/>
      <sz val="22"/>
      <color rgb="FF000000"/>
      <name val="Calibri"/>
      <family val="2"/>
      <scheme val="minor"/>
    </font>
    <font>
      <b/>
      <sz val="20"/>
      <color theme="0"/>
      <name val="Calibri"/>
      <family val="2"/>
      <scheme val="minor"/>
    </font>
    <font>
      <sz val="14"/>
      <color rgb="FFFF0000"/>
      <name val="Calibri (Textkörper)"/>
    </font>
    <font>
      <sz val="14"/>
      <color rgb="FFFF0000"/>
      <name val="Calibri"/>
      <family val="2"/>
      <scheme val="minor"/>
    </font>
    <font>
      <sz val="14"/>
      <name val="Calibri (Textkörper)"/>
    </font>
    <font>
      <b/>
      <sz val="9"/>
      <color rgb="FF000000"/>
      <name val="Tahoma"/>
      <family val="2"/>
    </font>
    <font>
      <sz val="9"/>
      <color rgb="FF000000"/>
      <name val="Tahoma"/>
      <family val="2"/>
    </font>
  </fonts>
  <fills count="21">
    <fill>
      <patternFill patternType="none"/>
    </fill>
    <fill>
      <patternFill patternType="gray125"/>
    </fill>
    <fill>
      <patternFill patternType="solid">
        <fgColor theme="9" tint="-0.249977111117893"/>
        <bgColor indexed="64"/>
      </patternFill>
    </fill>
    <fill>
      <patternFill patternType="solid">
        <fgColor theme="4" tint="0.79998168889431442"/>
        <bgColor theme="4" tint="0.79998168889431442"/>
      </patternFill>
    </fill>
    <fill>
      <patternFill patternType="solid">
        <fgColor theme="5" tint="0.59999389629810485"/>
        <bgColor indexed="64"/>
      </patternFill>
    </fill>
    <fill>
      <patternFill patternType="solid">
        <fgColor theme="2"/>
        <bgColor indexed="64"/>
      </patternFill>
    </fill>
    <fill>
      <patternFill patternType="solid">
        <fgColor theme="7" tint="-0.249977111117893"/>
        <bgColor indexed="64"/>
      </patternFill>
    </fill>
    <fill>
      <patternFill patternType="solid">
        <fgColor theme="9" tint="0.59999389629810485"/>
        <bgColor indexed="64"/>
      </patternFill>
    </fill>
    <fill>
      <patternFill patternType="solid">
        <fgColor rgb="FFD0C0DC"/>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996633"/>
        <bgColor indexed="64"/>
      </patternFill>
    </fill>
    <fill>
      <patternFill patternType="solid">
        <fgColor rgb="FFCC99FF"/>
        <bgColor indexed="64"/>
      </patternFill>
    </fill>
    <fill>
      <patternFill patternType="solid">
        <fgColor theme="0"/>
        <bgColor indexed="64"/>
      </patternFill>
    </fill>
    <fill>
      <patternFill patternType="solid">
        <fgColor theme="8" tint="0.79998168889431442"/>
        <bgColor indexed="64"/>
      </patternFill>
    </fill>
    <fill>
      <patternFill patternType="solid">
        <fgColor rgb="FFFF9999"/>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00FDFF"/>
        <bgColor indexed="64"/>
      </patternFill>
    </fill>
    <fill>
      <patternFill patternType="solid">
        <fgColor rgb="FFFFFF00"/>
        <bgColor indexed="64"/>
      </patternFill>
    </fill>
  </fills>
  <borders count="4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right/>
      <top/>
      <bottom style="thin">
        <color theme="4" tint="0.39997558519241921"/>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top/>
      <bottom style="medium">
        <color indexed="64"/>
      </bottom>
      <diagonal/>
    </border>
  </borders>
  <cellStyleXfs count="11">
    <xf numFmtId="0" fontId="0" fillId="0" borderId="0"/>
    <xf numFmtId="9" fontId="4" fillId="0" borderId="0" applyFont="0" applyFill="0" applyBorder="0" applyAlignment="0" applyProtection="0"/>
    <xf numFmtId="0" fontId="5" fillId="0" borderId="0"/>
    <xf numFmtId="9" fontId="5" fillId="0" borderId="0" applyFont="0" applyFill="0" applyBorder="0" applyAlignment="0" applyProtection="0"/>
    <xf numFmtId="0" fontId="7" fillId="0" borderId="0"/>
    <xf numFmtId="0" fontId="9" fillId="0" borderId="0"/>
    <xf numFmtId="164" fontId="4" fillId="0" borderId="0" applyFont="0" applyFill="0" applyBorder="0" applyAlignment="0" applyProtection="0"/>
    <xf numFmtId="0" fontId="5" fillId="0" borderId="0"/>
    <xf numFmtId="0" fontId="3" fillId="0" borderId="0"/>
    <xf numFmtId="0" fontId="20" fillId="0" borderId="0"/>
    <xf numFmtId="0" fontId="28" fillId="0" borderId="0" applyNumberFormat="0" applyFill="0" applyBorder="0" applyAlignment="0" applyProtection="0"/>
  </cellStyleXfs>
  <cellXfs count="347">
    <xf numFmtId="0" fontId="0" fillId="0" borderId="0" xfId="0"/>
    <xf numFmtId="9" fontId="0" fillId="0" borderId="0" xfId="1" applyFont="1"/>
    <xf numFmtId="0" fontId="7" fillId="0" borderId="0" xfId="4"/>
    <xf numFmtId="0" fontId="9" fillId="0" borderId="0" xfId="5"/>
    <xf numFmtId="0" fontId="0" fillId="0" borderId="0" xfId="0" applyAlignment="1">
      <alignment wrapText="1"/>
    </xf>
    <xf numFmtId="0" fontId="3" fillId="0" borderId="0" xfId="0" applyFont="1" applyAlignment="1">
      <alignment wrapText="1"/>
    </xf>
    <xf numFmtId="0" fontId="0" fillId="0" borderId="4" xfId="0" applyBorder="1"/>
    <xf numFmtId="10" fontId="9" fillId="0" borderId="0" xfId="5" applyNumberFormat="1"/>
    <xf numFmtId="0" fontId="0" fillId="0" borderId="0" xfId="0" applyAlignment="1">
      <alignment horizontal="center" wrapText="1"/>
    </xf>
    <xf numFmtId="49" fontId="0" fillId="0" borderId="22" xfId="0" applyNumberFormat="1" applyBorder="1" applyAlignment="1">
      <alignment horizontal="center" vertical="center" wrapText="1"/>
    </xf>
    <xf numFmtId="49" fontId="10" fillId="0" borderId="22" xfId="0" applyNumberFormat="1" applyFont="1" applyBorder="1" applyAlignment="1">
      <alignment horizontal="center" vertical="center" wrapText="1"/>
    </xf>
    <xf numFmtId="0" fontId="5" fillId="0" borderId="0" xfId="7"/>
    <xf numFmtId="9" fontId="5" fillId="0" borderId="0" xfId="1" applyFont="1"/>
    <xf numFmtId="2" fontId="0" fillId="0" borderId="0" xfId="1" applyNumberFormat="1" applyFont="1"/>
    <xf numFmtId="2" fontId="9" fillId="0" borderId="0" xfId="5" applyNumberFormat="1"/>
    <xf numFmtId="164" fontId="5" fillId="0" borderId="0" xfId="6" applyFont="1"/>
    <xf numFmtId="0" fontId="9" fillId="2" borderId="0" xfId="5" applyFill="1"/>
    <xf numFmtId="0" fontId="9" fillId="7" borderId="0" xfId="5" applyFill="1"/>
    <xf numFmtId="2" fontId="5" fillId="0" borderId="0" xfId="7" applyNumberFormat="1"/>
    <xf numFmtId="1" fontId="0" fillId="3" borderId="26" xfId="0" applyNumberFormat="1" applyFill="1" applyBorder="1"/>
    <xf numFmtId="2" fontId="9" fillId="7" borderId="0" xfId="5" applyNumberFormat="1" applyFill="1"/>
    <xf numFmtId="10" fontId="9" fillId="0" borderId="0" xfId="1" applyNumberFormat="1" applyFont="1" applyFill="1"/>
    <xf numFmtId="2" fontId="9" fillId="0" borderId="0" xfId="1" applyNumberFormat="1" applyFont="1"/>
    <xf numFmtId="2" fontId="5" fillId="0" borderId="0" xfId="6" applyNumberFormat="1" applyFont="1"/>
    <xf numFmtId="0" fontId="12" fillId="7" borderId="0" xfId="5" applyFont="1" applyFill="1"/>
    <xf numFmtId="164" fontId="9" fillId="0" borderId="0" xfId="5" applyNumberFormat="1"/>
    <xf numFmtId="0" fontId="11" fillId="0" borderId="0" xfId="4" applyFont="1" applyAlignment="1">
      <alignment horizontal="center" vertical="center"/>
    </xf>
    <xf numFmtId="0" fontId="15" fillId="0" borderId="0" xfId="0" applyFont="1"/>
    <xf numFmtId="1" fontId="0" fillId="0" borderId="9" xfId="0" applyNumberFormat="1" applyBorder="1" applyAlignment="1">
      <alignment horizontal="center" vertical="center" wrapText="1"/>
    </xf>
    <xf numFmtId="1" fontId="0" fillId="0" borderId="3" xfId="0" applyNumberFormat="1" applyBorder="1" applyAlignment="1">
      <alignment horizontal="center" vertical="center" wrapText="1"/>
    </xf>
    <xf numFmtId="0" fontId="0" fillId="0" borderId="3" xfId="0" applyBorder="1" applyAlignment="1">
      <alignment wrapText="1"/>
    </xf>
    <xf numFmtId="1" fontId="0" fillId="0" borderId="16" xfId="0" applyNumberFormat="1" applyBorder="1" applyAlignment="1">
      <alignment horizontal="center" vertical="center" wrapText="1"/>
    </xf>
    <xf numFmtId="9" fontId="0" fillId="0" borderId="3" xfId="1" applyFont="1" applyBorder="1" applyAlignment="1">
      <alignment horizontal="center" vertical="center" wrapText="1"/>
    </xf>
    <xf numFmtId="9" fontId="0" fillId="0" borderId="3" xfId="1" applyFont="1" applyBorder="1" applyAlignment="1">
      <alignment horizontal="center" wrapText="1"/>
    </xf>
    <xf numFmtId="0" fontId="16" fillId="0" borderId="11" xfId="0" applyFont="1" applyBorder="1" applyAlignment="1">
      <alignment horizontal="center" vertical="center" wrapText="1"/>
    </xf>
    <xf numFmtId="0" fontId="16" fillId="0" borderId="12" xfId="0" applyFont="1" applyBorder="1" applyAlignment="1">
      <alignment horizontal="center" wrapText="1"/>
    </xf>
    <xf numFmtId="0" fontId="16" fillId="0" borderId="9" xfId="0" applyFont="1" applyBorder="1" applyAlignment="1">
      <alignment vertical="center" wrapText="1"/>
    </xf>
    <xf numFmtId="0" fontId="16" fillId="0" borderId="5" xfId="0" applyFont="1" applyBorder="1" applyAlignment="1">
      <alignment wrapText="1"/>
    </xf>
    <xf numFmtId="0" fontId="16" fillId="0" borderId="16" xfId="0" applyFont="1" applyBorder="1" applyAlignment="1">
      <alignment vertical="center" wrapText="1"/>
    </xf>
    <xf numFmtId="0" fontId="16" fillId="0" borderId="17" xfId="0" applyFont="1" applyBorder="1" applyAlignment="1">
      <alignment wrapText="1"/>
    </xf>
    <xf numFmtId="0" fontId="16" fillId="0" borderId="13" xfId="0" applyFont="1" applyBorder="1" applyAlignment="1">
      <alignment vertical="center" wrapText="1"/>
    </xf>
    <xf numFmtId="0" fontId="16" fillId="0" borderId="19" xfId="0" applyFont="1" applyBorder="1" applyAlignment="1">
      <alignment wrapText="1"/>
    </xf>
    <xf numFmtId="0" fontId="15" fillId="0" borderId="21" xfId="0" applyFont="1" applyBorder="1" applyAlignment="1">
      <alignment horizontal="center" vertical="center" wrapText="1"/>
    </xf>
    <xf numFmtId="0" fontId="16" fillId="0" borderId="22" xfId="0" applyFont="1" applyBorder="1" applyAlignment="1">
      <alignment vertical="center" wrapText="1"/>
    </xf>
    <xf numFmtId="0" fontId="16" fillId="0" borderId="23" xfId="0" applyFont="1" applyBorder="1" applyAlignment="1">
      <alignment wrapText="1"/>
    </xf>
    <xf numFmtId="0" fontId="16" fillId="0" borderId="1" xfId="0" applyFont="1" applyBorder="1" applyAlignment="1">
      <alignment vertical="center" wrapText="1"/>
    </xf>
    <xf numFmtId="0" fontId="16" fillId="0" borderId="8" xfId="0" applyFont="1" applyBorder="1" applyAlignment="1">
      <alignment wrapText="1"/>
    </xf>
    <xf numFmtId="0" fontId="16" fillId="4" borderId="0" xfId="4" applyFont="1" applyFill="1" applyAlignment="1">
      <alignment horizontal="center" vertical="center" wrapText="1"/>
    </xf>
    <xf numFmtId="0" fontId="16" fillId="5" borderId="0" xfId="4" applyFont="1" applyFill="1" applyAlignment="1">
      <alignment vertical="center" wrapText="1"/>
    </xf>
    <xf numFmtId="0" fontId="16" fillId="7" borderId="0" xfId="4" applyFont="1" applyFill="1" applyAlignment="1">
      <alignment vertical="center" wrapText="1"/>
    </xf>
    <xf numFmtId="0" fontId="16" fillId="8" borderId="0" xfId="4" applyFont="1" applyFill="1" applyAlignment="1">
      <alignment vertical="center" wrapText="1"/>
    </xf>
    <xf numFmtId="0" fontId="16" fillId="9" borderId="0" xfId="4" applyFont="1" applyFill="1" applyAlignment="1">
      <alignment vertical="center" wrapText="1"/>
    </xf>
    <xf numFmtId="0" fontId="16" fillId="6" borderId="0" xfId="4" applyFont="1" applyFill="1" applyAlignment="1">
      <alignment vertical="center" wrapText="1"/>
    </xf>
    <xf numFmtId="0" fontId="16" fillId="12" borderId="0" xfId="4" applyFont="1" applyFill="1" applyAlignment="1">
      <alignment vertical="center" wrapText="1"/>
    </xf>
    <xf numFmtId="0" fontId="16" fillId="10" borderId="0" xfId="4" applyFont="1" applyFill="1" applyAlignment="1">
      <alignment vertical="center" wrapText="1"/>
    </xf>
    <xf numFmtId="164" fontId="5" fillId="0" borderId="0" xfId="7" applyNumberFormat="1"/>
    <xf numFmtId="0" fontId="0" fillId="9" borderId="0" xfId="0" applyFill="1"/>
    <xf numFmtId="165" fontId="0" fillId="0" borderId="0" xfId="1" applyNumberFormat="1" applyFont="1"/>
    <xf numFmtId="2" fontId="0" fillId="0" borderId="0" xfId="0" applyNumberFormat="1"/>
    <xf numFmtId="9" fontId="9" fillId="0" borderId="0" xfId="5" applyNumberFormat="1"/>
    <xf numFmtId="0" fontId="16" fillId="10" borderId="0" xfId="4" applyFont="1" applyFill="1" applyAlignment="1">
      <alignment horizontal="center" vertical="center" wrapText="1"/>
    </xf>
    <xf numFmtId="0" fontId="16" fillId="8" borderId="0" xfId="4" applyFont="1" applyFill="1" applyAlignment="1">
      <alignment horizontal="center" vertical="center" wrapText="1"/>
    </xf>
    <xf numFmtId="0" fontId="15" fillId="0" borderId="9" xfId="0" applyFont="1" applyBorder="1" applyAlignment="1">
      <alignment vertical="center" wrapText="1"/>
    </xf>
    <xf numFmtId="0" fontId="15" fillId="0" borderId="16" xfId="0" applyFont="1" applyBorder="1" applyAlignment="1">
      <alignment vertical="center" wrapText="1"/>
    </xf>
    <xf numFmtId="0" fontId="16" fillId="4" borderId="4" xfId="4" applyFont="1" applyFill="1" applyBorder="1" applyAlignment="1">
      <alignment horizontal="center" vertical="center" wrapText="1"/>
    </xf>
    <xf numFmtId="0" fontId="16" fillId="5" borderId="4" xfId="4" applyFont="1" applyFill="1" applyBorder="1" applyAlignment="1">
      <alignment horizontal="center" vertical="center" wrapText="1"/>
    </xf>
    <xf numFmtId="0" fontId="16" fillId="7" borderId="4" xfId="4" applyFont="1" applyFill="1" applyBorder="1" applyAlignment="1">
      <alignment horizontal="center" vertical="center" wrapText="1"/>
    </xf>
    <xf numFmtId="0" fontId="16" fillId="2" borderId="4" xfId="4" applyFont="1" applyFill="1" applyBorder="1" applyAlignment="1">
      <alignment horizontal="center" vertical="center" wrapText="1"/>
    </xf>
    <xf numFmtId="0" fontId="16" fillId="8" borderId="4" xfId="4" applyFont="1" applyFill="1" applyBorder="1" applyAlignment="1">
      <alignment horizontal="center" vertical="center" wrapText="1"/>
    </xf>
    <xf numFmtId="0" fontId="16" fillId="9" borderId="4" xfId="4" applyFont="1" applyFill="1" applyBorder="1" applyAlignment="1">
      <alignment horizontal="center" vertical="center" wrapText="1"/>
    </xf>
    <xf numFmtId="0" fontId="16" fillId="6" borderId="4" xfId="4" applyFont="1" applyFill="1" applyBorder="1" applyAlignment="1">
      <alignment horizontal="center" vertical="center" wrapText="1"/>
    </xf>
    <xf numFmtId="0" fontId="16" fillId="12" borderId="4" xfId="4" applyFont="1" applyFill="1" applyBorder="1" applyAlignment="1">
      <alignment horizontal="center" vertical="center" wrapText="1"/>
    </xf>
    <xf numFmtId="0" fontId="16" fillId="11" borderId="4" xfId="4" applyFont="1" applyFill="1" applyBorder="1" applyAlignment="1">
      <alignment horizontal="center" vertical="center" wrapText="1"/>
    </xf>
    <xf numFmtId="1" fontId="15" fillId="0" borderId="9" xfId="0" applyNumberFormat="1" applyFont="1" applyBorder="1" applyAlignment="1">
      <alignment vertical="center" wrapText="1"/>
    </xf>
    <xf numFmtId="1" fontId="15" fillId="0" borderId="16" xfId="0" applyNumberFormat="1" applyFont="1" applyBorder="1" applyAlignment="1">
      <alignment vertical="center" wrapText="1"/>
    </xf>
    <xf numFmtId="9" fontId="15" fillId="0" borderId="3" xfId="1" applyFont="1" applyBorder="1" applyAlignment="1">
      <alignment vertical="center" wrapText="1"/>
    </xf>
    <xf numFmtId="0" fontId="16" fillId="10" borderId="4" xfId="4" applyFont="1" applyFill="1" applyBorder="1" applyAlignment="1">
      <alignment horizontal="center" vertical="center" wrapText="1"/>
    </xf>
    <xf numFmtId="9" fontId="15" fillId="0" borderId="9" xfId="1" applyFont="1" applyBorder="1" applyAlignment="1">
      <alignment vertical="center" wrapText="1"/>
    </xf>
    <xf numFmtId="0" fontId="0" fillId="0" borderId="37" xfId="0" applyBorder="1"/>
    <xf numFmtId="0" fontId="16" fillId="10" borderId="4" xfId="4" applyFont="1" applyFill="1" applyBorder="1" applyAlignment="1">
      <alignment vertical="center" wrapText="1"/>
    </xf>
    <xf numFmtId="0" fontId="16" fillId="2" borderId="4" xfId="4" applyFont="1" applyFill="1" applyBorder="1" applyAlignment="1">
      <alignment vertical="center" wrapText="1"/>
    </xf>
    <xf numFmtId="0" fontId="16" fillId="8" borderId="4" xfId="4" applyFont="1" applyFill="1" applyBorder="1" applyAlignment="1">
      <alignment vertical="center" wrapText="1"/>
    </xf>
    <xf numFmtId="0" fontId="16" fillId="9" borderId="4" xfId="4" applyFont="1" applyFill="1" applyBorder="1" applyAlignment="1">
      <alignment vertical="center" wrapText="1"/>
    </xf>
    <xf numFmtId="0" fontId="16" fillId="6" borderId="4" xfId="4" applyFont="1" applyFill="1" applyBorder="1" applyAlignment="1">
      <alignment vertical="center" wrapText="1"/>
    </xf>
    <xf numFmtId="0" fontId="16" fillId="12" borderId="4" xfId="4" applyFont="1" applyFill="1" applyBorder="1" applyAlignment="1">
      <alignment vertical="center" wrapText="1"/>
    </xf>
    <xf numFmtId="0" fontId="16" fillId="11" borderId="4" xfId="4" applyFont="1" applyFill="1" applyBorder="1" applyAlignment="1">
      <alignment vertical="center" wrapText="1"/>
    </xf>
    <xf numFmtId="0" fontId="16" fillId="4" borderId="4" xfId="4" applyFont="1" applyFill="1" applyBorder="1" applyAlignment="1">
      <alignment vertical="center" wrapText="1"/>
    </xf>
    <xf numFmtId="0" fontId="16" fillId="5" borderId="4" xfId="4" applyFont="1" applyFill="1" applyBorder="1" applyAlignment="1">
      <alignment vertical="center" wrapText="1"/>
    </xf>
    <xf numFmtId="0" fontId="16" fillId="7" borderId="4" xfId="4" applyFont="1" applyFill="1" applyBorder="1" applyAlignment="1">
      <alignment vertical="center" wrapText="1"/>
    </xf>
    <xf numFmtId="9" fontId="0" fillId="0" borderId="0" xfId="0" applyNumberFormat="1"/>
    <xf numFmtId="0" fontId="16" fillId="0" borderId="0" xfId="0" applyFont="1"/>
    <xf numFmtId="0" fontId="11" fillId="0" borderId="0" xfId="0" applyFont="1"/>
    <xf numFmtId="166" fontId="9" fillId="0" borderId="0" xfId="5" applyNumberFormat="1"/>
    <xf numFmtId="10" fontId="5" fillId="0" borderId="0" xfId="1" applyNumberFormat="1" applyFont="1"/>
    <xf numFmtId="0" fontId="16" fillId="0" borderId="2" xfId="0" applyFont="1" applyBorder="1" applyAlignment="1">
      <alignment horizontal="center" vertical="center" wrapText="1"/>
    </xf>
    <xf numFmtId="0" fontId="15" fillId="5" borderId="38" xfId="4" applyFont="1" applyFill="1" applyBorder="1" applyAlignment="1">
      <alignment horizontal="center" vertical="center" wrapText="1"/>
    </xf>
    <xf numFmtId="0" fontId="15" fillId="7" borderId="38" xfId="4" applyFont="1" applyFill="1" applyBorder="1" applyAlignment="1">
      <alignment horizontal="center" vertical="center" wrapText="1"/>
    </xf>
    <xf numFmtId="0" fontId="15" fillId="8" borderId="38" xfId="4" applyFont="1" applyFill="1" applyBorder="1" applyAlignment="1">
      <alignment horizontal="center" vertical="center" wrapText="1"/>
    </xf>
    <xf numFmtId="0" fontId="15" fillId="9" borderId="38" xfId="4" applyFont="1" applyFill="1" applyBorder="1" applyAlignment="1">
      <alignment horizontal="center" vertical="center" wrapText="1"/>
    </xf>
    <xf numFmtId="0" fontId="15" fillId="6" borderId="38" xfId="4" applyFont="1" applyFill="1" applyBorder="1" applyAlignment="1">
      <alignment horizontal="center" vertical="center" wrapText="1"/>
    </xf>
    <xf numFmtId="0" fontId="15" fillId="12" borderId="38" xfId="4" applyFont="1" applyFill="1" applyBorder="1" applyAlignment="1">
      <alignment horizontal="center" vertical="center" wrapText="1"/>
    </xf>
    <xf numFmtId="0" fontId="15" fillId="10" borderId="38" xfId="4" applyFont="1" applyFill="1" applyBorder="1" applyAlignment="1">
      <alignment horizontal="center" vertical="center" wrapText="1"/>
    </xf>
    <xf numFmtId="0" fontId="15" fillId="10" borderId="39" xfId="4" applyFont="1" applyFill="1" applyBorder="1" applyAlignment="1">
      <alignment horizontal="center" vertical="center" wrapText="1"/>
    </xf>
    <xf numFmtId="0" fontId="15" fillId="4" borderId="38" xfId="4" applyFont="1" applyFill="1" applyBorder="1" applyAlignment="1">
      <alignment horizontal="center" vertical="center" wrapText="1"/>
    </xf>
    <xf numFmtId="0" fontId="8" fillId="0" borderId="1" xfId="8" applyFont="1" applyBorder="1" applyAlignment="1">
      <alignment horizontal="center" vertical="center"/>
    </xf>
    <xf numFmtId="0" fontId="8" fillId="0" borderId="0" xfId="8" applyFont="1" applyAlignment="1">
      <alignment horizontal="center" vertical="center"/>
    </xf>
    <xf numFmtId="0" fontId="3" fillId="0" borderId="0" xfId="8"/>
    <xf numFmtId="0" fontId="21" fillId="13" borderId="2" xfId="9" applyFont="1" applyFill="1" applyBorder="1" applyAlignment="1">
      <alignment horizontal="center" vertical="center"/>
    </xf>
    <xf numFmtId="0" fontId="3" fillId="6" borderId="2" xfId="8" applyFill="1" applyBorder="1" applyAlignment="1">
      <alignment horizontal="center" vertical="center"/>
    </xf>
    <xf numFmtId="0" fontId="21" fillId="13" borderId="2" xfId="9" applyFont="1" applyFill="1" applyBorder="1" applyAlignment="1">
      <alignment vertical="center"/>
    </xf>
    <xf numFmtId="0" fontId="6" fillId="0" borderId="8" xfId="8" applyFont="1" applyBorder="1" applyAlignment="1">
      <alignment vertical="center" wrapText="1"/>
    </xf>
    <xf numFmtId="0" fontId="8" fillId="0" borderId="1" xfId="8" applyFont="1" applyBorder="1" applyAlignment="1">
      <alignment vertical="center"/>
    </xf>
    <xf numFmtId="0" fontId="3" fillId="6" borderId="6" xfId="8" applyFill="1" applyBorder="1" applyAlignment="1">
      <alignment horizontal="center" vertical="center"/>
    </xf>
    <xf numFmtId="0" fontId="3" fillId="0" borderId="2" xfId="8" applyBorder="1" applyAlignment="1">
      <alignment horizontal="center" vertical="center"/>
    </xf>
    <xf numFmtId="0" fontId="3" fillId="2" borderId="6" xfId="8" applyFill="1" applyBorder="1" applyAlignment="1">
      <alignment horizontal="center" vertical="center"/>
    </xf>
    <xf numFmtId="0" fontId="3" fillId="14" borderId="6" xfId="8" applyFill="1" applyBorder="1" applyAlignment="1">
      <alignment horizontal="center" vertical="center"/>
    </xf>
    <xf numFmtId="0" fontId="3" fillId="2" borderId="2" xfId="8" applyFill="1" applyBorder="1" applyAlignment="1">
      <alignment horizontal="center" vertical="center"/>
    </xf>
    <xf numFmtId="0" fontId="22" fillId="13" borderId="2" xfId="9" applyFont="1" applyFill="1" applyBorder="1" applyAlignment="1">
      <alignment vertical="center"/>
    </xf>
    <xf numFmtId="0" fontId="3" fillId="15" borderId="6" xfId="8" applyFill="1" applyBorder="1" applyAlignment="1">
      <alignment horizontal="center" vertical="center"/>
    </xf>
    <xf numFmtId="0" fontId="3" fillId="9" borderId="6" xfId="8" applyFill="1" applyBorder="1" applyAlignment="1">
      <alignment horizontal="center" vertical="center"/>
    </xf>
    <xf numFmtId="0" fontId="3" fillId="7" borderId="6" xfId="8" applyFill="1" applyBorder="1" applyAlignment="1">
      <alignment horizontal="center" vertical="center"/>
    </xf>
    <xf numFmtId="0" fontId="3" fillId="8" borderId="6" xfId="8" applyFill="1" applyBorder="1" applyAlignment="1">
      <alignment horizontal="center" vertical="center"/>
    </xf>
    <xf numFmtId="0" fontId="3" fillId="10" borderId="6" xfId="8" applyFill="1" applyBorder="1" applyAlignment="1">
      <alignment horizontal="center" vertical="center"/>
    </xf>
    <xf numFmtId="0" fontId="3" fillId="14" borderId="2" xfId="8" applyFill="1" applyBorder="1"/>
    <xf numFmtId="0" fontId="3" fillId="4" borderId="35" xfId="8" applyFill="1" applyBorder="1" applyAlignment="1">
      <alignment horizontal="center" vertical="center"/>
    </xf>
    <xf numFmtId="0" fontId="3" fillId="15" borderId="2" xfId="8" applyFill="1" applyBorder="1" applyAlignment="1">
      <alignment horizontal="center" vertical="center"/>
    </xf>
    <xf numFmtId="0" fontId="3" fillId="5" borderId="35" xfId="8" applyFill="1" applyBorder="1" applyAlignment="1">
      <alignment horizontal="center" vertical="center"/>
    </xf>
    <xf numFmtId="0" fontId="23" fillId="0" borderId="5" xfId="8" applyFont="1" applyBorder="1" applyAlignment="1">
      <alignment horizontal="center" vertical="center"/>
    </xf>
    <xf numFmtId="0" fontId="23" fillId="0" borderId="41" xfId="8" applyFont="1" applyBorder="1" applyAlignment="1">
      <alignment horizontal="center" vertical="center"/>
    </xf>
    <xf numFmtId="0" fontId="23" fillId="0" borderId="6" xfId="8" applyFont="1" applyBorder="1" applyAlignment="1">
      <alignment horizontal="center" vertical="center"/>
    </xf>
    <xf numFmtId="0" fontId="23" fillId="0" borderId="34" xfId="8" applyFont="1" applyBorder="1" applyAlignment="1">
      <alignment horizontal="center" vertical="center"/>
    </xf>
    <xf numFmtId="0" fontId="3" fillId="9" borderId="2" xfId="8" applyFill="1" applyBorder="1" applyAlignment="1">
      <alignment horizontal="center" vertical="center"/>
    </xf>
    <xf numFmtId="0" fontId="3" fillId="7" borderId="2" xfId="8" applyFill="1" applyBorder="1" applyAlignment="1">
      <alignment horizontal="center" vertical="center"/>
    </xf>
    <xf numFmtId="0" fontId="3" fillId="8" borderId="2" xfId="8" applyFill="1" applyBorder="1" applyAlignment="1">
      <alignment horizontal="center" vertical="center"/>
    </xf>
    <xf numFmtId="0" fontId="23" fillId="0" borderId="35" xfId="8" applyFont="1" applyBorder="1" applyAlignment="1">
      <alignment horizontal="center" vertical="center"/>
    </xf>
    <xf numFmtId="0" fontId="23" fillId="0" borderId="36" xfId="8" applyFont="1" applyBorder="1" applyAlignment="1">
      <alignment horizontal="center" vertical="center"/>
    </xf>
    <xf numFmtId="0" fontId="3" fillId="10" borderId="2" xfId="8" applyFill="1" applyBorder="1" applyAlignment="1">
      <alignment horizontal="center" vertical="center"/>
    </xf>
    <xf numFmtId="0" fontId="3" fillId="4" borderId="2" xfId="8" applyFill="1" applyBorder="1"/>
    <xf numFmtId="0" fontId="3" fillId="4" borderId="35" xfId="8" applyFill="1" applyBorder="1"/>
    <xf numFmtId="0" fontId="3" fillId="4" borderId="6" xfId="8" applyFill="1" applyBorder="1"/>
    <xf numFmtId="0" fontId="3" fillId="5" borderId="6" xfId="8" applyFill="1" applyBorder="1"/>
    <xf numFmtId="0" fontId="3" fillId="5" borderId="2" xfId="8" applyFill="1" applyBorder="1"/>
    <xf numFmtId="0" fontId="21" fillId="13" borderId="3" xfId="9" applyFont="1" applyFill="1" applyBorder="1" applyAlignment="1">
      <alignment horizontal="center" vertical="center"/>
    </xf>
    <xf numFmtId="0" fontId="3" fillId="5" borderId="3" xfId="8" applyFill="1" applyBorder="1"/>
    <xf numFmtId="0" fontId="21" fillId="13" borderId="3" xfId="9" applyFont="1" applyFill="1" applyBorder="1" applyAlignment="1">
      <alignment vertical="center"/>
    </xf>
    <xf numFmtId="0" fontId="3" fillId="0" borderId="0" xfId="8" applyAlignment="1">
      <alignment horizontal="center" vertical="center"/>
    </xf>
    <xf numFmtId="0" fontId="3" fillId="0" borderId="2" xfId="8" applyBorder="1"/>
    <xf numFmtId="10" fontId="24" fillId="4" borderId="37" xfId="4" applyNumberFormat="1" applyFont="1" applyFill="1" applyBorder="1" applyAlignment="1">
      <alignment horizontal="center" vertical="center" wrapText="1"/>
    </xf>
    <xf numFmtId="10" fontId="24" fillId="5" borderId="37" xfId="4" applyNumberFormat="1" applyFont="1" applyFill="1" applyBorder="1" applyAlignment="1">
      <alignment horizontal="center" vertical="center" wrapText="1"/>
    </xf>
    <xf numFmtId="10" fontId="24" fillId="7" borderId="37" xfId="4" applyNumberFormat="1" applyFont="1" applyFill="1" applyBorder="1" applyAlignment="1">
      <alignment horizontal="center" vertical="center" wrapText="1"/>
    </xf>
    <xf numFmtId="10" fontId="24" fillId="8" borderId="37" xfId="4" applyNumberFormat="1" applyFont="1" applyFill="1" applyBorder="1" applyAlignment="1">
      <alignment horizontal="center" vertical="center" wrapText="1"/>
    </xf>
    <xf numFmtId="10" fontId="24" fillId="9" borderId="37" xfId="4" applyNumberFormat="1" applyFont="1" applyFill="1" applyBorder="1" applyAlignment="1">
      <alignment horizontal="center" vertical="center" wrapText="1"/>
    </xf>
    <xf numFmtId="10" fontId="24" fillId="6" borderId="37" xfId="4" applyNumberFormat="1" applyFont="1" applyFill="1" applyBorder="1" applyAlignment="1">
      <alignment horizontal="center" vertical="center" wrapText="1"/>
    </xf>
    <xf numFmtId="10" fontId="24" fillId="12" borderId="37" xfId="4" applyNumberFormat="1" applyFont="1" applyFill="1" applyBorder="1" applyAlignment="1">
      <alignment horizontal="center" vertical="center" wrapText="1"/>
    </xf>
    <xf numFmtId="10" fontId="24" fillId="10" borderId="40" xfId="4" applyNumberFormat="1" applyFont="1" applyFill="1" applyBorder="1" applyAlignment="1">
      <alignment horizontal="center" vertical="center" wrapText="1"/>
    </xf>
    <xf numFmtId="1" fontId="0" fillId="3" borderId="0" xfId="0" applyNumberFormat="1" applyFill="1"/>
    <xf numFmtId="10" fontId="0" fillId="0" borderId="0" xfId="1" applyNumberFormat="1" applyFont="1"/>
    <xf numFmtId="1" fontId="0" fillId="3" borderId="26" xfId="0" applyNumberFormat="1" applyFill="1" applyBorder="1" applyAlignment="1">
      <alignment wrapText="1"/>
    </xf>
    <xf numFmtId="10" fontId="0" fillId="0" borderId="0" xfId="0" applyNumberFormat="1"/>
    <xf numFmtId="0" fontId="16" fillId="12" borderId="38" xfId="4" applyFont="1" applyFill="1" applyBorder="1" applyAlignment="1">
      <alignment horizontal="center" vertical="center" wrapText="1"/>
    </xf>
    <xf numFmtId="10" fontId="26" fillId="4" borderId="37" xfId="1" applyNumberFormat="1" applyFont="1" applyFill="1" applyBorder="1" applyAlignment="1">
      <alignment horizontal="center" vertical="center" wrapText="1"/>
    </xf>
    <xf numFmtId="10" fontId="26" fillId="5" borderId="37" xfId="1" applyNumberFormat="1" applyFont="1" applyFill="1" applyBorder="1" applyAlignment="1">
      <alignment horizontal="center" vertical="center" wrapText="1"/>
    </xf>
    <xf numFmtId="10" fontId="26" fillId="7" borderId="37" xfId="1" applyNumberFormat="1" applyFont="1" applyFill="1" applyBorder="1" applyAlignment="1">
      <alignment horizontal="center" vertical="center" wrapText="1"/>
    </xf>
    <xf numFmtId="10" fontId="26" fillId="8" borderId="37" xfId="1" applyNumberFormat="1" applyFont="1" applyFill="1" applyBorder="1" applyAlignment="1">
      <alignment horizontal="center" vertical="center" wrapText="1"/>
    </xf>
    <xf numFmtId="10" fontId="26" fillId="9" borderId="37" xfId="1" applyNumberFormat="1" applyFont="1" applyFill="1" applyBorder="1" applyAlignment="1">
      <alignment horizontal="center" vertical="center" wrapText="1"/>
    </xf>
    <xf numFmtId="10" fontId="26" fillId="6" borderId="37" xfId="1" applyNumberFormat="1" applyFont="1" applyFill="1" applyBorder="1" applyAlignment="1">
      <alignment horizontal="center" vertical="center" wrapText="1"/>
    </xf>
    <xf numFmtId="10" fontId="26" fillId="12" borderId="37" xfId="1" applyNumberFormat="1" applyFont="1" applyFill="1" applyBorder="1" applyAlignment="1">
      <alignment horizontal="center" vertical="center" wrapText="1"/>
    </xf>
    <xf numFmtId="10" fontId="26" fillId="10" borderId="37" xfId="1" applyNumberFormat="1" applyFont="1" applyFill="1" applyBorder="1" applyAlignment="1">
      <alignment horizontal="center" vertical="center" wrapText="1"/>
    </xf>
    <xf numFmtId="10" fontId="26" fillId="10" borderId="40" xfId="1" applyNumberFormat="1" applyFont="1" applyFill="1" applyBorder="1" applyAlignment="1">
      <alignment horizontal="center" vertical="center" wrapText="1"/>
    </xf>
    <xf numFmtId="0" fontId="16" fillId="2" borderId="0" xfId="4" applyFont="1" applyFill="1" applyAlignment="1">
      <alignment horizontal="center" vertical="center" wrapText="1"/>
    </xf>
    <xf numFmtId="0" fontId="16" fillId="11" borderId="0" xfId="4" applyFont="1" applyFill="1" applyAlignment="1">
      <alignment horizontal="center" vertical="center" wrapText="1"/>
    </xf>
    <xf numFmtId="10" fontId="15" fillId="0" borderId="9" xfId="0" applyNumberFormat="1" applyFont="1" applyBorder="1" applyAlignment="1">
      <alignment vertical="center" wrapText="1"/>
    </xf>
    <xf numFmtId="10" fontId="24" fillId="10" borderId="37" xfId="4" applyNumberFormat="1" applyFont="1" applyFill="1" applyBorder="1" applyAlignment="1">
      <alignment horizontal="center" vertical="center" wrapText="1"/>
    </xf>
    <xf numFmtId="0" fontId="16" fillId="0" borderId="4" xfId="4" applyFont="1" applyBorder="1" applyAlignment="1">
      <alignment horizontal="center" vertical="center" wrapText="1"/>
    </xf>
    <xf numFmtId="0" fontId="15" fillId="0" borderId="42" xfId="0" applyFont="1" applyBorder="1" applyAlignment="1">
      <alignment vertical="center" wrapText="1"/>
    </xf>
    <xf numFmtId="0" fontId="3" fillId="5" borderId="6" xfId="8" applyFill="1" applyBorder="1" applyAlignment="1">
      <alignment horizontal="left"/>
    </xf>
    <xf numFmtId="0" fontId="3" fillId="2" borderId="2" xfId="8" applyFill="1" applyBorder="1" applyAlignment="1">
      <alignment horizontal="left" vertical="center"/>
    </xf>
    <xf numFmtId="0" fontId="3" fillId="6" borderId="2" xfId="8" applyFill="1" applyBorder="1" applyAlignment="1">
      <alignment horizontal="left" vertical="center"/>
    </xf>
    <xf numFmtId="0" fontId="3" fillId="15" borderId="2" xfId="8" applyFill="1" applyBorder="1" applyAlignment="1">
      <alignment horizontal="left" vertical="center"/>
    </xf>
    <xf numFmtId="0" fontId="3" fillId="7" borderId="2" xfId="8" applyFill="1" applyBorder="1" applyAlignment="1">
      <alignment horizontal="left" vertical="center"/>
    </xf>
    <xf numFmtId="0" fontId="3" fillId="15" borderId="2" xfId="8" applyFill="1" applyBorder="1" applyAlignment="1">
      <alignment vertical="center"/>
    </xf>
    <xf numFmtId="0" fontId="3" fillId="10" borderId="2" xfId="8" applyFill="1" applyBorder="1" applyAlignment="1">
      <alignment vertical="center"/>
    </xf>
    <xf numFmtId="0" fontId="3" fillId="7" borderId="2" xfId="8" applyFill="1" applyBorder="1" applyAlignment="1">
      <alignment vertical="center"/>
    </xf>
    <xf numFmtId="0" fontId="3" fillId="8" borderId="2" xfId="8" applyFill="1" applyBorder="1" applyAlignment="1">
      <alignment vertical="center"/>
    </xf>
    <xf numFmtId="0" fontId="3" fillId="9" borderId="2" xfId="8" applyFill="1" applyBorder="1" applyAlignment="1">
      <alignment vertical="center"/>
    </xf>
    <xf numFmtId="0" fontId="31" fillId="2" borderId="38" xfId="4" applyFont="1" applyFill="1" applyBorder="1" applyAlignment="1">
      <alignment horizontal="center" vertical="center" wrapText="1"/>
    </xf>
    <xf numFmtId="10" fontId="32" fillId="2" borderId="37" xfId="4" applyNumberFormat="1" applyFont="1" applyFill="1" applyBorder="1" applyAlignment="1">
      <alignment horizontal="center" vertical="center" wrapText="1"/>
    </xf>
    <xf numFmtId="0" fontId="33" fillId="2" borderId="0" xfId="4" applyFont="1" applyFill="1" applyAlignment="1">
      <alignment vertical="center" wrapText="1"/>
    </xf>
    <xf numFmtId="0" fontId="31" fillId="11" borderId="38" xfId="4" applyFont="1" applyFill="1" applyBorder="1" applyAlignment="1">
      <alignment horizontal="center" vertical="center" wrapText="1"/>
    </xf>
    <xf numFmtId="10" fontId="32" fillId="11" borderId="37" xfId="4" applyNumberFormat="1" applyFont="1" applyFill="1" applyBorder="1" applyAlignment="1">
      <alignment horizontal="center" vertical="center" wrapText="1"/>
    </xf>
    <xf numFmtId="0" fontId="33" fillId="11" borderId="0" xfId="4" applyFont="1" applyFill="1" applyAlignment="1">
      <alignment vertical="center" wrapText="1"/>
    </xf>
    <xf numFmtId="9" fontId="0" fillId="16" borderId="3" xfId="1" applyFont="1" applyFill="1" applyBorder="1" applyAlignment="1">
      <alignment horizontal="center" wrapText="1"/>
    </xf>
    <xf numFmtId="0" fontId="15" fillId="17" borderId="21" xfId="0" applyFont="1" applyFill="1" applyBorder="1" applyAlignment="1">
      <alignment horizontal="center" vertical="center" wrapText="1"/>
    </xf>
    <xf numFmtId="0" fontId="16" fillId="17" borderId="22" xfId="0" applyFont="1" applyFill="1" applyBorder="1" applyAlignment="1">
      <alignment vertical="center" wrapText="1"/>
    </xf>
    <xf numFmtId="0" fontId="16" fillId="17" borderId="23" xfId="0" applyFont="1" applyFill="1" applyBorder="1" applyAlignment="1">
      <alignment wrapText="1"/>
    </xf>
    <xf numFmtId="49" fontId="10" fillId="17" borderId="22" xfId="0" applyNumberFormat="1" applyFont="1" applyFill="1" applyBorder="1" applyAlignment="1">
      <alignment horizontal="center" vertical="center" wrapText="1"/>
    </xf>
    <xf numFmtId="49" fontId="0" fillId="17" borderId="22" xfId="0" applyNumberFormat="1" applyFill="1" applyBorder="1" applyAlignment="1">
      <alignment horizontal="center" vertical="center" wrapText="1"/>
    </xf>
    <xf numFmtId="0" fontId="0" fillId="17" borderId="24" xfId="0" applyFill="1" applyBorder="1" applyAlignment="1">
      <alignment horizontal="center" vertical="center" wrapText="1"/>
    </xf>
    <xf numFmtId="49" fontId="10" fillId="17" borderId="9" xfId="0" applyNumberFormat="1" applyFont="1" applyFill="1" applyBorder="1" applyAlignment="1">
      <alignment horizontal="center" vertical="center" wrapText="1"/>
    </xf>
    <xf numFmtId="49" fontId="0" fillId="17" borderId="9" xfId="0" applyNumberFormat="1" applyFill="1" applyBorder="1" applyAlignment="1">
      <alignment horizontal="center" vertical="center" wrapText="1"/>
    </xf>
    <xf numFmtId="49" fontId="10" fillId="17" borderId="1" xfId="0" quotePrefix="1" applyNumberFormat="1" applyFont="1" applyFill="1" applyBorder="1" applyAlignment="1">
      <alignment horizontal="center" vertical="center" wrapText="1"/>
    </xf>
    <xf numFmtId="49" fontId="0" fillId="17" borderId="1" xfId="0" applyNumberFormat="1" applyFill="1" applyBorder="1" applyAlignment="1">
      <alignment horizontal="center" vertical="center" wrapText="1"/>
    </xf>
    <xf numFmtId="49" fontId="10" fillId="17" borderId="1" xfId="0" applyNumberFormat="1" applyFont="1" applyFill="1" applyBorder="1" applyAlignment="1">
      <alignment horizontal="center" vertical="center" wrapText="1"/>
    </xf>
    <xf numFmtId="0" fontId="16" fillId="17" borderId="13" xfId="0" applyFont="1" applyFill="1" applyBorder="1" applyAlignment="1">
      <alignment vertical="center" wrapText="1"/>
    </xf>
    <xf numFmtId="0" fontId="16" fillId="17" borderId="19" xfId="0" applyFont="1" applyFill="1" applyBorder="1" applyAlignment="1">
      <alignment wrapText="1"/>
    </xf>
    <xf numFmtId="0" fontId="16" fillId="17" borderId="16" xfId="0" applyFont="1" applyFill="1" applyBorder="1" applyAlignment="1">
      <alignment vertical="center" wrapText="1"/>
    </xf>
    <xf numFmtId="0" fontId="16" fillId="17" borderId="17" xfId="0" applyFont="1" applyFill="1" applyBorder="1" applyAlignment="1">
      <alignment wrapText="1"/>
    </xf>
    <xf numFmtId="0" fontId="16" fillId="18" borderId="5" xfId="0" applyFont="1" applyFill="1" applyBorder="1" applyAlignment="1">
      <alignment wrapText="1"/>
    </xf>
    <xf numFmtId="167" fontId="9" fillId="0" borderId="0" xfId="6" applyNumberFormat="1" applyFont="1"/>
    <xf numFmtId="168" fontId="9" fillId="0" borderId="0" xfId="5" applyNumberFormat="1"/>
    <xf numFmtId="0" fontId="35" fillId="0" borderId="0" xfId="5" applyFont="1" applyAlignment="1">
      <alignment horizontal="center" vertical="center"/>
    </xf>
    <xf numFmtId="0" fontId="35" fillId="0" borderId="0" xfId="5" applyFont="1" applyAlignment="1">
      <alignment vertical="center"/>
    </xf>
    <xf numFmtId="10" fontId="9" fillId="0" borderId="45" xfId="5" applyNumberFormat="1" applyBorder="1"/>
    <xf numFmtId="10" fontId="9" fillId="0" borderId="43" xfId="5" applyNumberFormat="1" applyBorder="1"/>
    <xf numFmtId="0" fontId="0" fillId="17" borderId="12" xfId="0" applyFill="1" applyBorder="1" applyAlignment="1">
      <alignment horizontal="center" vertical="center" wrapText="1"/>
    </xf>
    <xf numFmtId="9" fontId="35" fillId="0" borderId="0" xfId="5" applyNumberFormat="1" applyFont="1" applyAlignment="1">
      <alignment vertical="center"/>
    </xf>
    <xf numFmtId="0" fontId="0" fillId="17" borderId="23" xfId="0" applyFill="1" applyBorder="1" applyAlignment="1">
      <alignment horizontal="center" vertical="center" wrapText="1"/>
    </xf>
    <xf numFmtId="10" fontId="34" fillId="19" borderId="45" xfId="5" applyNumberFormat="1" applyFont="1" applyFill="1" applyBorder="1" applyAlignment="1">
      <alignment horizontal="center" vertical="center"/>
    </xf>
    <xf numFmtId="0" fontId="10" fillId="0" borderId="0" xfId="0" applyFont="1" applyAlignment="1">
      <alignment vertical="center"/>
    </xf>
    <xf numFmtId="0" fontId="3" fillId="5" borderId="2" xfId="8" applyFill="1" applyBorder="1" applyAlignment="1">
      <alignment horizontal="left"/>
    </xf>
    <xf numFmtId="0" fontId="2" fillId="4" borderId="2" xfId="8" applyFont="1" applyFill="1" applyBorder="1"/>
    <xf numFmtId="0" fontId="2" fillId="5" borderId="6" xfId="8" applyFont="1" applyFill="1" applyBorder="1" applyAlignment="1">
      <alignment horizontal="left"/>
    </xf>
    <xf numFmtId="0" fontId="2" fillId="7" borderId="2" xfId="8" applyFont="1" applyFill="1" applyBorder="1" applyAlignment="1">
      <alignment horizontal="left" vertical="center"/>
    </xf>
    <xf numFmtId="0" fontId="2" fillId="2" borderId="2" xfId="8" applyFont="1" applyFill="1" applyBorder="1" applyAlignment="1">
      <alignment horizontal="left" vertical="center"/>
    </xf>
    <xf numFmtId="0" fontId="2" fillId="8" borderId="2" xfId="8" applyFont="1" applyFill="1" applyBorder="1" applyAlignment="1">
      <alignment vertical="center"/>
    </xf>
    <xf numFmtId="0" fontId="2" fillId="9" borderId="2" xfId="8" applyFont="1" applyFill="1" applyBorder="1" applyAlignment="1">
      <alignment vertical="center"/>
    </xf>
    <xf numFmtId="0" fontId="2" fillId="6" borderId="2" xfId="8" applyFont="1" applyFill="1" applyBorder="1" applyAlignment="1">
      <alignment horizontal="left" vertical="center"/>
    </xf>
    <xf numFmtId="0" fontId="2" fillId="15" borderId="2" xfId="8" applyFont="1" applyFill="1" applyBorder="1" applyAlignment="1">
      <alignment vertical="center"/>
    </xf>
    <xf numFmtId="0" fontId="2" fillId="10" borderId="2" xfId="8" applyFont="1" applyFill="1" applyBorder="1" applyAlignment="1">
      <alignment vertical="center"/>
    </xf>
    <xf numFmtId="0" fontId="2" fillId="14" borderId="2" xfId="8" applyFont="1" applyFill="1" applyBorder="1"/>
    <xf numFmtId="10" fontId="36" fillId="2" borderId="37" xfId="1" applyNumberFormat="1" applyFont="1" applyFill="1" applyBorder="1" applyAlignment="1">
      <alignment horizontal="center" vertical="center" wrapText="1"/>
    </xf>
    <xf numFmtId="10" fontId="36" fillId="11" borderId="37" xfId="1" applyNumberFormat="1" applyFont="1" applyFill="1" applyBorder="1" applyAlignment="1">
      <alignment horizontal="center" vertical="center" wrapText="1"/>
    </xf>
    <xf numFmtId="9" fontId="35" fillId="0" borderId="0" xfId="5" applyNumberFormat="1" applyFont="1" applyAlignment="1">
      <alignment horizontal="center" vertical="center"/>
    </xf>
    <xf numFmtId="0" fontId="3" fillId="14" borderId="2" xfId="8" applyFill="1" applyBorder="1" applyAlignment="1">
      <alignment vertical="center"/>
    </xf>
    <xf numFmtId="0" fontId="3" fillId="14" borderId="2" xfId="8" applyFill="1" applyBorder="1" applyAlignment="1">
      <alignment horizontal="left" vertical="center"/>
    </xf>
    <xf numFmtId="0" fontId="3" fillId="4" borderId="2" xfId="8" applyFill="1" applyBorder="1" applyAlignment="1">
      <alignment vertical="center"/>
    </xf>
    <xf numFmtId="0" fontId="3" fillId="5" borderId="6" xfId="8" applyFill="1" applyBorder="1" applyAlignment="1">
      <alignment horizontal="left" vertical="center"/>
    </xf>
    <xf numFmtId="10" fontId="9" fillId="0" borderId="0" xfId="1" applyNumberFormat="1" applyFont="1"/>
    <xf numFmtId="10" fontId="26" fillId="19" borderId="43" xfId="0" applyNumberFormat="1" applyFont="1" applyFill="1" applyBorder="1" applyAlignment="1">
      <alignment vertical="center"/>
    </xf>
    <xf numFmtId="10" fontId="26" fillId="19" borderId="44" xfId="0" applyNumberFormat="1" applyFont="1" applyFill="1" applyBorder="1" applyAlignment="1">
      <alignment vertical="center"/>
    </xf>
    <xf numFmtId="49" fontId="0" fillId="0" borderId="11" xfId="0" applyNumberFormat="1" applyBorder="1" applyAlignment="1">
      <alignment vertical="center" wrapText="1"/>
    </xf>
    <xf numFmtId="49" fontId="0" fillId="0" borderId="2" xfId="0" applyNumberFormat="1" applyBorder="1" applyAlignment="1">
      <alignment vertical="center" wrapText="1"/>
    </xf>
    <xf numFmtId="49" fontId="0" fillId="0" borderId="27" xfId="0" applyNumberFormat="1" applyBorder="1" applyAlignment="1">
      <alignment vertical="center" wrapText="1"/>
    </xf>
    <xf numFmtId="49" fontId="10" fillId="0" borderId="11" xfId="0" applyNumberFormat="1" applyFont="1" applyBorder="1" applyAlignment="1">
      <alignment vertical="center" wrapText="1"/>
    </xf>
    <xf numFmtId="49" fontId="10" fillId="0" borderId="2" xfId="0" applyNumberFormat="1" applyFont="1" applyBorder="1" applyAlignment="1">
      <alignment vertical="center" wrapText="1"/>
    </xf>
    <xf numFmtId="49" fontId="10" fillId="0" borderId="27" xfId="0" applyNumberFormat="1" applyFont="1" applyBorder="1" applyAlignment="1">
      <alignment vertical="center" wrapText="1"/>
    </xf>
    <xf numFmtId="49" fontId="10" fillId="17" borderId="11" xfId="0" applyNumberFormat="1" applyFont="1" applyFill="1" applyBorder="1" applyAlignment="1">
      <alignment vertical="center" wrapText="1"/>
    </xf>
    <xf numFmtId="49" fontId="10" fillId="17" borderId="2" xfId="0" applyNumberFormat="1" applyFont="1" applyFill="1" applyBorder="1" applyAlignment="1">
      <alignment vertical="center" wrapText="1"/>
    </xf>
    <xf numFmtId="49" fontId="10" fillId="17" borderId="27" xfId="0" applyNumberFormat="1" applyFont="1" applyFill="1" applyBorder="1" applyAlignment="1">
      <alignment vertical="center" wrapText="1"/>
    </xf>
    <xf numFmtId="0" fontId="0" fillId="17" borderId="28" xfId="0" applyFill="1" applyBorder="1" applyAlignment="1">
      <alignment vertical="center" wrapText="1"/>
    </xf>
    <xf numFmtId="0" fontId="0" fillId="17" borderId="29" xfId="0" applyFill="1" applyBorder="1" applyAlignment="1">
      <alignment vertical="center" wrapText="1"/>
    </xf>
    <xf numFmtId="0" fontId="0" fillId="17" borderId="30" xfId="0" applyFill="1" applyBorder="1" applyAlignment="1">
      <alignment vertical="center" wrapText="1"/>
    </xf>
    <xf numFmtId="0" fontId="5" fillId="0" borderId="0" xfId="2"/>
    <xf numFmtId="1" fontId="0" fillId="3" borderId="26" xfId="0" applyNumberFormat="1" applyFill="1" applyBorder="1" applyAlignment="1">
      <alignment horizontal="right"/>
    </xf>
    <xf numFmtId="10" fontId="2" fillId="0" borderId="7" xfId="1" applyNumberFormat="1" applyFont="1" applyBorder="1" applyAlignment="1">
      <alignment horizontal="center" vertical="center"/>
    </xf>
    <xf numFmtId="164" fontId="0" fillId="0" borderId="0" xfId="6" applyFont="1"/>
    <xf numFmtId="0" fontId="16" fillId="0" borderId="0" xfId="4" applyFont="1" applyAlignment="1">
      <alignment horizontal="center" vertical="center" wrapText="1"/>
    </xf>
    <xf numFmtId="164" fontId="0" fillId="0" borderId="0" xfId="6" applyFont="1" applyBorder="1"/>
    <xf numFmtId="164" fontId="0" fillId="0" borderId="0" xfId="0" applyNumberFormat="1"/>
    <xf numFmtId="0" fontId="0" fillId="0" borderId="0" xfId="0" applyAlignment="1">
      <alignment horizontal="center"/>
    </xf>
    <xf numFmtId="0" fontId="9" fillId="0" borderId="0" xfId="5" applyAlignment="1">
      <alignment horizontal="center"/>
    </xf>
    <xf numFmtId="0" fontId="11" fillId="0" borderId="0" xfId="4" applyFont="1" applyAlignment="1">
      <alignment horizontal="center" vertical="center"/>
    </xf>
    <xf numFmtId="0" fontId="16" fillId="0" borderId="8"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33"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36" xfId="0" applyFont="1" applyBorder="1" applyAlignment="1">
      <alignment horizontal="center" vertical="center" wrapText="1"/>
    </xf>
    <xf numFmtId="49" fontId="10" fillId="17" borderId="11" xfId="0" applyNumberFormat="1" applyFont="1" applyFill="1" applyBorder="1" applyAlignment="1">
      <alignment horizontal="center" vertical="center" wrapText="1"/>
    </xf>
    <xf numFmtId="49" fontId="10" fillId="17" borderId="2" xfId="0" applyNumberFormat="1" applyFont="1" applyFill="1" applyBorder="1" applyAlignment="1">
      <alignment horizontal="center" vertical="center" wrapText="1"/>
    </xf>
    <xf numFmtId="49" fontId="10" fillId="17" borderId="27" xfId="0" applyNumberFormat="1" applyFont="1" applyFill="1" applyBorder="1" applyAlignment="1">
      <alignment horizontal="center" vertical="center" wrapText="1"/>
    </xf>
    <xf numFmtId="49" fontId="10" fillId="0" borderId="11" xfId="0" applyNumberFormat="1" applyFont="1" applyBorder="1" applyAlignment="1">
      <alignment horizontal="center" vertical="center" wrapText="1"/>
    </xf>
    <xf numFmtId="49" fontId="10" fillId="0" borderId="2" xfId="0" applyNumberFormat="1" applyFont="1" applyBorder="1" applyAlignment="1">
      <alignment horizontal="center" vertical="center" wrapText="1"/>
    </xf>
    <xf numFmtId="49" fontId="10" fillId="0" borderId="27" xfId="0" applyNumberFormat="1" applyFont="1" applyBorder="1" applyAlignment="1">
      <alignment horizontal="center" vertical="center" wrapText="1"/>
    </xf>
    <xf numFmtId="0" fontId="15" fillId="0" borderId="18" xfId="0" applyFont="1" applyBorder="1" applyAlignment="1">
      <alignment horizontal="center" vertical="center" wrapText="1"/>
    </xf>
    <xf numFmtId="0" fontId="15" fillId="0" borderId="25" xfId="0" applyFont="1" applyBorder="1" applyAlignment="1">
      <alignment horizontal="center" vertical="center" wrapText="1"/>
    </xf>
    <xf numFmtId="0" fontId="15" fillId="0" borderId="20" xfId="0" applyFont="1" applyBorder="1" applyAlignment="1">
      <alignment horizontal="center" vertical="center" wrapText="1"/>
    </xf>
    <xf numFmtId="49" fontId="29" fillId="0" borderId="11" xfId="0" applyNumberFormat="1" applyFont="1" applyBorder="1" applyAlignment="1">
      <alignment horizontal="center" vertical="center" wrapText="1"/>
    </xf>
    <xf numFmtId="49" fontId="0" fillId="17" borderId="11" xfId="0" applyNumberFormat="1" applyFill="1" applyBorder="1" applyAlignment="1">
      <alignment horizontal="center" vertical="center" wrapText="1"/>
    </xf>
    <xf numFmtId="49" fontId="0" fillId="17" borderId="27" xfId="0" applyNumberFormat="1" applyFill="1" applyBorder="1" applyAlignment="1">
      <alignment horizontal="center" vertical="center" wrapText="1"/>
    </xf>
    <xf numFmtId="0" fontId="15" fillId="0" borderId="3" xfId="0" applyFont="1" applyBorder="1" applyAlignment="1">
      <alignment horizontal="center" vertical="center" wrapText="1"/>
    </xf>
    <xf numFmtId="0" fontId="15" fillId="0" borderId="16" xfId="0" applyFont="1" applyBorder="1" applyAlignment="1">
      <alignment horizontal="center" vertical="center" wrapText="1"/>
    </xf>
    <xf numFmtId="0" fontId="11" fillId="12" borderId="0" xfId="4" applyFont="1" applyFill="1" applyAlignment="1">
      <alignment horizontal="center" vertical="center" wrapText="1"/>
    </xf>
    <xf numFmtId="0" fontId="30" fillId="11" borderId="0" xfId="4" applyFont="1" applyFill="1" applyAlignment="1">
      <alignment horizontal="center" vertical="center" wrapText="1"/>
    </xf>
    <xf numFmtId="49" fontId="0" fillId="0" borderId="11"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27" xfId="0" applyNumberFormat="1" applyBorder="1" applyAlignment="1">
      <alignment horizontal="center" vertical="center" wrapText="1"/>
    </xf>
    <xf numFmtId="0" fontId="15" fillId="0" borderId="9" xfId="0" applyFont="1" applyBorder="1" applyAlignment="1">
      <alignment horizontal="center" vertical="center" wrapText="1"/>
    </xf>
    <xf numFmtId="49" fontId="0" fillId="17" borderId="2" xfId="0" applyNumberFormat="1" applyFill="1" applyBorder="1" applyAlignment="1">
      <alignment horizontal="center" vertical="center" wrapText="1"/>
    </xf>
    <xf numFmtId="0" fontId="15" fillId="0" borderId="31" xfId="0" applyFont="1" applyBorder="1" applyAlignment="1">
      <alignment horizontal="center" vertical="center" wrapText="1"/>
    </xf>
    <xf numFmtId="49" fontId="16" fillId="17" borderId="5" xfId="0" applyNumberFormat="1" applyFont="1" applyFill="1" applyBorder="1" applyAlignment="1">
      <alignment horizontal="left" vertical="top" wrapText="1"/>
    </xf>
    <xf numFmtId="49" fontId="16" fillId="17" borderId="41" xfId="0" applyNumberFormat="1" applyFont="1" applyFill="1" applyBorder="1" applyAlignment="1">
      <alignment horizontal="left" vertical="top" wrapText="1"/>
    </xf>
    <xf numFmtId="0" fontId="0" fillId="17" borderId="28" xfId="0" applyFill="1" applyBorder="1" applyAlignment="1">
      <alignment horizontal="center" vertical="center" wrapText="1"/>
    </xf>
    <xf numFmtId="0" fontId="0" fillId="17" borderId="29" xfId="0" applyFill="1" applyBorder="1" applyAlignment="1">
      <alignment horizontal="center" vertical="center" wrapText="1"/>
    </xf>
    <xf numFmtId="0" fontId="0" fillId="17" borderId="30" xfId="0" applyFill="1" applyBorder="1" applyAlignment="1">
      <alignment horizontal="center" vertical="center" wrapText="1"/>
    </xf>
    <xf numFmtId="0" fontId="15" fillId="17" borderId="18" xfId="0" applyFont="1" applyFill="1" applyBorder="1" applyAlignment="1">
      <alignment horizontal="center" vertical="center" wrapText="1"/>
    </xf>
    <xf numFmtId="0" fontId="15" fillId="17" borderId="20" xfId="0" applyFont="1" applyFill="1" applyBorder="1" applyAlignment="1">
      <alignment horizontal="center" vertical="center" wrapText="1"/>
    </xf>
    <xf numFmtId="49" fontId="10" fillId="17" borderId="11" xfId="0" quotePrefix="1" applyNumberFormat="1" applyFont="1" applyFill="1" applyBorder="1" applyAlignment="1">
      <alignment horizontal="center" vertical="center" wrapText="1"/>
    </xf>
    <xf numFmtId="49" fontId="10" fillId="17" borderId="27" xfId="0" quotePrefix="1" applyNumberFormat="1" applyFont="1" applyFill="1" applyBorder="1" applyAlignment="1">
      <alignment horizontal="center" vertical="center" wrapText="1"/>
    </xf>
    <xf numFmtId="49" fontId="27" fillId="0" borderId="11" xfId="0" applyNumberFormat="1" applyFont="1" applyBorder="1" applyAlignment="1">
      <alignment horizontal="center" vertical="center" wrapText="1"/>
    </xf>
    <xf numFmtId="49" fontId="27" fillId="0" borderId="27" xfId="0" applyNumberFormat="1" applyFont="1" applyBorder="1" applyAlignment="1">
      <alignment horizontal="center" vertical="center" wrapText="1"/>
    </xf>
    <xf numFmtId="0" fontId="11" fillId="6" borderId="0" xfId="4" applyFont="1" applyFill="1" applyAlignment="1">
      <alignment horizontal="center" vertical="center" wrapText="1"/>
    </xf>
    <xf numFmtId="0" fontId="11" fillId="10" borderId="0" xfId="4" applyFont="1" applyFill="1" applyAlignment="1">
      <alignment horizontal="center" vertical="center" wrapText="1"/>
    </xf>
    <xf numFmtId="0" fontId="15" fillId="0" borderId="10"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11" fillId="4" borderId="6" xfId="4" applyFont="1" applyFill="1" applyBorder="1" applyAlignment="1">
      <alignment horizontal="center" vertical="center" wrapText="1"/>
    </xf>
    <xf numFmtId="0" fontId="11" fillId="4" borderId="0" xfId="4" applyFont="1" applyFill="1" applyAlignment="1">
      <alignment horizontal="center" vertical="center" wrapText="1"/>
    </xf>
    <xf numFmtId="0" fontId="11" fillId="5" borderId="0" xfId="4" applyFont="1" applyFill="1" applyAlignment="1">
      <alignment horizontal="center" vertical="center" wrapText="1"/>
    </xf>
    <xf numFmtId="0" fontId="11" fillId="7" borderId="0" xfId="4" applyFont="1" applyFill="1" applyAlignment="1">
      <alignment horizontal="center" vertical="center" wrapText="1"/>
    </xf>
    <xf numFmtId="0" fontId="30" fillId="2" borderId="0" xfId="4" applyFont="1" applyFill="1" applyAlignment="1">
      <alignment horizontal="center" vertical="center" wrapText="1"/>
    </xf>
    <xf numFmtId="0" fontId="11" fillId="8" borderId="0" xfId="4" applyFont="1" applyFill="1" applyAlignment="1">
      <alignment horizontal="center" vertical="center" wrapText="1"/>
    </xf>
    <xf numFmtId="0" fontId="11" fillId="9" borderId="0" xfId="4" applyFont="1" applyFill="1" applyAlignment="1">
      <alignment horizontal="center" vertical="center" wrapText="1"/>
    </xf>
    <xf numFmtId="49" fontId="16" fillId="0" borderId="5" xfId="0" applyNumberFormat="1" applyFont="1" applyBorder="1" applyAlignment="1">
      <alignment horizontal="left" vertical="top" wrapText="1"/>
    </xf>
    <xf numFmtId="49" fontId="16" fillId="0" borderId="41" xfId="0" applyNumberFormat="1" applyFont="1" applyBorder="1" applyAlignment="1">
      <alignment horizontal="left" vertical="top" wrapText="1"/>
    </xf>
    <xf numFmtId="0" fontId="16" fillId="0" borderId="5" xfId="0" applyFont="1" applyBorder="1" applyAlignment="1">
      <alignment horizontal="center" vertical="center" wrapText="1"/>
    </xf>
    <xf numFmtId="0" fontId="16" fillId="0" borderId="41" xfId="0" applyFont="1" applyBorder="1" applyAlignment="1">
      <alignment horizontal="center" vertical="center" wrapText="1"/>
    </xf>
    <xf numFmtId="49" fontId="28" fillId="0" borderId="0" xfId="10" quotePrefix="1" applyNumberFormat="1" applyFill="1" applyAlignment="1">
      <alignment horizontal="left" vertical="top"/>
    </xf>
    <xf numFmtId="9" fontId="35" fillId="0" borderId="0" xfId="1" applyFont="1" applyBorder="1" applyAlignment="1">
      <alignment horizontal="center" vertical="center"/>
    </xf>
    <xf numFmtId="10" fontId="34" fillId="19" borderId="45" xfId="5" applyNumberFormat="1" applyFont="1" applyFill="1" applyBorder="1" applyAlignment="1">
      <alignment horizontal="center" vertical="center"/>
    </xf>
    <xf numFmtId="10" fontId="34" fillId="19" borderId="44" xfId="5" applyNumberFormat="1" applyFont="1" applyFill="1" applyBorder="1" applyAlignment="1">
      <alignment horizontal="center" vertical="center"/>
    </xf>
    <xf numFmtId="9" fontId="35" fillId="0" borderId="0" xfId="5" applyNumberFormat="1" applyFont="1" applyAlignment="1">
      <alignment horizontal="center"/>
    </xf>
    <xf numFmtId="10" fontId="26" fillId="19" borderId="43" xfId="0" applyNumberFormat="1" applyFont="1" applyFill="1" applyBorder="1" applyAlignment="1">
      <alignment horizontal="center" vertical="center"/>
    </xf>
    <xf numFmtId="10" fontId="26" fillId="19" borderId="44" xfId="0" applyNumberFormat="1" applyFont="1" applyFill="1" applyBorder="1" applyAlignment="1">
      <alignment horizontal="center" vertical="center"/>
    </xf>
    <xf numFmtId="9" fontId="35" fillId="0" borderId="0" xfId="5" applyNumberFormat="1" applyFont="1" applyAlignment="1">
      <alignment horizontal="center" vertical="center"/>
    </xf>
    <xf numFmtId="10" fontId="34" fillId="19" borderId="6" xfId="5" applyNumberFormat="1" applyFont="1" applyFill="1" applyBorder="1" applyAlignment="1">
      <alignment horizontal="center" vertical="center"/>
    </xf>
    <xf numFmtId="10" fontId="35" fillId="0" borderId="0" xfId="5" applyNumberFormat="1" applyFont="1" applyAlignment="1">
      <alignment horizontal="center" vertical="center"/>
    </xf>
    <xf numFmtId="0" fontId="26" fillId="19" borderId="0" xfId="0" applyFont="1" applyFill="1" applyAlignment="1">
      <alignment horizontal="center" vertical="center" wrapText="1"/>
    </xf>
    <xf numFmtId="0" fontId="0" fillId="17" borderId="12" xfId="0" applyFill="1" applyBorder="1" applyAlignment="1">
      <alignment horizontal="center" vertical="center" wrapText="1"/>
    </xf>
    <xf numFmtId="0" fontId="0" fillId="17" borderId="46" xfId="0" applyFill="1" applyBorder="1" applyAlignment="1">
      <alignment horizontal="center" vertical="center" wrapText="1"/>
    </xf>
    <xf numFmtId="10" fontId="34" fillId="19" borderId="43" xfId="5" applyNumberFormat="1" applyFont="1" applyFill="1" applyBorder="1" applyAlignment="1">
      <alignment horizontal="center" vertical="center"/>
    </xf>
    <xf numFmtId="9" fontId="35" fillId="0" borderId="0" xfId="1" applyFont="1" applyFill="1" applyBorder="1" applyAlignment="1">
      <alignment horizontal="center" vertical="center"/>
    </xf>
    <xf numFmtId="0" fontId="35" fillId="0" borderId="0" xfId="5" applyFont="1" applyAlignment="1">
      <alignment horizontal="center" vertical="center"/>
    </xf>
    <xf numFmtId="10" fontId="10" fillId="20" borderId="6" xfId="0" applyNumberFormat="1" applyFont="1" applyFill="1" applyBorder="1" applyAlignment="1">
      <alignment horizontal="center" vertical="center"/>
    </xf>
    <xf numFmtId="0" fontId="10" fillId="20" borderId="6" xfId="0" applyFont="1" applyFill="1" applyBorder="1" applyAlignment="1">
      <alignment horizontal="center" vertical="center"/>
    </xf>
    <xf numFmtId="0" fontId="16" fillId="10" borderId="4" xfId="4" applyFont="1" applyFill="1" applyBorder="1" applyAlignment="1">
      <alignment horizontal="center" vertical="center" wrapText="1"/>
    </xf>
    <xf numFmtId="0" fontId="16" fillId="11" borderId="4" xfId="4" applyFont="1" applyFill="1" applyBorder="1" applyAlignment="1">
      <alignment horizontal="center" vertical="center" wrapText="1"/>
    </xf>
    <xf numFmtId="0" fontId="16" fillId="12" borderId="4" xfId="4" applyFont="1" applyFill="1" applyBorder="1" applyAlignment="1">
      <alignment horizontal="center" vertical="center" wrapText="1"/>
    </xf>
    <xf numFmtId="0" fontId="16" fillId="6" borderId="4" xfId="4" applyFont="1" applyFill="1" applyBorder="1" applyAlignment="1">
      <alignment horizontal="center" vertical="center" wrapText="1"/>
    </xf>
    <xf numFmtId="0" fontId="16" fillId="9" borderId="4" xfId="4" applyFont="1" applyFill="1" applyBorder="1" applyAlignment="1">
      <alignment horizontal="center" vertical="center" wrapText="1"/>
    </xf>
    <xf numFmtId="0" fontId="16" fillId="2" borderId="4" xfId="4" applyFont="1" applyFill="1" applyBorder="1" applyAlignment="1">
      <alignment horizontal="center" vertical="center" wrapText="1"/>
    </xf>
    <xf numFmtId="0" fontId="16" fillId="7" borderId="4" xfId="4" applyFont="1" applyFill="1" applyBorder="1" applyAlignment="1">
      <alignment horizontal="center" vertical="center" wrapText="1"/>
    </xf>
    <xf numFmtId="0" fontId="16" fillId="5" borderId="4" xfId="4" applyFont="1" applyFill="1" applyBorder="1" applyAlignment="1">
      <alignment horizontal="center" vertical="center" wrapText="1"/>
    </xf>
    <xf numFmtId="0" fontId="16" fillId="4" borderId="4" xfId="4" applyFont="1" applyFill="1" applyBorder="1" applyAlignment="1">
      <alignment horizontal="center" vertical="center" wrapText="1"/>
    </xf>
    <xf numFmtId="0" fontId="16" fillId="8" borderId="4" xfId="4" applyFont="1" applyFill="1" applyBorder="1" applyAlignment="1">
      <alignment horizontal="center" vertical="center" wrapText="1"/>
    </xf>
    <xf numFmtId="0" fontId="0" fillId="0" borderId="32" xfId="0" applyBorder="1" applyAlignment="1">
      <alignment horizontal="center"/>
    </xf>
    <xf numFmtId="0" fontId="1" fillId="4" borderId="2" xfId="8" applyFont="1" applyFill="1" applyBorder="1"/>
  </cellXfs>
  <cellStyles count="11">
    <cellStyle name="Comma" xfId="6" builtinId="3"/>
    <cellStyle name="Hyperlink" xfId="10" builtinId="8"/>
    <cellStyle name="Normal" xfId="0" builtinId="0"/>
    <cellStyle name="Normal 2" xfId="5" xr:uid="{CBB19894-330B-4D70-AAC3-C5A1CFB69630}"/>
    <cellStyle name="Normal 3" xfId="7" xr:uid="{7D0F7EBA-200D-4309-A80C-3CF69B91A669}"/>
    <cellStyle name="Percent" xfId="1" builtinId="5"/>
    <cellStyle name="Prozent 2" xfId="3" xr:uid="{B1AC4C4E-2434-7E45-9DCD-DFD2FD49C288}"/>
    <cellStyle name="Standard 2" xfId="2" xr:uid="{17E140B4-9BF9-0543-AD1B-E50EAD84884B}"/>
    <cellStyle name="Standard 2 2 2" xfId="9" xr:uid="{30ACE026-9D78-5049-841A-9026706E2FA3}"/>
    <cellStyle name="Standard 3" xfId="4" xr:uid="{F03010F9-EAD2-1143-B9CA-973F785084D5}"/>
    <cellStyle name="Standard 4" xfId="8" xr:uid="{09F9BAE4-5934-6448-90BC-2D29419AA2AB}"/>
  </cellStyles>
  <dxfs count="0"/>
  <tableStyles count="0" defaultTableStyle="TableStyleMedium2" defaultPivotStyle="PivotStyleLight16"/>
  <colors>
    <mruColors>
      <color rgb="FF0066FF"/>
      <color rgb="FF00FFCC"/>
      <color rgb="FF00CC00"/>
      <color rgb="FF00FF00"/>
      <color rgb="FF663300"/>
      <color rgb="FF6600FF"/>
      <color rgb="FFFF00FF"/>
      <color rgb="FF949DCB"/>
      <color rgb="FFDAD8E4"/>
      <color rgb="FFC6CE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2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2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3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34.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35.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36.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37.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a:t>
            </a:r>
            <a:r>
              <a:rPr lang="de-DE" baseline="0"/>
              <a:t> Use Composition Reference 2060</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percentStacked"/>
        <c:varyColors val="0"/>
        <c:ser>
          <c:idx val="0"/>
          <c:order val="0"/>
          <c:tx>
            <c:strRef>
              <c:f>'04_Areal_coverage_Projected'!$A$18</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'04_Areal_coverage_Projected'!$C$18</c:f>
              <c:numCache>
                <c:formatCode>0%</c:formatCode>
                <c:ptCount val="1"/>
                <c:pt idx="0">
                  <c:v>6.8771869132863997E-2</c:v>
                </c:pt>
              </c:numCache>
            </c:numRef>
          </c:val>
          <c:extLst>
            <c:ext xmlns:c16="http://schemas.microsoft.com/office/drawing/2014/chart" uri="{C3380CC4-5D6E-409C-BE32-E72D297353CC}">
              <c16:uniqueId val="{00000000-0BAB-5D42-B68B-B5213B875301}"/>
            </c:ext>
          </c:extLst>
        </c:ser>
        <c:ser>
          <c:idx val="1"/>
          <c:order val="1"/>
          <c:tx>
            <c:strRef>
              <c:f>'04_Areal_coverage_Projected'!$A$19</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'04_Areal_coverage_Projected'!$C$19</c:f>
              <c:numCache>
                <c:formatCode>0%</c:formatCode>
                <c:ptCount val="1"/>
                <c:pt idx="0">
                  <c:v>0.194575362301947</c:v>
                </c:pt>
              </c:numCache>
            </c:numRef>
          </c:val>
          <c:extLst>
            <c:ext xmlns:c16="http://schemas.microsoft.com/office/drawing/2014/chart" uri="{C3380CC4-5D6E-409C-BE32-E72D297353CC}">
              <c16:uniqueId val="{00000001-0BAB-5D42-B68B-B5213B875301}"/>
            </c:ext>
          </c:extLst>
        </c:ser>
        <c:ser>
          <c:idx val="2"/>
          <c:order val="2"/>
          <c:tx>
            <c:strRef>
              <c:f>'04_Areal_coverage_Projected'!$A$20</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'04_Areal_coverage_Projected'!$C$20</c:f>
              <c:numCache>
                <c:formatCode>0%</c:formatCode>
                <c:ptCount val="1"/>
                <c:pt idx="0">
                  <c:v>4.2970911323499103E-2</c:v>
                </c:pt>
              </c:numCache>
            </c:numRef>
          </c:val>
          <c:extLst>
            <c:ext xmlns:c16="http://schemas.microsoft.com/office/drawing/2014/chart" uri="{C3380CC4-5D6E-409C-BE32-E72D297353CC}">
              <c16:uniqueId val="{00000002-0BAB-5D42-B68B-B5213B875301}"/>
            </c:ext>
          </c:extLst>
        </c:ser>
        <c:ser>
          <c:idx val="3"/>
          <c:order val="3"/>
          <c:tx>
            <c:strRef>
              <c:f>'04_Areal_coverage_Projected'!$A$21</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'04_Areal_coverage_Projected'!$C$21</c:f>
              <c:numCache>
                <c:formatCode>0%</c:formatCode>
                <c:ptCount val="1"/>
                <c:pt idx="0">
                  <c:v>0.3001832947866751</c:v>
                </c:pt>
              </c:numCache>
            </c:numRef>
          </c:val>
          <c:extLst>
            <c:ext xmlns:c16="http://schemas.microsoft.com/office/drawing/2014/chart" uri="{C3380CC4-5D6E-409C-BE32-E72D297353CC}">
              <c16:uniqueId val="{00000003-0BAB-5D42-B68B-B5213B875301}"/>
            </c:ext>
          </c:extLst>
        </c:ser>
        <c:ser>
          <c:idx val="4"/>
          <c:order val="4"/>
          <c:tx>
            <c:strRef>
              <c:f>'04_Areal_coverage_Projected'!$A$22</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'04_Areal_coverage_Projected'!$C$22</c:f>
              <c:numCache>
                <c:formatCode>0%</c:formatCode>
                <c:ptCount val="1"/>
                <c:pt idx="0">
                  <c:v>5.3152698684301343E-2</c:v>
                </c:pt>
              </c:numCache>
            </c:numRef>
          </c:val>
          <c:extLst>
            <c:ext xmlns:c16="http://schemas.microsoft.com/office/drawing/2014/chart" uri="{C3380CC4-5D6E-409C-BE32-E72D297353CC}">
              <c16:uniqueId val="{00000004-0BAB-5D42-B68B-B5213B875301}"/>
            </c:ext>
          </c:extLst>
        </c:ser>
        <c:ser>
          <c:idx val="5"/>
          <c:order val="5"/>
          <c:tx>
            <c:strRef>
              <c:f>'04_Areal_coverage_Projected'!$A$23</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'04_Areal_coverage_Projected'!$C$23</c:f>
              <c:numCache>
                <c:formatCode>0%</c:formatCode>
                <c:ptCount val="1"/>
                <c:pt idx="0">
                  <c:v>7.5598195236473723E-2</c:v>
                </c:pt>
              </c:numCache>
            </c:numRef>
          </c:val>
          <c:extLst>
            <c:ext xmlns:c16="http://schemas.microsoft.com/office/drawing/2014/chart" uri="{C3380CC4-5D6E-409C-BE32-E72D297353CC}">
              <c16:uniqueId val="{00000005-0BAB-5D42-B68B-B5213B875301}"/>
            </c:ext>
          </c:extLst>
        </c:ser>
        <c:ser>
          <c:idx val="6"/>
          <c:order val="6"/>
          <c:tx>
            <c:strRef>
              <c:f>'04_Areal_coverage_Projected'!$A$24</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'04_Areal_coverage_Projected'!$C$24</c:f>
              <c:numCache>
                <c:formatCode>0%</c:formatCode>
                <c:ptCount val="1"/>
                <c:pt idx="0">
                  <c:v>0.10588779804026316</c:v>
                </c:pt>
              </c:numCache>
            </c:numRef>
          </c:val>
          <c:extLst>
            <c:ext xmlns:c16="http://schemas.microsoft.com/office/drawing/2014/chart" uri="{C3380CC4-5D6E-409C-BE32-E72D297353CC}">
              <c16:uniqueId val="{00000006-0BAB-5D42-B68B-B5213B875301}"/>
            </c:ext>
          </c:extLst>
        </c:ser>
        <c:ser>
          <c:idx val="7"/>
          <c:order val="7"/>
          <c:tx>
            <c:strRef>
              <c:f>'04_Areal_coverage_Projected'!$A$25</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'04_Areal_coverage_Projected'!$C$25</c:f>
              <c:numCache>
                <c:formatCode>0%</c:formatCode>
                <c:ptCount val="1"/>
                <c:pt idx="0">
                  <c:v>0.13398921074953946</c:v>
                </c:pt>
              </c:numCache>
            </c:numRef>
          </c:val>
          <c:extLst>
            <c:ext xmlns:c16="http://schemas.microsoft.com/office/drawing/2014/chart" uri="{C3380CC4-5D6E-409C-BE32-E72D297353CC}">
              <c16:uniqueId val="{00000007-0BAB-5D42-B68B-B5213B875301}"/>
            </c:ext>
          </c:extLst>
        </c:ser>
        <c:ser>
          <c:idx val="8"/>
          <c:order val="8"/>
          <c:tx>
            <c:strRef>
              <c:f>'04_Areal_coverage_Projected'!$A$26</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'04_Areal_coverage_Projected'!$C$26</c:f>
              <c:numCache>
                <c:formatCode>0%</c:formatCode>
                <c:ptCount val="1"/>
                <c:pt idx="0">
                  <c:v>1.0644970736152675E-2</c:v>
                </c:pt>
              </c:numCache>
            </c:numRef>
          </c:val>
          <c:extLst>
            <c:ext xmlns:c16="http://schemas.microsoft.com/office/drawing/2014/chart" uri="{C3380CC4-5D6E-409C-BE32-E72D297353CC}">
              <c16:uniqueId val="{00000008-0BAB-5D42-B68B-B5213B875301}"/>
            </c:ext>
          </c:extLst>
        </c:ser>
        <c:ser>
          <c:idx val="9"/>
          <c:order val="9"/>
          <c:tx>
            <c:strRef>
              <c:f>'04_Areal_coverage_Projected'!$A$27</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'04_Areal_coverage_Projected'!$C$27</c:f>
              <c:numCache>
                <c:formatCode>0%</c:formatCode>
                <c:ptCount val="1"/>
                <c:pt idx="0">
                  <c:v>1.4225689008284352E-2</c:v>
                </c:pt>
              </c:numCache>
            </c:numRef>
          </c:val>
          <c:extLst>
            <c:ext xmlns:c16="http://schemas.microsoft.com/office/drawing/2014/chart" uri="{C3380CC4-5D6E-409C-BE32-E72D297353CC}">
              <c16:uniqueId val="{00000009-0BAB-5D42-B68B-B5213B875301}"/>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of Land Use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'04_Areal_coverage_Projected'!$A$3</c:f>
              <c:strCache>
                <c:ptCount val="1"/>
                <c:pt idx="0">
                  <c:v>Urban</c:v>
                </c:pt>
              </c:strCache>
            </c:strRef>
          </c:tx>
          <c:spPr>
            <a:ln w="50800" cap="rnd">
              <a:solidFill>
                <a:srgbClr val="F3BBA1"/>
              </a:solidFill>
            </a:ln>
            <a:effectLst>
              <a:glow rad="139700">
                <a:schemeClr val="accent1">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'04_Areal_coverage_Projected'!$B$3:$J$3</c:f>
              <c:numCache>
                <c:formatCode>0.00</c:formatCode>
                <c:ptCount val="9"/>
                <c:pt idx="0">
                  <c:v>226030</c:v>
                </c:pt>
                <c:pt idx="1">
                  <c:v>233250.28940000001</c:v>
                </c:pt>
                <c:pt idx="2">
                  <c:v>240434.22066727999</c:v>
                </c:pt>
                <c:pt idx="3">
                  <c:v>247639.98423754741</c:v>
                </c:pt>
                <c:pt idx="4">
                  <c:v>254905.93927528447</c:v>
                </c:pt>
                <c:pt idx="5">
                  <c:v>262186.1783275124</c:v>
                </c:pt>
                <c:pt idx="6">
                  <c:v>269524.566933522</c:v>
                </c:pt>
                <c:pt idx="7">
                  <c:v>276774.4713445208</c:v>
                </c:pt>
                <c:pt idx="8">
                  <c:v>283964.41185538785</c:v>
                </c:pt>
              </c:numCache>
            </c:numRef>
          </c:val>
          <c:smooth val="0"/>
          <c:extLst>
            <c:ext xmlns:c16="http://schemas.microsoft.com/office/drawing/2014/chart" uri="{C3380CC4-5D6E-409C-BE32-E72D297353CC}">
              <c16:uniqueId val="{00000000-8402-1648-B506-83B8916B02C1}"/>
            </c:ext>
          </c:extLst>
        </c:ser>
        <c:ser>
          <c:idx val="1"/>
          <c:order val="1"/>
          <c:tx>
            <c:strRef>
              <c:f>'04_Areal_coverage_Projected'!$A$4</c:f>
              <c:strCache>
                <c:ptCount val="1"/>
                <c:pt idx="0">
                  <c:v>Static</c:v>
                </c:pt>
              </c:strCache>
            </c:strRef>
          </c:tx>
          <c:spPr>
            <a:ln w="50800" cap="rnd">
              <a:solidFill>
                <a:srgbClr val="DAD8E4"/>
              </a:solidFill>
            </a:ln>
            <a:effectLst>
              <a:glow rad="139700">
                <a:schemeClr val="accent2">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'04_Areal_coverage_Projected'!$B$4:$J$4</c:f>
              <c:numCache>
                <c:formatCode>0.00</c:formatCode>
                <c:ptCount val="9"/>
                <c:pt idx="0">
                  <c:v>757680</c:v>
                </c:pt>
                <c:pt idx="1">
                  <c:v>764076.70299999998</c:v>
                </c:pt>
                <c:pt idx="2">
                  <c:v>770345.96107197995</c:v>
                </c:pt>
                <c:pt idx="3">
                  <c:v>776440.42977727542</c:v>
                </c:pt>
                <c:pt idx="4">
                  <c:v>782301.57769292966</c:v>
                </c:pt>
                <c:pt idx="5">
                  <c:v>787922.39834795264</c:v>
                </c:pt>
                <c:pt idx="6">
                  <c:v>793274.62857841968</c:v>
                </c:pt>
                <c:pt idx="7">
                  <c:v>798447.60660556064</c:v>
                </c:pt>
                <c:pt idx="8">
                  <c:v>803416.84782299877</c:v>
                </c:pt>
              </c:numCache>
            </c:numRef>
          </c:val>
          <c:smooth val="0"/>
          <c:extLst>
            <c:ext xmlns:c16="http://schemas.microsoft.com/office/drawing/2014/chart" uri="{C3380CC4-5D6E-409C-BE32-E72D297353CC}">
              <c16:uniqueId val="{00000001-8402-1648-B506-83B8916B02C1}"/>
            </c:ext>
          </c:extLst>
        </c:ser>
        <c:ser>
          <c:idx val="2"/>
          <c:order val="2"/>
          <c:tx>
            <c:strRef>
              <c:f>'04_Areal_coverage_Projected'!$A$5</c:f>
              <c:strCache>
                <c:ptCount val="1"/>
                <c:pt idx="0">
                  <c:v>Open_Forest</c:v>
                </c:pt>
              </c:strCache>
            </c:strRef>
          </c:tx>
          <c:spPr>
            <a:ln w="50800" cap="rnd">
              <a:solidFill>
                <a:srgbClr val="C6CEA8"/>
              </a:solidFill>
            </a:ln>
            <a:effectLst>
              <a:glow rad="139700">
                <a:schemeClr val="accent3">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'04_Areal_coverage_Projected'!$B$5:$J$5</c:f>
              <c:numCache>
                <c:formatCode>0.00</c:formatCode>
                <c:ptCount val="9"/>
                <c:pt idx="0">
                  <c:v>201359</c:v>
                </c:pt>
                <c:pt idx="1">
                  <c:v>199817.27729999999</c:v>
                </c:pt>
                <c:pt idx="2">
                  <c:v>197645.11648778999</c:v>
                </c:pt>
                <c:pt idx="3">
                  <c:v>194915.42341802924</c:v>
                </c:pt>
                <c:pt idx="4">
                  <c:v>191737.58678803194</c:v>
                </c:pt>
                <c:pt idx="5">
                  <c:v>188245.01265711067</c:v>
                </c:pt>
                <c:pt idx="6">
                  <c:v>184614.41433175254</c:v>
                </c:pt>
                <c:pt idx="7">
                  <c:v>180977.6842523386</c:v>
                </c:pt>
                <c:pt idx="8">
                  <c:v>177430.24458581104</c:v>
                </c:pt>
              </c:numCache>
            </c:numRef>
          </c:val>
          <c:smooth val="0"/>
          <c:extLst>
            <c:ext xmlns:c16="http://schemas.microsoft.com/office/drawing/2014/chart" uri="{C3380CC4-5D6E-409C-BE32-E72D297353CC}">
              <c16:uniqueId val="{00000002-8402-1648-B506-83B8916B02C1}"/>
            </c:ext>
          </c:extLst>
        </c:ser>
        <c:ser>
          <c:idx val="3"/>
          <c:order val="3"/>
          <c:tx>
            <c:strRef>
              <c:f>'04_Areal_coverage_Projected'!$A$6</c:f>
              <c:strCache>
                <c:ptCount val="1"/>
                <c:pt idx="0">
                  <c:v>Closed_Forest</c:v>
                </c:pt>
              </c:strCache>
            </c:strRef>
          </c:tx>
          <c:spPr>
            <a:ln w="50800" cap="rnd">
              <a:solidFill>
                <a:srgbClr val="5F7A36"/>
              </a:solidFill>
            </a:ln>
            <a:effectLst>
              <a:glow rad="139700">
                <a:schemeClr val="accent4">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'04_Areal_coverage_Projected'!$B$6:$J$6</c:f>
              <c:numCache>
                <c:formatCode>0.00</c:formatCode>
                <c:ptCount val="9"/>
                <c:pt idx="0">
                  <c:v>1112032</c:v>
                </c:pt>
                <c:pt idx="1">
                  <c:v>1124671.8518000001</c:v>
                </c:pt>
                <c:pt idx="2">
                  <c:v>1138582.4151626502</c:v>
                </c:pt>
                <c:pt idx="3">
                  <c:v>1153598.4005641325</c:v>
                </c:pt>
                <c:pt idx="4">
                  <c:v>1169515.3516281224</c:v>
                </c:pt>
                <c:pt idx="5">
                  <c:v>1186294.7927303577</c:v>
                </c:pt>
                <c:pt idx="6">
                  <c:v>1203644.1078771811</c:v>
                </c:pt>
                <c:pt idx="7">
                  <c:v>1221429.313853967</c:v>
                </c:pt>
                <c:pt idx="8">
                  <c:v>1239480.2384711751</c:v>
                </c:pt>
              </c:numCache>
            </c:numRef>
          </c:val>
          <c:smooth val="0"/>
          <c:extLst>
            <c:ext xmlns:c16="http://schemas.microsoft.com/office/drawing/2014/chart" uri="{C3380CC4-5D6E-409C-BE32-E72D297353CC}">
              <c16:uniqueId val="{00000003-8402-1648-B506-83B8916B02C1}"/>
            </c:ext>
          </c:extLst>
        </c:ser>
        <c:ser>
          <c:idx val="4"/>
          <c:order val="4"/>
          <c:tx>
            <c:strRef>
              <c:f>'04_Areal_coverage_Projected'!$A$7</c:f>
              <c:strCache>
                <c:ptCount val="1"/>
                <c:pt idx="0">
                  <c:v>Shrubland</c:v>
                </c:pt>
              </c:strCache>
            </c:strRef>
          </c:tx>
          <c:spPr>
            <a:ln w="50800" cap="rnd">
              <a:solidFill>
                <a:srgbClr val="CFB1CC"/>
              </a:solidFill>
            </a:ln>
            <a:effectLst>
              <a:glow rad="139700">
                <a:schemeClr val="accent5">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'04_Areal_coverage_Projected'!$B$7:$J$7</c:f>
              <c:numCache>
                <c:formatCode>0.00</c:formatCode>
                <c:ptCount val="9"/>
                <c:pt idx="0">
                  <c:v>276534</c:v>
                </c:pt>
                <c:pt idx="1">
                  <c:v>270313.96789999999</c:v>
                </c:pt>
                <c:pt idx="2">
                  <c:v>263718.59863198997</c:v>
                </c:pt>
                <c:pt idx="3">
                  <c:v>256840.62883637624</c:v>
                </c:pt>
                <c:pt idx="4">
                  <c:v>249728.4942711507</c:v>
                </c:pt>
                <c:pt idx="5">
                  <c:v>242373.88347089206</c:v>
                </c:pt>
                <c:pt idx="6">
                  <c:v>234823.38514463996</c:v>
                </c:pt>
                <c:pt idx="7">
                  <c:v>227191.45853888342</c:v>
                </c:pt>
                <c:pt idx="8">
                  <c:v>219471.63877797764</c:v>
                </c:pt>
              </c:numCache>
            </c:numRef>
          </c:val>
          <c:smooth val="0"/>
          <c:extLst>
            <c:ext xmlns:c16="http://schemas.microsoft.com/office/drawing/2014/chart" uri="{C3380CC4-5D6E-409C-BE32-E72D297353CC}">
              <c16:uniqueId val="{00000004-8402-1648-B506-83B8916B02C1}"/>
            </c:ext>
          </c:extLst>
        </c:ser>
        <c:ser>
          <c:idx val="5"/>
          <c:order val="5"/>
          <c:tx>
            <c:strRef>
              <c:f>'04_Areal_coverage_Projected'!$A$8</c:f>
              <c:strCache>
                <c:ptCount val="1"/>
                <c:pt idx="0">
                  <c:v>Int_AG</c:v>
                </c:pt>
              </c:strCache>
            </c:strRef>
          </c:tx>
          <c:spPr>
            <a:ln w="50800" cap="rnd">
              <a:solidFill>
                <a:srgbClr val="F9D48F"/>
              </a:solidFill>
            </a:ln>
            <a:effectLst>
              <a:glow rad="139700">
                <a:schemeClr val="accent6">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'04_Areal_coverage_Projected'!$B$8:$J$8</c:f>
              <c:numCache>
                <c:formatCode>0.00</c:formatCode>
                <c:ptCount val="9"/>
                <c:pt idx="0">
                  <c:v>388383</c:v>
                </c:pt>
                <c:pt idx="1">
                  <c:v>379900.71270000003</c:v>
                </c:pt>
                <c:pt idx="2">
                  <c:v>370841.36921589001</c:v>
                </c:pt>
                <c:pt idx="3">
                  <c:v>361347.00257045636</c:v>
                </c:pt>
                <c:pt idx="4">
                  <c:v>351559.31567799265</c:v>
                </c:pt>
                <c:pt idx="5">
                  <c:v>341650.74125964084</c:v>
                </c:pt>
                <c:pt idx="6">
                  <c:v>331709.43120371475</c:v>
                </c:pt>
                <c:pt idx="7">
                  <c:v>321818.67435548524</c:v>
                </c:pt>
                <c:pt idx="8">
                  <c:v>312150.84479062847</c:v>
                </c:pt>
              </c:numCache>
            </c:numRef>
          </c:val>
          <c:smooth val="0"/>
          <c:extLst>
            <c:ext xmlns:c16="http://schemas.microsoft.com/office/drawing/2014/chart" uri="{C3380CC4-5D6E-409C-BE32-E72D297353CC}">
              <c16:uniqueId val="{00000005-8402-1648-B506-83B8916B02C1}"/>
            </c:ext>
          </c:extLst>
        </c:ser>
        <c:ser>
          <c:idx val="6"/>
          <c:order val="6"/>
          <c:tx>
            <c:strRef>
              <c:f>'04_Areal_coverage_Projected'!$A$9</c:f>
              <c:strCache>
                <c:ptCount val="1"/>
                <c:pt idx="0">
                  <c:v>Alp_Past</c:v>
                </c:pt>
              </c:strCache>
            </c:strRef>
          </c:tx>
          <c:spPr>
            <a:ln w="50800" cap="rnd">
              <a:solidFill>
                <a:srgbClr val="C08506"/>
              </a:solidFill>
            </a:ln>
            <a:effectLst>
              <a:glow rad="139700">
                <a:schemeClr val="accent1">
                  <a:lumMod val="60000"/>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'04_Areal_coverage_Projected'!$B$9:$J$9</c:f>
              <c:numCache>
                <c:formatCode>0.00</c:formatCode>
                <c:ptCount val="9"/>
                <c:pt idx="0">
                  <c:v>476677</c:v>
                </c:pt>
                <c:pt idx="1">
                  <c:v>472306.19089999999</c:v>
                </c:pt>
                <c:pt idx="2">
                  <c:v>467793.34634593996</c:v>
                </c:pt>
                <c:pt idx="3">
                  <c:v>463093.09712618688</c:v>
                </c:pt>
                <c:pt idx="4">
                  <c:v>458241.12259023718</c:v>
                </c:pt>
                <c:pt idx="5">
                  <c:v>453232.70936298545</c:v>
                </c:pt>
                <c:pt idx="6">
                  <c:v>448088.05710575799</c:v>
                </c:pt>
                <c:pt idx="7">
                  <c:v>442734.68294439791</c:v>
                </c:pt>
                <c:pt idx="8">
                  <c:v>437218.97735649376</c:v>
                </c:pt>
              </c:numCache>
            </c:numRef>
          </c:val>
          <c:smooth val="0"/>
          <c:extLst>
            <c:ext xmlns:c16="http://schemas.microsoft.com/office/drawing/2014/chart" uri="{C3380CC4-5D6E-409C-BE32-E72D297353CC}">
              <c16:uniqueId val="{00000006-8402-1648-B506-83B8916B02C1}"/>
            </c:ext>
          </c:extLst>
        </c:ser>
        <c:ser>
          <c:idx val="7"/>
          <c:order val="7"/>
          <c:tx>
            <c:strRef>
              <c:f>'04_Areal_coverage_Projected'!$A$10</c:f>
              <c:strCache>
                <c:ptCount val="1"/>
                <c:pt idx="0">
                  <c:v>Grassland</c:v>
                </c:pt>
              </c:strCache>
            </c:strRef>
          </c:tx>
          <c:spPr>
            <a:ln w="50800" cap="rnd">
              <a:solidFill>
                <a:srgbClr val="F98E8F"/>
              </a:solidFill>
            </a:ln>
            <a:effectLst>
              <a:glow rad="139700">
                <a:schemeClr val="accent2">
                  <a:lumMod val="60000"/>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'04_Areal_coverage_Projected'!$B$10:$J$10</c:f>
              <c:numCache>
                <c:formatCode>0.00</c:formatCode>
                <c:ptCount val="9"/>
                <c:pt idx="0">
                  <c:v>539423</c:v>
                </c:pt>
                <c:pt idx="1">
                  <c:v>540975.95810000005</c:v>
                </c:pt>
                <c:pt idx="2">
                  <c:v>542805.50721614005</c:v>
                </c:pt>
                <c:pt idx="3">
                  <c:v>544831.9133995258</c:v>
                </c:pt>
                <c:pt idx="4">
                  <c:v>546932.09202270454</c:v>
                </c:pt>
                <c:pt idx="5">
                  <c:v>548902.43130019959</c:v>
                </c:pt>
                <c:pt idx="6">
                  <c:v>550678.2220525234</c:v>
                </c:pt>
                <c:pt idx="7">
                  <c:v>552167.90565368521</c:v>
                </c:pt>
                <c:pt idx="8">
                  <c:v>553251.9023432869</c:v>
                </c:pt>
              </c:numCache>
            </c:numRef>
          </c:val>
          <c:smooth val="0"/>
          <c:extLst>
            <c:ext xmlns:c16="http://schemas.microsoft.com/office/drawing/2014/chart" uri="{C3380CC4-5D6E-409C-BE32-E72D297353CC}">
              <c16:uniqueId val="{00000007-8402-1648-B506-83B8916B02C1}"/>
            </c:ext>
          </c:extLst>
        </c:ser>
        <c:ser>
          <c:idx val="8"/>
          <c:order val="8"/>
          <c:tx>
            <c:strRef>
              <c:f>'04_Areal_coverage_Projected'!$A$11</c:f>
              <c:strCache>
                <c:ptCount val="1"/>
                <c:pt idx="0">
                  <c:v>Perm_crops</c:v>
                </c:pt>
              </c:strCache>
            </c:strRef>
          </c:tx>
          <c:spPr>
            <a:ln w="50800" cap="rnd">
              <a:solidFill>
                <a:srgbClr val="949DCB"/>
              </a:solidFill>
            </a:ln>
            <a:effectLst>
              <a:glow rad="139700">
                <a:schemeClr val="accent3">
                  <a:lumMod val="60000"/>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'04_Areal_coverage_Projected'!$B$11:$J$11</c:f>
              <c:numCache>
                <c:formatCode>0.00</c:formatCode>
                <c:ptCount val="9"/>
                <c:pt idx="0">
                  <c:v>47968</c:v>
                </c:pt>
                <c:pt idx="1">
                  <c:v>46695.088900000002</c:v>
                </c:pt>
                <c:pt idx="2">
                  <c:v>45714.237780340001</c:v>
                </c:pt>
                <c:pt idx="3">
                  <c:v>44955.796868898382</c:v>
                </c:pt>
                <c:pt idx="4">
                  <c:v>44404.232780238897</c:v>
                </c:pt>
                <c:pt idx="5">
                  <c:v>44036.423549353953</c:v>
                </c:pt>
                <c:pt idx="6">
                  <c:v>43839.988008960907</c:v>
                </c:pt>
                <c:pt idx="7">
                  <c:v>43827.981714774411</c:v>
                </c:pt>
                <c:pt idx="8">
                  <c:v>43953.914477291823</c:v>
                </c:pt>
              </c:numCache>
            </c:numRef>
          </c:val>
          <c:smooth val="0"/>
          <c:extLst>
            <c:ext xmlns:c16="http://schemas.microsoft.com/office/drawing/2014/chart" uri="{C3380CC4-5D6E-409C-BE32-E72D297353CC}">
              <c16:uniqueId val="{00000008-8402-1648-B506-83B8916B02C1}"/>
            </c:ext>
          </c:extLst>
        </c:ser>
        <c:ser>
          <c:idx val="9"/>
          <c:order val="9"/>
          <c:tx>
            <c:strRef>
              <c:f>'04_Areal_coverage_Projected'!$A$12</c:f>
              <c:strCache>
                <c:ptCount val="1"/>
                <c:pt idx="0">
                  <c:v>Glacier</c:v>
                </c:pt>
              </c:strCache>
            </c:strRef>
          </c:tx>
          <c:spPr>
            <a:ln w="50800" cap="rnd">
              <a:solidFill>
                <a:srgbClr val="DAD8E4"/>
              </a:solidFill>
            </a:ln>
            <a:effectLst>
              <a:glow rad="139700">
                <a:schemeClr val="accent4">
                  <a:lumMod val="60000"/>
                  <a:satMod val="175000"/>
                  <a:alpha val="14000"/>
                </a:schemeClr>
              </a:glow>
            </a:effectLst>
          </c:spPr>
          <c:marker>
            <c:symbol val="none"/>
          </c:marker>
          <c:cat>
            <c:strRef>
              <c:f>'04_Areal_coverage_Projected'!$B$2:$J$2</c:f>
              <c:strCache>
                <c:ptCount val="9"/>
                <c:pt idx="0">
                  <c:v>2018 (2020)</c:v>
                </c:pt>
                <c:pt idx="1">
                  <c:v>2025</c:v>
                </c:pt>
                <c:pt idx="2">
                  <c:v>2030</c:v>
                </c:pt>
                <c:pt idx="3">
                  <c:v>2035</c:v>
                </c:pt>
                <c:pt idx="4">
                  <c:v>2040</c:v>
                </c:pt>
                <c:pt idx="5">
                  <c:v>2045</c:v>
                </c:pt>
                <c:pt idx="6">
                  <c:v>2050</c:v>
                </c:pt>
                <c:pt idx="7">
                  <c:v>2055</c:v>
                </c:pt>
                <c:pt idx="8">
                  <c:v>2060</c:v>
                </c:pt>
              </c:strCache>
            </c:strRef>
          </c:cat>
          <c:val>
            <c:numRef>
              <c:f>'04_Areal_coverage_Projected'!$B$12:$J$12</c:f>
              <c:numCache>
                <c:formatCode>0.00</c:formatCode>
                <c:ptCount val="9"/>
                <c:pt idx="0">
                  <c:v>102992</c:v>
                </c:pt>
                <c:pt idx="1">
                  <c:v>97069.96</c:v>
                </c:pt>
                <c:pt idx="2">
                  <c:v>91197.22742000001</c:v>
                </c:pt>
                <c:pt idx="3">
                  <c:v>85415.323201572013</c:v>
                </c:pt>
                <c:pt idx="4">
                  <c:v>79752.287273307797</c:v>
                </c:pt>
                <c:pt idx="5">
                  <c:v>74233.428993994894</c:v>
                </c:pt>
                <c:pt idx="6">
                  <c:v>68881.198763527864</c:v>
                </c:pt>
                <c:pt idx="7">
                  <c:v>63708.220736386924</c:v>
                </c:pt>
                <c:pt idx="8">
                  <c:v>58738.979518948741</c:v>
                </c:pt>
              </c:numCache>
            </c:numRef>
          </c:val>
          <c:smooth val="0"/>
          <c:extLst>
            <c:ext xmlns:c16="http://schemas.microsoft.com/office/drawing/2014/chart" uri="{C3380CC4-5D6E-409C-BE32-E72D297353CC}">
              <c16:uniqueId val="{00000009-8402-1648-B506-83B8916B02C1}"/>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Reference 2060</a:t>
            </a:r>
          </a:p>
        </c:rich>
      </c:tx>
      <c:overlay val="0"/>
      <c:spPr>
        <a:noFill/>
        <a:ln>
          <a:noFill/>
        </a:ln>
        <a:effectLst/>
      </c:spPr>
    </c:title>
    <c:autoTitleDeleted val="0"/>
    <c:plotArea>
      <c:layout/>
      <c:barChart>
        <c:barDir val="col"/>
        <c:grouping val="percentStacked"/>
        <c:varyColors val="0"/>
        <c:ser>
          <c:idx val="0"/>
          <c:order val="0"/>
          <c:tx>
            <c:strRef>
              <c:f>'06_Scenarios_Summary_BAU'!$A$11</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'06_Scenarios_Summary_BAU'!$I$11</c:f>
              <c:numCache>
                <c:formatCode>0.00%</c:formatCode>
                <c:ptCount val="1"/>
                <c:pt idx="0">
                  <c:v>6.8771869132863997E-2</c:v>
                </c:pt>
              </c:numCache>
            </c:numRef>
          </c:val>
          <c:extLst>
            <c:ext xmlns:c16="http://schemas.microsoft.com/office/drawing/2014/chart" uri="{C3380CC4-5D6E-409C-BE32-E72D297353CC}">
              <c16:uniqueId val="{00000001-E4B3-4720-9EA5-D59C76E015BD}"/>
            </c:ext>
          </c:extLst>
        </c:ser>
        <c:ser>
          <c:idx val="1"/>
          <c:order val="1"/>
          <c:tx>
            <c:strRef>
              <c:f>'06_Scenarios_Summary_BAU'!$A$12</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'06_Scenarios_Summary_BAU'!$I$12</c:f>
              <c:numCache>
                <c:formatCode>0.00%</c:formatCode>
                <c:ptCount val="1"/>
                <c:pt idx="0">
                  <c:v>0.19457536230194697</c:v>
                </c:pt>
              </c:numCache>
            </c:numRef>
          </c:val>
          <c:extLst>
            <c:ext xmlns:c16="http://schemas.microsoft.com/office/drawing/2014/chart" uri="{C3380CC4-5D6E-409C-BE32-E72D297353CC}">
              <c16:uniqueId val="{00000003-E4B3-4720-9EA5-D59C76E015BD}"/>
            </c:ext>
          </c:extLst>
        </c:ser>
        <c:ser>
          <c:idx val="2"/>
          <c:order val="2"/>
          <c:tx>
            <c:strRef>
              <c:f>'06_Scenarios_Summary_BAU'!$A$13</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'06_Scenarios_Summary_BAU'!$I$13</c:f>
              <c:numCache>
                <c:formatCode>0.00%</c:formatCode>
                <c:ptCount val="1"/>
                <c:pt idx="0">
                  <c:v>4.2970911323499096E-2</c:v>
                </c:pt>
              </c:numCache>
            </c:numRef>
          </c:val>
          <c:extLst>
            <c:ext xmlns:c16="http://schemas.microsoft.com/office/drawing/2014/chart" uri="{C3380CC4-5D6E-409C-BE32-E72D297353CC}">
              <c16:uniqueId val="{00000005-E4B3-4720-9EA5-D59C76E015BD}"/>
            </c:ext>
          </c:extLst>
        </c:ser>
        <c:ser>
          <c:idx val="3"/>
          <c:order val="3"/>
          <c:tx>
            <c:strRef>
              <c:f>'06_Scenarios_Summary_BAU'!$A$14</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'06_Scenarios_Summary_BAU'!$I$14</c:f>
              <c:numCache>
                <c:formatCode>0.00%</c:formatCode>
                <c:ptCount val="1"/>
                <c:pt idx="0">
                  <c:v>0.3001832947866751</c:v>
                </c:pt>
              </c:numCache>
            </c:numRef>
          </c:val>
          <c:extLst>
            <c:ext xmlns:c16="http://schemas.microsoft.com/office/drawing/2014/chart" uri="{C3380CC4-5D6E-409C-BE32-E72D297353CC}">
              <c16:uniqueId val="{00000007-E4B3-4720-9EA5-D59C76E015BD}"/>
            </c:ext>
          </c:extLst>
        </c:ser>
        <c:ser>
          <c:idx val="4"/>
          <c:order val="4"/>
          <c:tx>
            <c:strRef>
              <c:f>'06_Scenarios_Summary_BAU'!$A$15</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'06_Scenarios_Summary_BAU'!$I$15</c:f>
              <c:numCache>
                <c:formatCode>0.00%</c:formatCode>
                <c:ptCount val="1"/>
                <c:pt idx="0">
                  <c:v>5.3152698684301336E-2</c:v>
                </c:pt>
              </c:numCache>
            </c:numRef>
          </c:val>
          <c:extLst>
            <c:ext xmlns:c16="http://schemas.microsoft.com/office/drawing/2014/chart" uri="{C3380CC4-5D6E-409C-BE32-E72D297353CC}">
              <c16:uniqueId val="{00000009-E4B3-4720-9EA5-D59C76E015BD}"/>
            </c:ext>
          </c:extLst>
        </c:ser>
        <c:ser>
          <c:idx val="5"/>
          <c:order val="5"/>
          <c:tx>
            <c:strRef>
              <c:f>'06_Scenarios_Summary_BAU'!$A$16</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'06_Scenarios_Summary_BAU'!$I$16</c:f>
              <c:numCache>
                <c:formatCode>0.00%</c:formatCode>
                <c:ptCount val="1"/>
                <c:pt idx="0">
                  <c:v>7.5598195236473709E-2</c:v>
                </c:pt>
              </c:numCache>
            </c:numRef>
          </c:val>
          <c:extLst>
            <c:ext xmlns:c16="http://schemas.microsoft.com/office/drawing/2014/chart" uri="{C3380CC4-5D6E-409C-BE32-E72D297353CC}">
              <c16:uniqueId val="{0000000B-E4B3-4720-9EA5-D59C76E015BD}"/>
            </c:ext>
          </c:extLst>
        </c:ser>
        <c:ser>
          <c:idx val="6"/>
          <c:order val="6"/>
          <c:tx>
            <c:strRef>
              <c:f>'06_Scenarios_Summary_BAU'!$A$17</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'06_Scenarios_Summary_BAU'!$I$17</c:f>
              <c:numCache>
                <c:formatCode>0.00%</c:formatCode>
                <c:ptCount val="1"/>
                <c:pt idx="0">
                  <c:v>0.10588779804026315</c:v>
                </c:pt>
              </c:numCache>
            </c:numRef>
          </c:val>
          <c:extLst>
            <c:ext xmlns:c16="http://schemas.microsoft.com/office/drawing/2014/chart" uri="{C3380CC4-5D6E-409C-BE32-E72D297353CC}">
              <c16:uniqueId val="{0000000D-E4B3-4720-9EA5-D59C76E015BD}"/>
            </c:ext>
          </c:extLst>
        </c:ser>
        <c:ser>
          <c:idx val="7"/>
          <c:order val="7"/>
          <c:tx>
            <c:strRef>
              <c:f>'06_Scenarios_Summary_BAU'!$A$18</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'06_Scenarios_Summary_BAU'!$I$18</c:f>
              <c:numCache>
                <c:formatCode>0.00%</c:formatCode>
                <c:ptCount val="1"/>
                <c:pt idx="0">
                  <c:v>0.13398921074953943</c:v>
                </c:pt>
              </c:numCache>
            </c:numRef>
          </c:val>
          <c:extLst>
            <c:ext xmlns:c16="http://schemas.microsoft.com/office/drawing/2014/chart" uri="{C3380CC4-5D6E-409C-BE32-E72D297353CC}">
              <c16:uniqueId val="{0000000F-E4B3-4720-9EA5-D59C76E015BD}"/>
            </c:ext>
          </c:extLst>
        </c:ser>
        <c:ser>
          <c:idx val="8"/>
          <c:order val="8"/>
          <c:tx>
            <c:strRef>
              <c:f>'06_Scenarios_Summary_BAU'!$A$19</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'06_Scenarios_Summary_BAU'!$I$19</c:f>
              <c:numCache>
                <c:formatCode>0.00%</c:formatCode>
                <c:ptCount val="1"/>
                <c:pt idx="0">
                  <c:v>1.0644970736152674E-2</c:v>
                </c:pt>
              </c:numCache>
            </c:numRef>
          </c:val>
          <c:extLst>
            <c:ext xmlns:c16="http://schemas.microsoft.com/office/drawing/2014/chart" uri="{C3380CC4-5D6E-409C-BE32-E72D297353CC}">
              <c16:uniqueId val="{00000011-E4B3-4720-9EA5-D59C76E015BD}"/>
            </c:ext>
          </c:extLst>
        </c:ser>
        <c:ser>
          <c:idx val="9"/>
          <c:order val="9"/>
          <c:tx>
            <c:strRef>
              <c:f>'06_Scenarios_Summary_BAU'!$A$20</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'06_Scenarios_Summary_BAU'!$I$20</c:f>
              <c:numCache>
                <c:formatCode>0.00%</c:formatCode>
                <c:ptCount val="1"/>
                <c:pt idx="0">
                  <c:v>1.422568900828435E-2</c:v>
                </c:pt>
              </c:numCache>
            </c:numRef>
          </c:val>
          <c:extLst>
            <c:ext xmlns:c16="http://schemas.microsoft.com/office/drawing/2014/chart" uri="{C3380CC4-5D6E-409C-BE32-E72D297353CC}">
              <c16:uniqueId val="{00000013-E4B3-4720-9EA5-D59C76E015BD}"/>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BAU 2060</a:t>
            </a:r>
          </a:p>
        </c:rich>
      </c:tx>
      <c:overlay val="0"/>
      <c:spPr>
        <a:noFill/>
        <a:ln>
          <a:noFill/>
        </a:ln>
        <a:effectLst/>
      </c:spPr>
    </c:title>
    <c:autoTitleDeleted val="0"/>
    <c:plotArea>
      <c:layout/>
      <c:barChart>
        <c:barDir val="col"/>
        <c:grouping val="percentStacked"/>
        <c:varyColors val="0"/>
        <c:ser>
          <c:idx val="0"/>
          <c:order val="0"/>
          <c:tx>
            <c:strRef>
              <c:f>'06_Scenarios_Summary_BAU'!$K$11</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'06_Scenarios_Summary_BAU'!$S$11</c:f>
              <c:numCache>
                <c:formatCode>0.00%</c:formatCode>
                <c:ptCount val="1"/>
                <c:pt idx="0">
                  <c:v>6.8554014725992041E-2</c:v>
                </c:pt>
              </c:numCache>
            </c:numRef>
          </c:val>
          <c:extLst>
            <c:ext xmlns:c16="http://schemas.microsoft.com/office/drawing/2014/chart" uri="{C3380CC4-5D6E-409C-BE32-E72D297353CC}">
              <c16:uniqueId val="{00000001-47C4-474E-894F-EF1E577F58B2}"/>
            </c:ext>
          </c:extLst>
        </c:ser>
        <c:ser>
          <c:idx val="1"/>
          <c:order val="1"/>
          <c:tx>
            <c:strRef>
              <c:f>'06_Scenarios_Summary_BAU'!$K$12</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'06_Scenarios_Summary_BAU'!$S$12</c:f>
              <c:numCache>
                <c:formatCode>0.00%</c:formatCode>
                <c:ptCount val="1"/>
                <c:pt idx="0">
                  <c:v>0.19578816272180335</c:v>
                </c:pt>
              </c:numCache>
            </c:numRef>
          </c:val>
          <c:extLst>
            <c:ext xmlns:c16="http://schemas.microsoft.com/office/drawing/2014/chart" uri="{C3380CC4-5D6E-409C-BE32-E72D297353CC}">
              <c16:uniqueId val="{00000003-47C4-474E-894F-EF1E577F58B2}"/>
            </c:ext>
          </c:extLst>
        </c:ser>
        <c:ser>
          <c:idx val="2"/>
          <c:order val="2"/>
          <c:tx>
            <c:strRef>
              <c:f>'06_Scenarios_Summary_BAU'!$K$13</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'06_Scenarios_Summary_BAU'!$S$13</c:f>
              <c:numCache>
                <c:formatCode>0.00%</c:formatCode>
                <c:ptCount val="1"/>
                <c:pt idx="0">
                  <c:v>4.2834788770525552E-2</c:v>
                </c:pt>
              </c:numCache>
            </c:numRef>
          </c:val>
          <c:extLst>
            <c:ext xmlns:c16="http://schemas.microsoft.com/office/drawing/2014/chart" uri="{C3380CC4-5D6E-409C-BE32-E72D297353CC}">
              <c16:uniqueId val="{00000005-47C4-474E-894F-EF1E577F58B2}"/>
            </c:ext>
          </c:extLst>
        </c:ser>
        <c:ser>
          <c:idx val="3"/>
          <c:order val="3"/>
          <c:tx>
            <c:strRef>
              <c:f>'06_Scenarios_Summary_BAU'!$K$14</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'06_Scenarios_Summary_BAU'!$S$14</c:f>
              <c:numCache>
                <c:formatCode>0.00%</c:formatCode>
                <c:ptCount val="1"/>
                <c:pt idx="0">
                  <c:v>0.29923237903488314</c:v>
                </c:pt>
              </c:numCache>
            </c:numRef>
          </c:val>
          <c:extLst>
            <c:ext xmlns:c16="http://schemas.microsoft.com/office/drawing/2014/chart" uri="{C3380CC4-5D6E-409C-BE32-E72D297353CC}">
              <c16:uniqueId val="{00000007-47C4-474E-894F-EF1E577F58B2}"/>
            </c:ext>
          </c:extLst>
        </c:ser>
        <c:ser>
          <c:idx val="4"/>
          <c:order val="4"/>
          <c:tx>
            <c:strRef>
              <c:f>'06_Scenarios_Summary_BAU'!$K$15</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'06_Scenarios_Summary_BAU'!$S$15</c:f>
              <c:numCache>
                <c:formatCode>0.00%</c:formatCode>
                <c:ptCount val="1"/>
                <c:pt idx="0">
                  <c:v>5.632233154723576E-2</c:v>
                </c:pt>
              </c:numCache>
            </c:numRef>
          </c:val>
          <c:extLst>
            <c:ext xmlns:c16="http://schemas.microsoft.com/office/drawing/2014/chart" uri="{C3380CC4-5D6E-409C-BE32-E72D297353CC}">
              <c16:uniqueId val="{00000009-47C4-474E-894F-EF1E577F58B2}"/>
            </c:ext>
          </c:extLst>
        </c:ser>
        <c:ser>
          <c:idx val="5"/>
          <c:order val="5"/>
          <c:tx>
            <c:strRef>
              <c:f>'06_Scenarios_Summary_BAU'!$K$16</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'06_Scenarios_Summary_BAU'!$S$16</c:f>
              <c:numCache>
                <c:formatCode>0.00%</c:formatCode>
                <c:ptCount val="1"/>
                <c:pt idx="0">
                  <c:v>7.7233966556707376E-2</c:v>
                </c:pt>
              </c:numCache>
            </c:numRef>
          </c:val>
          <c:extLst>
            <c:ext xmlns:c16="http://schemas.microsoft.com/office/drawing/2014/chart" uri="{C3380CC4-5D6E-409C-BE32-E72D297353CC}">
              <c16:uniqueId val="{0000000B-47C4-474E-894F-EF1E577F58B2}"/>
            </c:ext>
          </c:extLst>
        </c:ser>
        <c:ser>
          <c:idx val="6"/>
          <c:order val="6"/>
          <c:tx>
            <c:strRef>
              <c:f>'06_Scenarios_Summary_BAU'!$K$17</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'06_Scenarios_Summary_BAU'!$S$17</c:f>
              <c:numCache>
                <c:formatCode>0.00%</c:formatCode>
                <c:ptCount val="1"/>
                <c:pt idx="0">
                  <c:v>0.10325080378579533</c:v>
                </c:pt>
              </c:numCache>
            </c:numRef>
          </c:val>
          <c:extLst>
            <c:ext xmlns:c16="http://schemas.microsoft.com/office/drawing/2014/chart" uri="{C3380CC4-5D6E-409C-BE32-E72D297353CC}">
              <c16:uniqueId val="{0000000D-47C4-474E-894F-EF1E577F58B2}"/>
            </c:ext>
          </c:extLst>
        </c:ser>
        <c:ser>
          <c:idx val="7"/>
          <c:order val="7"/>
          <c:tx>
            <c:strRef>
              <c:f>'06_Scenarios_Summary_BAU'!$K$18</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'06_Scenarios_Summary_BAU'!$S$18</c:f>
              <c:numCache>
                <c:formatCode>0.00%</c:formatCode>
                <c:ptCount val="1"/>
                <c:pt idx="0">
                  <c:v>0.13486702412126067</c:v>
                </c:pt>
              </c:numCache>
            </c:numRef>
          </c:val>
          <c:extLst>
            <c:ext xmlns:c16="http://schemas.microsoft.com/office/drawing/2014/chart" uri="{C3380CC4-5D6E-409C-BE32-E72D297353CC}">
              <c16:uniqueId val="{0000000F-47C4-474E-894F-EF1E577F58B2}"/>
            </c:ext>
          </c:extLst>
        </c:ser>
        <c:ser>
          <c:idx val="8"/>
          <c:order val="8"/>
          <c:tx>
            <c:strRef>
              <c:f>'06_Scenarios_Summary_BAU'!$K$19</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'06_Scenarios_Summary_BAU'!$S$19</c:f>
              <c:numCache>
                <c:formatCode>0.00%</c:formatCode>
                <c:ptCount val="1"/>
                <c:pt idx="0">
                  <c:v>1.0727052979005992E-2</c:v>
                </c:pt>
              </c:numCache>
            </c:numRef>
          </c:val>
          <c:extLst>
            <c:ext xmlns:c16="http://schemas.microsoft.com/office/drawing/2014/chart" uri="{C3380CC4-5D6E-409C-BE32-E72D297353CC}">
              <c16:uniqueId val="{00000011-47C4-474E-894F-EF1E577F58B2}"/>
            </c:ext>
          </c:extLst>
        </c:ser>
        <c:ser>
          <c:idx val="9"/>
          <c:order val="9"/>
          <c:tx>
            <c:strRef>
              <c:f>'06_Scenarios_Summary_BAU'!$K$20</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'06_Scenarios_Summary_BAU'!$S$20</c:f>
              <c:numCache>
                <c:formatCode>0.00%</c:formatCode>
                <c:ptCount val="1"/>
                <c:pt idx="0">
                  <c:v>1.1189475756790851E-2</c:v>
                </c:pt>
              </c:numCache>
            </c:numRef>
          </c:val>
          <c:extLst>
            <c:ext xmlns:c16="http://schemas.microsoft.com/office/drawing/2014/chart" uri="{C3380CC4-5D6E-409C-BE32-E72D297353CC}">
              <c16:uniqueId val="{00000013-47C4-474E-894F-EF1E577F58B2}"/>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Reference 2020</a:t>
            </a:r>
          </a:p>
        </c:rich>
      </c:tx>
      <c:overlay val="0"/>
      <c:spPr>
        <a:noFill/>
        <a:ln>
          <a:noFill/>
        </a:ln>
        <a:effectLst/>
      </c:spPr>
    </c:title>
    <c:autoTitleDeleted val="0"/>
    <c:plotArea>
      <c:layout/>
      <c:barChart>
        <c:barDir val="col"/>
        <c:grouping val="percentStacked"/>
        <c:varyColors val="0"/>
        <c:ser>
          <c:idx val="0"/>
          <c:order val="0"/>
          <c:tx>
            <c:strRef>
              <c:f>'06_Scenarios_Summary_BAU'!$A$11</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'06_Scenarios_Summary_BAU'!$C$11</c:f>
              <c:numCache>
                <c:formatCode>0.00%</c:formatCode>
                <c:ptCount val="1"/>
                <c:pt idx="0">
                  <c:v>5.4741034196980537E-2</c:v>
                </c:pt>
              </c:numCache>
            </c:numRef>
          </c:val>
          <c:extLst>
            <c:ext xmlns:c16="http://schemas.microsoft.com/office/drawing/2014/chart" uri="{C3380CC4-5D6E-409C-BE32-E72D297353CC}">
              <c16:uniqueId val="{00000001-8A31-4D3E-B768-A4ECA1EF9B56}"/>
            </c:ext>
          </c:extLst>
        </c:ser>
        <c:ser>
          <c:idx val="1"/>
          <c:order val="1"/>
          <c:tx>
            <c:strRef>
              <c:f>'06_Scenarios_Summary_BAU'!$A$12</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'06_Scenarios_Summary_BAU'!$C$12</c:f>
              <c:numCache>
                <c:formatCode>0.00%</c:formatCode>
                <c:ptCount val="1"/>
                <c:pt idx="0">
                  <c:v>0.1834985921796585</c:v>
                </c:pt>
              </c:numCache>
            </c:numRef>
          </c:val>
          <c:extLst>
            <c:ext xmlns:c16="http://schemas.microsoft.com/office/drawing/2014/chart" uri="{C3380CC4-5D6E-409C-BE32-E72D297353CC}">
              <c16:uniqueId val="{00000003-8A31-4D3E-B768-A4ECA1EF9B56}"/>
            </c:ext>
          </c:extLst>
        </c:ser>
        <c:ser>
          <c:idx val="2"/>
          <c:order val="2"/>
          <c:tx>
            <c:strRef>
              <c:f>'06_Scenarios_Summary_BAU'!$A$13</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'06_Scenarios_Summary_BAU'!$C$13</c:f>
              <c:numCache>
                <c:formatCode>0.00%</c:formatCode>
                <c:ptCount val="1"/>
                <c:pt idx="0">
                  <c:v>4.8766092575630686E-2</c:v>
                </c:pt>
              </c:numCache>
            </c:numRef>
          </c:val>
          <c:extLst>
            <c:ext xmlns:c16="http://schemas.microsoft.com/office/drawing/2014/chart" uri="{C3380CC4-5D6E-409C-BE32-E72D297353CC}">
              <c16:uniqueId val="{00000005-8A31-4D3E-B768-A4ECA1EF9B56}"/>
            </c:ext>
          </c:extLst>
        </c:ser>
        <c:ser>
          <c:idx val="3"/>
          <c:order val="3"/>
          <c:tx>
            <c:strRef>
              <c:f>'06_Scenarios_Summary_BAU'!$A$14</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'06_Scenarios_Summary_BAU'!$C$14</c:f>
              <c:numCache>
                <c:formatCode>0.00%</c:formatCode>
                <c:ptCount val="1"/>
                <c:pt idx="0">
                  <c:v>0.26931726646965737</c:v>
                </c:pt>
              </c:numCache>
            </c:numRef>
          </c:val>
          <c:extLst>
            <c:ext xmlns:c16="http://schemas.microsoft.com/office/drawing/2014/chart" uri="{C3380CC4-5D6E-409C-BE32-E72D297353CC}">
              <c16:uniqueId val="{00000007-8A31-4D3E-B768-A4ECA1EF9B56}"/>
            </c:ext>
          </c:extLst>
        </c:ser>
        <c:ser>
          <c:idx val="4"/>
          <c:order val="4"/>
          <c:tx>
            <c:strRef>
              <c:f>'06_Scenarios_Summary_BAU'!$A$15</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'06_Scenarios_Summary_BAU'!$C$15</c:f>
              <c:numCache>
                <c:formatCode>0.00%</c:formatCode>
                <c:ptCount val="1"/>
                <c:pt idx="0">
                  <c:v>6.6972336197088062E-2</c:v>
                </c:pt>
              </c:numCache>
            </c:numRef>
          </c:val>
          <c:extLst>
            <c:ext xmlns:c16="http://schemas.microsoft.com/office/drawing/2014/chart" uri="{C3380CC4-5D6E-409C-BE32-E72D297353CC}">
              <c16:uniqueId val="{00000009-8A31-4D3E-B768-A4ECA1EF9B56}"/>
            </c:ext>
          </c:extLst>
        </c:ser>
        <c:ser>
          <c:idx val="5"/>
          <c:order val="5"/>
          <c:tx>
            <c:strRef>
              <c:f>'06_Scenarios_Summary_BAU'!$A$16</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'06_Scenarios_Summary_BAU'!$C$16</c:f>
              <c:numCache>
                <c:formatCode>0.00%</c:formatCode>
                <c:ptCount val="1"/>
                <c:pt idx="0">
                  <c:v>9.4060465798902315E-2</c:v>
                </c:pt>
              </c:numCache>
            </c:numRef>
          </c:val>
          <c:extLst>
            <c:ext xmlns:c16="http://schemas.microsoft.com/office/drawing/2014/chart" uri="{C3380CC4-5D6E-409C-BE32-E72D297353CC}">
              <c16:uniqueId val="{0000000B-8A31-4D3E-B768-A4ECA1EF9B56}"/>
            </c:ext>
          </c:extLst>
        </c:ser>
        <c:ser>
          <c:idx val="6"/>
          <c:order val="6"/>
          <c:tx>
            <c:strRef>
              <c:f>'06_Scenarios_Summary_BAU'!$A$17</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'06_Scenarios_Summary_BAU'!$C$17</c:f>
              <c:numCache>
                <c:formatCode>0.00%</c:formatCode>
                <c:ptCount val="1"/>
                <c:pt idx="0">
                  <c:v>0.11544393203519042</c:v>
                </c:pt>
              </c:numCache>
            </c:numRef>
          </c:val>
          <c:extLst>
            <c:ext xmlns:c16="http://schemas.microsoft.com/office/drawing/2014/chart" uri="{C3380CC4-5D6E-409C-BE32-E72D297353CC}">
              <c16:uniqueId val="{0000000D-8A31-4D3E-B768-A4ECA1EF9B56}"/>
            </c:ext>
          </c:extLst>
        </c:ser>
        <c:ser>
          <c:idx val="7"/>
          <c:order val="7"/>
          <c:tx>
            <c:strRef>
              <c:f>'06_Scenarios_Summary_BAU'!$A$18</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'06_Scenarios_Summary_BAU'!$C$18</c:f>
              <c:numCache>
                <c:formatCode>0.00%</c:formatCode>
                <c:ptCount val="1"/>
                <c:pt idx="0">
                  <c:v>0.13064006056557906</c:v>
                </c:pt>
              </c:numCache>
            </c:numRef>
          </c:val>
          <c:extLst>
            <c:ext xmlns:c16="http://schemas.microsoft.com/office/drawing/2014/chart" uri="{C3380CC4-5D6E-409C-BE32-E72D297353CC}">
              <c16:uniqueId val="{0000000F-8A31-4D3E-B768-A4ECA1EF9B56}"/>
            </c:ext>
          </c:extLst>
        </c:ser>
        <c:ser>
          <c:idx val="8"/>
          <c:order val="8"/>
          <c:tx>
            <c:strRef>
              <c:f>'06_Scenarios_Summary_BAU'!$A$19</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'06_Scenarios_Summary_BAU'!$C$19</c:f>
              <c:numCache>
                <c:formatCode>0.00%</c:formatCode>
                <c:ptCount val="1"/>
                <c:pt idx="0">
                  <c:v>1.1617121304078054E-2</c:v>
                </c:pt>
              </c:numCache>
            </c:numRef>
          </c:val>
          <c:extLst>
            <c:ext xmlns:c16="http://schemas.microsoft.com/office/drawing/2014/chart" uri="{C3380CC4-5D6E-409C-BE32-E72D297353CC}">
              <c16:uniqueId val="{00000011-8A31-4D3E-B768-A4ECA1EF9B56}"/>
            </c:ext>
          </c:extLst>
        </c:ser>
        <c:ser>
          <c:idx val="9"/>
          <c:order val="9"/>
          <c:tx>
            <c:strRef>
              <c:f>'06_Scenarios_Summary_BAU'!$A$20</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'06_Scenarios_Summary_BAU'!$C$20</c:f>
              <c:numCache>
                <c:formatCode>0.00%</c:formatCode>
                <c:ptCount val="1"/>
                <c:pt idx="0">
                  <c:v>2.4943098677234966E-2</c:v>
                </c:pt>
              </c:numCache>
            </c:numRef>
          </c:val>
          <c:extLst>
            <c:ext xmlns:c16="http://schemas.microsoft.com/office/drawing/2014/chart" uri="{C3380CC4-5D6E-409C-BE32-E72D297353CC}">
              <c16:uniqueId val="{00000013-8A31-4D3E-B768-A4ECA1EF9B56}"/>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Reference 2060</a:t>
            </a:r>
          </a:p>
        </c:rich>
      </c:tx>
      <c:overlay val="0"/>
      <c:spPr>
        <a:noFill/>
        <a:ln>
          <a:noFill/>
        </a:ln>
        <a:effectLst/>
      </c:spPr>
    </c:title>
    <c:autoTitleDeleted val="0"/>
    <c:plotArea>
      <c:layout/>
      <c:barChart>
        <c:barDir val="col"/>
        <c:grouping val="percentStacked"/>
        <c:varyColors val="0"/>
        <c:ser>
          <c:idx val="0"/>
          <c:order val="0"/>
          <c:tx>
            <c:strRef>
              <c:f>'08_Scenario_Summary'!$A$15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'08_Scenario_Summary'!$I$15</c:f>
              <c:numCache>
                <c:formatCode>0.00%</c:formatCode>
                <c:ptCount val="1"/>
                <c:pt idx="0">
                  <c:v>6.8771869132863997E-2</c:v>
                </c:pt>
              </c:numCache>
            </c:numRef>
          </c:val>
          <c:extLst>
            <c:ext xmlns:c16="http://schemas.microsoft.com/office/drawing/2014/chart" uri="{C3380CC4-5D6E-409C-BE32-E72D297353CC}">
              <c16:uniqueId val="{00000001-7C98-4D5D-8FAD-FFD58F4CDF56}"/>
            </c:ext>
          </c:extLst>
        </c:ser>
        <c:ser>
          <c:idx val="1"/>
          <c:order val="1"/>
          <c:tx>
            <c:strRef>
              <c:f>'08_Scenario_Summary'!$A$16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'08_Scenario_Summary'!$I$16</c:f>
              <c:numCache>
                <c:formatCode>0.00%</c:formatCode>
                <c:ptCount val="1"/>
                <c:pt idx="0">
                  <c:v>0.19457536230194697</c:v>
                </c:pt>
              </c:numCache>
            </c:numRef>
          </c:val>
          <c:extLst>
            <c:ext xmlns:c16="http://schemas.microsoft.com/office/drawing/2014/chart" uri="{C3380CC4-5D6E-409C-BE32-E72D297353CC}">
              <c16:uniqueId val="{00000003-7C98-4D5D-8FAD-FFD58F4CDF56}"/>
            </c:ext>
          </c:extLst>
        </c:ser>
        <c:ser>
          <c:idx val="2"/>
          <c:order val="2"/>
          <c:tx>
            <c:strRef>
              <c:f>'08_Scenario_Summary'!$A$17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'08_Scenario_Summary'!$I$17</c:f>
              <c:numCache>
                <c:formatCode>0.00%</c:formatCode>
                <c:ptCount val="1"/>
                <c:pt idx="0">
                  <c:v>4.2970911323499096E-2</c:v>
                </c:pt>
              </c:numCache>
            </c:numRef>
          </c:val>
          <c:extLst>
            <c:ext xmlns:c16="http://schemas.microsoft.com/office/drawing/2014/chart" uri="{C3380CC4-5D6E-409C-BE32-E72D297353CC}">
              <c16:uniqueId val="{00000005-7C98-4D5D-8FAD-FFD58F4CDF56}"/>
            </c:ext>
          </c:extLst>
        </c:ser>
        <c:ser>
          <c:idx val="3"/>
          <c:order val="3"/>
          <c:tx>
            <c:strRef>
              <c:f>'08_Scenario_Summary'!$A$18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'08_Scenario_Summary'!$I$18</c:f>
              <c:numCache>
                <c:formatCode>0.00%</c:formatCode>
                <c:ptCount val="1"/>
                <c:pt idx="0">
                  <c:v>0.3001832947866751</c:v>
                </c:pt>
              </c:numCache>
            </c:numRef>
          </c:val>
          <c:extLst>
            <c:ext xmlns:c16="http://schemas.microsoft.com/office/drawing/2014/chart" uri="{C3380CC4-5D6E-409C-BE32-E72D297353CC}">
              <c16:uniqueId val="{00000007-7C98-4D5D-8FAD-FFD58F4CDF56}"/>
            </c:ext>
          </c:extLst>
        </c:ser>
        <c:ser>
          <c:idx val="4"/>
          <c:order val="4"/>
          <c:tx>
            <c:strRef>
              <c:f>'08_Scenario_Summary'!$A$19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'08_Scenario_Summary'!$I$19</c:f>
              <c:numCache>
                <c:formatCode>0.00%</c:formatCode>
                <c:ptCount val="1"/>
                <c:pt idx="0">
                  <c:v>5.3152698684301336E-2</c:v>
                </c:pt>
              </c:numCache>
            </c:numRef>
          </c:val>
          <c:extLst>
            <c:ext xmlns:c16="http://schemas.microsoft.com/office/drawing/2014/chart" uri="{C3380CC4-5D6E-409C-BE32-E72D297353CC}">
              <c16:uniqueId val="{00000009-7C98-4D5D-8FAD-FFD58F4CDF56}"/>
            </c:ext>
          </c:extLst>
        </c:ser>
        <c:ser>
          <c:idx val="5"/>
          <c:order val="5"/>
          <c:tx>
            <c:strRef>
              <c:f>'08_Scenario_Summary'!$A$20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'08_Scenario_Summary'!$I$20</c:f>
              <c:numCache>
                <c:formatCode>0.00%</c:formatCode>
                <c:ptCount val="1"/>
                <c:pt idx="0">
                  <c:v>7.5598195236473709E-2</c:v>
                </c:pt>
              </c:numCache>
            </c:numRef>
          </c:val>
          <c:extLst>
            <c:ext xmlns:c16="http://schemas.microsoft.com/office/drawing/2014/chart" uri="{C3380CC4-5D6E-409C-BE32-E72D297353CC}">
              <c16:uniqueId val="{0000000B-7C98-4D5D-8FAD-FFD58F4CDF56}"/>
            </c:ext>
          </c:extLst>
        </c:ser>
        <c:ser>
          <c:idx val="6"/>
          <c:order val="6"/>
          <c:tx>
            <c:strRef>
              <c:f>'08_Scenario_Summary'!$A$21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'08_Scenario_Summary'!$I$21</c:f>
              <c:numCache>
                <c:formatCode>0.00%</c:formatCode>
                <c:ptCount val="1"/>
                <c:pt idx="0">
                  <c:v>0.10588779804026315</c:v>
                </c:pt>
              </c:numCache>
            </c:numRef>
          </c:val>
          <c:extLst>
            <c:ext xmlns:c16="http://schemas.microsoft.com/office/drawing/2014/chart" uri="{C3380CC4-5D6E-409C-BE32-E72D297353CC}">
              <c16:uniqueId val="{0000000D-7C98-4D5D-8FAD-FFD58F4CDF56}"/>
            </c:ext>
          </c:extLst>
        </c:ser>
        <c:ser>
          <c:idx val="7"/>
          <c:order val="7"/>
          <c:tx>
            <c:strRef>
              <c:f>'08_Scenario_Summary'!$A$22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'08_Scenario_Summary'!$I$22</c:f>
              <c:numCache>
                <c:formatCode>0.00%</c:formatCode>
                <c:ptCount val="1"/>
                <c:pt idx="0">
                  <c:v>0.13398921074953943</c:v>
                </c:pt>
              </c:numCache>
            </c:numRef>
          </c:val>
          <c:extLst>
            <c:ext xmlns:c16="http://schemas.microsoft.com/office/drawing/2014/chart" uri="{C3380CC4-5D6E-409C-BE32-E72D297353CC}">
              <c16:uniqueId val="{0000000F-7C98-4D5D-8FAD-FFD58F4CDF56}"/>
            </c:ext>
          </c:extLst>
        </c:ser>
        <c:ser>
          <c:idx val="8"/>
          <c:order val="8"/>
          <c:tx>
            <c:strRef>
              <c:f>'08_Scenario_Summary'!$A$23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'08_Scenario_Summary'!$I$23</c:f>
              <c:numCache>
                <c:formatCode>0.00%</c:formatCode>
                <c:ptCount val="1"/>
                <c:pt idx="0">
                  <c:v>1.0644970736152674E-2</c:v>
                </c:pt>
              </c:numCache>
            </c:numRef>
          </c:val>
          <c:extLst>
            <c:ext xmlns:c16="http://schemas.microsoft.com/office/drawing/2014/chart" uri="{C3380CC4-5D6E-409C-BE32-E72D297353CC}">
              <c16:uniqueId val="{00000011-7C98-4D5D-8FAD-FFD58F4CDF56}"/>
            </c:ext>
          </c:extLst>
        </c:ser>
        <c:ser>
          <c:idx val="9"/>
          <c:order val="9"/>
          <c:tx>
            <c:strRef>
              <c:f>'08_Scenario_Summary'!$A$24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'08_Scenario_Summary'!$I$24</c:f>
              <c:numCache>
                <c:formatCode>0.00%</c:formatCode>
                <c:ptCount val="1"/>
                <c:pt idx="0">
                  <c:v>1.422568900828435E-2</c:v>
                </c:pt>
              </c:numCache>
            </c:numRef>
          </c:val>
          <c:extLst>
            <c:ext xmlns:c16="http://schemas.microsoft.com/office/drawing/2014/chart" uri="{C3380CC4-5D6E-409C-BE32-E72D297353CC}">
              <c16:uniqueId val="{00000013-7C98-4D5D-8FAD-FFD58F4CDF56}"/>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BAU 2060</a:t>
            </a:r>
          </a:p>
        </c:rich>
      </c:tx>
      <c:overlay val="0"/>
      <c:spPr>
        <a:noFill/>
        <a:ln>
          <a:noFill/>
        </a:ln>
        <a:effectLst/>
      </c:spPr>
    </c:title>
    <c:autoTitleDeleted val="0"/>
    <c:plotArea>
      <c:layout/>
      <c:barChart>
        <c:barDir val="col"/>
        <c:grouping val="percentStacked"/>
        <c:varyColors val="0"/>
        <c:ser>
          <c:idx val="0"/>
          <c:order val="0"/>
          <c:tx>
            <c:strRef>
              <c:f>'08_Scenario_Summary'!$K$15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'08_Scenario_Summary'!$S$15</c:f>
              <c:numCache>
                <c:formatCode>0.00%</c:formatCode>
                <c:ptCount val="1"/>
                <c:pt idx="0">
                  <c:v>6.8554014725992041E-2</c:v>
                </c:pt>
              </c:numCache>
            </c:numRef>
          </c:val>
          <c:extLst>
            <c:ext xmlns:c16="http://schemas.microsoft.com/office/drawing/2014/chart" uri="{C3380CC4-5D6E-409C-BE32-E72D297353CC}">
              <c16:uniqueId val="{00000001-31A5-4E49-AB47-F55893D6190A}"/>
            </c:ext>
          </c:extLst>
        </c:ser>
        <c:ser>
          <c:idx val="1"/>
          <c:order val="1"/>
          <c:tx>
            <c:strRef>
              <c:f>'08_Scenario_Summary'!$K$16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'08_Scenario_Summary'!$S$16</c:f>
              <c:numCache>
                <c:formatCode>0.00%</c:formatCode>
                <c:ptCount val="1"/>
                <c:pt idx="0">
                  <c:v>0.19578816272180335</c:v>
                </c:pt>
              </c:numCache>
            </c:numRef>
          </c:val>
          <c:extLst>
            <c:ext xmlns:c16="http://schemas.microsoft.com/office/drawing/2014/chart" uri="{C3380CC4-5D6E-409C-BE32-E72D297353CC}">
              <c16:uniqueId val="{00000003-31A5-4E49-AB47-F55893D6190A}"/>
            </c:ext>
          </c:extLst>
        </c:ser>
        <c:ser>
          <c:idx val="2"/>
          <c:order val="2"/>
          <c:tx>
            <c:strRef>
              <c:f>'08_Scenario_Summary'!$K$17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'08_Scenario_Summary'!$S$17</c:f>
              <c:numCache>
                <c:formatCode>0.00%</c:formatCode>
                <c:ptCount val="1"/>
                <c:pt idx="0">
                  <c:v>4.2834788770525552E-2</c:v>
                </c:pt>
              </c:numCache>
            </c:numRef>
          </c:val>
          <c:extLst>
            <c:ext xmlns:c16="http://schemas.microsoft.com/office/drawing/2014/chart" uri="{C3380CC4-5D6E-409C-BE32-E72D297353CC}">
              <c16:uniqueId val="{00000005-31A5-4E49-AB47-F55893D6190A}"/>
            </c:ext>
          </c:extLst>
        </c:ser>
        <c:ser>
          <c:idx val="3"/>
          <c:order val="3"/>
          <c:tx>
            <c:strRef>
              <c:f>'08_Scenario_Summary'!$K$18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'08_Scenario_Summary'!$S$18</c:f>
              <c:numCache>
                <c:formatCode>0.00%</c:formatCode>
                <c:ptCount val="1"/>
                <c:pt idx="0">
                  <c:v>0.29923237903488314</c:v>
                </c:pt>
              </c:numCache>
            </c:numRef>
          </c:val>
          <c:extLst>
            <c:ext xmlns:c16="http://schemas.microsoft.com/office/drawing/2014/chart" uri="{C3380CC4-5D6E-409C-BE32-E72D297353CC}">
              <c16:uniqueId val="{00000007-31A5-4E49-AB47-F55893D6190A}"/>
            </c:ext>
          </c:extLst>
        </c:ser>
        <c:ser>
          <c:idx val="4"/>
          <c:order val="4"/>
          <c:tx>
            <c:strRef>
              <c:f>'08_Scenario_Summary'!$K$19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'08_Scenario_Summary'!$S$19</c:f>
              <c:numCache>
                <c:formatCode>0.00%</c:formatCode>
                <c:ptCount val="1"/>
                <c:pt idx="0">
                  <c:v>5.632233154723576E-2</c:v>
                </c:pt>
              </c:numCache>
            </c:numRef>
          </c:val>
          <c:extLst>
            <c:ext xmlns:c16="http://schemas.microsoft.com/office/drawing/2014/chart" uri="{C3380CC4-5D6E-409C-BE32-E72D297353CC}">
              <c16:uniqueId val="{00000009-31A5-4E49-AB47-F55893D6190A}"/>
            </c:ext>
          </c:extLst>
        </c:ser>
        <c:ser>
          <c:idx val="5"/>
          <c:order val="5"/>
          <c:tx>
            <c:strRef>
              <c:f>'08_Scenario_Summary'!$K$20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'08_Scenario_Summary'!$S$20</c:f>
              <c:numCache>
                <c:formatCode>0.00%</c:formatCode>
                <c:ptCount val="1"/>
                <c:pt idx="0">
                  <c:v>7.7233966556707376E-2</c:v>
                </c:pt>
              </c:numCache>
            </c:numRef>
          </c:val>
          <c:extLst>
            <c:ext xmlns:c16="http://schemas.microsoft.com/office/drawing/2014/chart" uri="{C3380CC4-5D6E-409C-BE32-E72D297353CC}">
              <c16:uniqueId val="{0000000B-31A5-4E49-AB47-F55893D6190A}"/>
            </c:ext>
          </c:extLst>
        </c:ser>
        <c:ser>
          <c:idx val="6"/>
          <c:order val="6"/>
          <c:tx>
            <c:strRef>
              <c:f>'08_Scenario_Summary'!$K$21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'08_Scenario_Summary'!$S$21</c:f>
              <c:numCache>
                <c:formatCode>0.00%</c:formatCode>
                <c:ptCount val="1"/>
                <c:pt idx="0">
                  <c:v>0.10325080378579533</c:v>
                </c:pt>
              </c:numCache>
            </c:numRef>
          </c:val>
          <c:extLst>
            <c:ext xmlns:c16="http://schemas.microsoft.com/office/drawing/2014/chart" uri="{C3380CC4-5D6E-409C-BE32-E72D297353CC}">
              <c16:uniqueId val="{0000000D-31A5-4E49-AB47-F55893D6190A}"/>
            </c:ext>
          </c:extLst>
        </c:ser>
        <c:ser>
          <c:idx val="7"/>
          <c:order val="7"/>
          <c:tx>
            <c:strRef>
              <c:f>'08_Scenario_Summary'!$K$22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'08_Scenario_Summary'!$S$22</c:f>
              <c:numCache>
                <c:formatCode>0.00%</c:formatCode>
                <c:ptCount val="1"/>
                <c:pt idx="0">
                  <c:v>0.13486702412126067</c:v>
                </c:pt>
              </c:numCache>
            </c:numRef>
          </c:val>
          <c:extLst>
            <c:ext xmlns:c16="http://schemas.microsoft.com/office/drawing/2014/chart" uri="{C3380CC4-5D6E-409C-BE32-E72D297353CC}">
              <c16:uniqueId val="{0000000F-31A5-4E49-AB47-F55893D6190A}"/>
            </c:ext>
          </c:extLst>
        </c:ser>
        <c:ser>
          <c:idx val="8"/>
          <c:order val="8"/>
          <c:tx>
            <c:strRef>
              <c:f>'08_Scenario_Summary'!$K$23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'08_Scenario_Summary'!$S$23</c:f>
              <c:numCache>
                <c:formatCode>0.00%</c:formatCode>
                <c:ptCount val="1"/>
                <c:pt idx="0">
                  <c:v>1.0727052979005992E-2</c:v>
                </c:pt>
              </c:numCache>
            </c:numRef>
          </c:val>
          <c:extLst>
            <c:ext xmlns:c16="http://schemas.microsoft.com/office/drawing/2014/chart" uri="{C3380CC4-5D6E-409C-BE32-E72D297353CC}">
              <c16:uniqueId val="{00000011-31A5-4E49-AB47-F55893D6190A}"/>
            </c:ext>
          </c:extLst>
        </c:ser>
        <c:ser>
          <c:idx val="9"/>
          <c:order val="9"/>
          <c:tx>
            <c:strRef>
              <c:f>'08_Scenario_Summary'!$K$24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'08_Scenario_Summary'!$S$24</c:f>
              <c:numCache>
                <c:formatCode>0.00%</c:formatCode>
                <c:ptCount val="1"/>
                <c:pt idx="0">
                  <c:v>1.1189475756790851E-2</c:v>
                </c:pt>
              </c:numCache>
            </c:numRef>
          </c:val>
          <c:extLst>
            <c:ext xmlns:c16="http://schemas.microsoft.com/office/drawing/2014/chart" uri="{C3380CC4-5D6E-409C-BE32-E72D297353CC}">
              <c16:uniqueId val="{00000013-31A5-4E49-AB47-F55893D6190A}"/>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2020</a:t>
            </a:r>
          </a:p>
        </c:rich>
      </c:tx>
      <c:overlay val="0"/>
      <c:spPr>
        <a:noFill/>
        <a:ln>
          <a:noFill/>
        </a:ln>
        <a:effectLst/>
      </c:spPr>
    </c:title>
    <c:autoTitleDeleted val="0"/>
    <c:plotArea>
      <c:layout/>
      <c:barChart>
        <c:barDir val="col"/>
        <c:grouping val="percentStacked"/>
        <c:varyColors val="0"/>
        <c:ser>
          <c:idx val="0"/>
          <c:order val="0"/>
          <c:tx>
            <c:strRef>
              <c:f>'08_Scenario_Summary'!$A$15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'08_Scenario_Summary'!$C$15</c:f>
              <c:numCache>
                <c:formatCode>0.00%</c:formatCode>
                <c:ptCount val="1"/>
                <c:pt idx="0">
                  <c:v>5.4741034196980537E-2</c:v>
                </c:pt>
              </c:numCache>
            </c:numRef>
          </c:val>
          <c:extLst>
            <c:ext xmlns:c16="http://schemas.microsoft.com/office/drawing/2014/chart" uri="{C3380CC4-5D6E-409C-BE32-E72D297353CC}">
              <c16:uniqueId val="{00000001-4CB8-42CD-B35A-029FFBA066C1}"/>
            </c:ext>
          </c:extLst>
        </c:ser>
        <c:ser>
          <c:idx val="1"/>
          <c:order val="1"/>
          <c:tx>
            <c:strRef>
              <c:f>'08_Scenario_Summary'!$A$16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'08_Scenario_Summary'!$C$16</c:f>
              <c:numCache>
                <c:formatCode>0.00%</c:formatCode>
                <c:ptCount val="1"/>
                <c:pt idx="0">
                  <c:v>0.1834985921796585</c:v>
                </c:pt>
              </c:numCache>
            </c:numRef>
          </c:val>
          <c:extLst>
            <c:ext xmlns:c16="http://schemas.microsoft.com/office/drawing/2014/chart" uri="{C3380CC4-5D6E-409C-BE32-E72D297353CC}">
              <c16:uniqueId val="{00000003-4CB8-42CD-B35A-029FFBA066C1}"/>
            </c:ext>
          </c:extLst>
        </c:ser>
        <c:ser>
          <c:idx val="2"/>
          <c:order val="2"/>
          <c:tx>
            <c:strRef>
              <c:f>'08_Scenario_Summary'!$A$17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'08_Scenario_Summary'!$C$17</c:f>
              <c:numCache>
                <c:formatCode>0.00%</c:formatCode>
                <c:ptCount val="1"/>
                <c:pt idx="0">
                  <c:v>4.8766092575630686E-2</c:v>
                </c:pt>
              </c:numCache>
            </c:numRef>
          </c:val>
          <c:extLst>
            <c:ext xmlns:c16="http://schemas.microsoft.com/office/drawing/2014/chart" uri="{C3380CC4-5D6E-409C-BE32-E72D297353CC}">
              <c16:uniqueId val="{00000005-4CB8-42CD-B35A-029FFBA066C1}"/>
            </c:ext>
          </c:extLst>
        </c:ser>
        <c:ser>
          <c:idx val="3"/>
          <c:order val="3"/>
          <c:tx>
            <c:strRef>
              <c:f>'08_Scenario_Summary'!$A$18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'08_Scenario_Summary'!$C$18</c:f>
              <c:numCache>
                <c:formatCode>0.00%</c:formatCode>
                <c:ptCount val="1"/>
                <c:pt idx="0">
                  <c:v>0.26931726646965737</c:v>
                </c:pt>
              </c:numCache>
            </c:numRef>
          </c:val>
          <c:extLst>
            <c:ext xmlns:c16="http://schemas.microsoft.com/office/drawing/2014/chart" uri="{C3380CC4-5D6E-409C-BE32-E72D297353CC}">
              <c16:uniqueId val="{00000007-4CB8-42CD-B35A-029FFBA066C1}"/>
            </c:ext>
          </c:extLst>
        </c:ser>
        <c:ser>
          <c:idx val="4"/>
          <c:order val="4"/>
          <c:tx>
            <c:strRef>
              <c:f>'08_Scenario_Summary'!$A$19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'08_Scenario_Summary'!$C$19</c:f>
              <c:numCache>
                <c:formatCode>0.00%</c:formatCode>
                <c:ptCount val="1"/>
                <c:pt idx="0">
                  <c:v>6.6972336197088062E-2</c:v>
                </c:pt>
              </c:numCache>
            </c:numRef>
          </c:val>
          <c:extLst>
            <c:ext xmlns:c16="http://schemas.microsoft.com/office/drawing/2014/chart" uri="{C3380CC4-5D6E-409C-BE32-E72D297353CC}">
              <c16:uniqueId val="{00000009-4CB8-42CD-B35A-029FFBA066C1}"/>
            </c:ext>
          </c:extLst>
        </c:ser>
        <c:ser>
          <c:idx val="5"/>
          <c:order val="5"/>
          <c:tx>
            <c:strRef>
              <c:f>'08_Scenario_Summary'!$A$20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'08_Scenario_Summary'!$C$20</c:f>
              <c:numCache>
                <c:formatCode>0.00%</c:formatCode>
                <c:ptCount val="1"/>
                <c:pt idx="0">
                  <c:v>9.4060465798902315E-2</c:v>
                </c:pt>
              </c:numCache>
            </c:numRef>
          </c:val>
          <c:extLst>
            <c:ext xmlns:c16="http://schemas.microsoft.com/office/drawing/2014/chart" uri="{C3380CC4-5D6E-409C-BE32-E72D297353CC}">
              <c16:uniqueId val="{0000000B-4CB8-42CD-B35A-029FFBA066C1}"/>
            </c:ext>
          </c:extLst>
        </c:ser>
        <c:ser>
          <c:idx val="6"/>
          <c:order val="6"/>
          <c:tx>
            <c:strRef>
              <c:f>'08_Scenario_Summary'!$A$21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'08_Scenario_Summary'!$C$21</c:f>
              <c:numCache>
                <c:formatCode>0.00%</c:formatCode>
                <c:ptCount val="1"/>
                <c:pt idx="0">
                  <c:v>0.11544393203519042</c:v>
                </c:pt>
              </c:numCache>
            </c:numRef>
          </c:val>
          <c:extLst>
            <c:ext xmlns:c16="http://schemas.microsoft.com/office/drawing/2014/chart" uri="{C3380CC4-5D6E-409C-BE32-E72D297353CC}">
              <c16:uniqueId val="{0000000D-4CB8-42CD-B35A-029FFBA066C1}"/>
            </c:ext>
          </c:extLst>
        </c:ser>
        <c:ser>
          <c:idx val="7"/>
          <c:order val="7"/>
          <c:tx>
            <c:strRef>
              <c:f>'08_Scenario_Summary'!$A$22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'08_Scenario_Summary'!$C$22</c:f>
              <c:numCache>
                <c:formatCode>0.00%</c:formatCode>
                <c:ptCount val="1"/>
                <c:pt idx="0">
                  <c:v>0.13064006056557906</c:v>
                </c:pt>
              </c:numCache>
            </c:numRef>
          </c:val>
          <c:extLst>
            <c:ext xmlns:c16="http://schemas.microsoft.com/office/drawing/2014/chart" uri="{C3380CC4-5D6E-409C-BE32-E72D297353CC}">
              <c16:uniqueId val="{0000000F-4CB8-42CD-B35A-029FFBA066C1}"/>
            </c:ext>
          </c:extLst>
        </c:ser>
        <c:ser>
          <c:idx val="8"/>
          <c:order val="8"/>
          <c:tx>
            <c:strRef>
              <c:f>'08_Scenario_Summary'!$A$23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'08_Scenario_Summary'!$C$23</c:f>
              <c:numCache>
                <c:formatCode>0.00%</c:formatCode>
                <c:ptCount val="1"/>
                <c:pt idx="0">
                  <c:v>1.1617121304078054E-2</c:v>
                </c:pt>
              </c:numCache>
            </c:numRef>
          </c:val>
          <c:extLst>
            <c:ext xmlns:c16="http://schemas.microsoft.com/office/drawing/2014/chart" uri="{C3380CC4-5D6E-409C-BE32-E72D297353CC}">
              <c16:uniqueId val="{00000011-4CB8-42CD-B35A-029FFBA066C1}"/>
            </c:ext>
          </c:extLst>
        </c:ser>
        <c:ser>
          <c:idx val="9"/>
          <c:order val="9"/>
          <c:tx>
            <c:strRef>
              <c:f>'08_Scenario_Summary'!$A$24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'08_Scenario_Summary'!$C$24</c:f>
              <c:numCache>
                <c:formatCode>0.00%</c:formatCode>
                <c:ptCount val="1"/>
                <c:pt idx="0">
                  <c:v>2.4943098677234966E-2</c:v>
                </c:pt>
              </c:numCache>
            </c:numRef>
          </c:val>
          <c:extLst>
            <c:ext xmlns:c16="http://schemas.microsoft.com/office/drawing/2014/chart" uri="{C3380CC4-5D6E-409C-BE32-E72D297353CC}">
              <c16:uniqueId val="{00000013-4CB8-42CD-B35A-029FFBA066C1}"/>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EI Nature 2060</a:t>
            </a:r>
          </a:p>
        </c:rich>
      </c:tx>
      <c:overlay val="0"/>
      <c:spPr>
        <a:noFill/>
        <a:ln>
          <a:noFill/>
        </a:ln>
        <a:effectLst/>
      </c:spPr>
    </c:title>
    <c:autoTitleDeleted val="0"/>
    <c:plotArea>
      <c:layout/>
      <c:barChart>
        <c:barDir val="col"/>
        <c:grouping val="percentStacked"/>
        <c:varyColors val="0"/>
        <c:ser>
          <c:idx val="0"/>
          <c:order val="0"/>
          <c:tx>
            <c:strRef>
              <c:f>'08_Scenario_Summary'!$K$15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'08_Scenario_Summary'!$AC$15</c:f>
              <c:numCache>
                <c:formatCode>0.00%</c:formatCode>
                <c:ptCount val="1"/>
                <c:pt idx="0">
                  <c:v>5.7000359699879509E-2</c:v>
                </c:pt>
              </c:numCache>
            </c:numRef>
          </c:val>
          <c:extLst>
            <c:ext xmlns:c16="http://schemas.microsoft.com/office/drawing/2014/chart" uri="{C3380CC4-5D6E-409C-BE32-E72D297353CC}">
              <c16:uniqueId val="{00000001-19EF-44F3-89CA-DB949A6A2055}"/>
            </c:ext>
          </c:extLst>
        </c:ser>
        <c:ser>
          <c:idx val="1"/>
          <c:order val="1"/>
          <c:tx>
            <c:strRef>
              <c:f>'08_Scenario_Summary'!$K$16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'08_Scenario_Summary'!$AC$16</c:f>
              <c:numCache>
                <c:formatCode>0.00%</c:formatCode>
                <c:ptCount val="1"/>
                <c:pt idx="0">
                  <c:v>0.18433162748714554</c:v>
                </c:pt>
              </c:numCache>
            </c:numRef>
          </c:val>
          <c:extLst>
            <c:ext xmlns:c16="http://schemas.microsoft.com/office/drawing/2014/chart" uri="{C3380CC4-5D6E-409C-BE32-E72D297353CC}">
              <c16:uniqueId val="{00000003-19EF-44F3-89CA-DB949A6A2055}"/>
            </c:ext>
          </c:extLst>
        </c:ser>
        <c:ser>
          <c:idx val="2"/>
          <c:order val="2"/>
          <c:tx>
            <c:strRef>
              <c:f>'08_Scenario_Summary'!$K$17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'08_Scenario_Summary'!$AC$17</c:f>
              <c:numCache>
                <c:formatCode>0.00%</c:formatCode>
                <c:ptCount val="1"/>
                <c:pt idx="0">
                  <c:v>4.4498883111606831E-2</c:v>
                </c:pt>
              </c:numCache>
            </c:numRef>
          </c:val>
          <c:extLst>
            <c:ext xmlns:c16="http://schemas.microsoft.com/office/drawing/2014/chart" uri="{C3380CC4-5D6E-409C-BE32-E72D297353CC}">
              <c16:uniqueId val="{00000005-19EF-44F3-89CA-DB949A6A2055}"/>
            </c:ext>
          </c:extLst>
        </c:ser>
        <c:ser>
          <c:idx val="3"/>
          <c:order val="3"/>
          <c:tx>
            <c:strRef>
              <c:f>'08_Scenario_Summary'!$K$18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'08_Scenario_Summary'!$AC$18</c:f>
              <c:numCache>
                <c:formatCode>0.00%</c:formatCode>
                <c:ptCount val="1"/>
                <c:pt idx="0">
                  <c:v>0.3136550971562585</c:v>
                </c:pt>
              </c:numCache>
            </c:numRef>
          </c:val>
          <c:extLst>
            <c:ext xmlns:c16="http://schemas.microsoft.com/office/drawing/2014/chart" uri="{C3380CC4-5D6E-409C-BE32-E72D297353CC}">
              <c16:uniqueId val="{00000007-19EF-44F3-89CA-DB949A6A2055}"/>
            </c:ext>
          </c:extLst>
        </c:ser>
        <c:ser>
          <c:idx val="4"/>
          <c:order val="4"/>
          <c:tx>
            <c:strRef>
              <c:f>'08_Scenario_Summary'!$K$19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'08_Scenario_Summary'!$AC$19</c:f>
              <c:numCache>
                <c:formatCode>0.00%</c:formatCode>
                <c:ptCount val="1"/>
                <c:pt idx="0">
                  <c:v>6.5467820540247024E-2</c:v>
                </c:pt>
              </c:numCache>
            </c:numRef>
          </c:val>
          <c:extLst>
            <c:ext xmlns:c16="http://schemas.microsoft.com/office/drawing/2014/chart" uri="{C3380CC4-5D6E-409C-BE32-E72D297353CC}">
              <c16:uniqueId val="{00000009-19EF-44F3-89CA-DB949A6A2055}"/>
            </c:ext>
          </c:extLst>
        </c:ser>
        <c:ser>
          <c:idx val="5"/>
          <c:order val="5"/>
          <c:tx>
            <c:strRef>
              <c:f>'08_Scenario_Summary'!$K$20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'08_Scenario_Summary'!$AC$20</c:f>
              <c:numCache>
                <c:formatCode>0.00%</c:formatCode>
                <c:ptCount val="1"/>
                <c:pt idx="0">
                  <c:v>7.9257292746559557E-2</c:v>
                </c:pt>
              </c:numCache>
            </c:numRef>
          </c:val>
          <c:extLst>
            <c:ext xmlns:c16="http://schemas.microsoft.com/office/drawing/2014/chart" uri="{C3380CC4-5D6E-409C-BE32-E72D297353CC}">
              <c16:uniqueId val="{0000000B-19EF-44F3-89CA-DB949A6A2055}"/>
            </c:ext>
          </c:extLst>
        </c:ser>
        <c:ser>
          <c:idx val="6"/>
          <c:order val="6"/>
          <c:tx>
            <c:strRef>
              <c:f>'08_Scenario_Summary'!$K$21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'08_Scenario_Summary'!$AC$21</c:f>
              <c:numCache>
                <c:formatCode>0.00%</c:formatCode>
                <c:ptCount val="1"/>
                <c:pt idx="0">
                  <c:v>9.5269124985010806E-2</c:v>
                </c:pt>
              </c:numCache>
            </c:numRef>
          </c:val>
          <c:extLst>
            <c:ext xmlns:c16="http://schemas.microsoft.com/office/drawing/2014/chart" uri="{C3380CC4-5D6E-409C-BE32-E72D297353CC}">
              <c16:uniqueId val="{0000000D-19EF-44F3-89CA-DB949A6A2055}"/>
            </c:ext>
          </c:extLst>
        </c:ser>
        <c:ser>
          <c:idx val="7"/>
          <c:order val="7"/>
          <c:tx>
            <c:strRef>
              <c:f>'08_Scenario_Summary'!$K$22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'08_Scenario_Summary'!$AC$22</c:f>
              <c:numCache>
                <c:formatCode>0.00%</c:formatCode>
                <c:ptCount val="1"/>
                <c:pt idx="0">
                  <c:v>0.13467787833611905</c:v>
                </c:pt>
              </c:numCache>
            </c:numRef>
          </c:val>
          <c:extLst>
            <c:ext xmlns:c16="http://schemas.microsoft.com/office/drawing/2014/chart" uri="{C3380CC4-5D6E-409C-BE32-E72D297353CC}">
              <c16:uniqueId val="{0000000F-19EF-44F3-89CA-DB949A6A2055}"/>
            </c:ext>
          </c:extLst>
        </c:ser>
        <c:ser>
          <c:idx val="8"/>
          <c:order val="8"/>
          <c:tx>
            <c:strRef>
              <c:f>'08_Scenario_Summary'!$K$23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'08_Scenario_Summary'!$AC$23</c:f>
              <c:numCache>
                <c:formatCode>0.00%</c:formatCode>
                <c:ptCount val="1"/>
                <c:pt idx="0">
                  <c:v>1.1626527125718617E-2</c:v>
                </c:pt>
              </c:numCache>
            </c:numRef>
          </c:val>
          <c:extLst>
            <c:ext xmlns:c16="http://schemas.microsoft.com/office/drawing/2014/chart" uri="{C3380CC4-5D6E-409C-BE32-E72D297353CC}">
              <c16:uniqueId val="{00000011-19EF-44F3-89CA-DB949A6A2055}"/>
            </c:ext>
          </c:extLst>
        </c:ser>
        <c:ser>
          <c:idx val="9"/>
          <c:order val="9"/>
          <c:tx>
            <c:strRef>
              <c:f>'08_Scenario_Summary'!$K$24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'08_Scenario_Summary'!$AC$24</c:f>
              <c:numCache>
                <c:formatCode>0.00%</c:formatCode>
                <c:ptCount val="1"/>
                <c:pt idx="0">
                  <c:v>1.4215388811454592E-2</c:v>
                </c:pt>
              </c:numCache>
            </c:numRef>
          </c:val>
          <c:extLst>
            <c:ext xmlns:c16="http://schemas.microsoft.com/office/drawing/2014/chart" uri="{C3380CC4-5D6E-409C-BE32-E72D297353CC}">
              <c16:uniqueId val="{00000013-19EF-44F3-89CA-DB949A6A2055}"/>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EI Culture 2060</a:t>
            </a:r>
          </a:p>
        </c:rich>
      </c:tx>
      <c:overlay val="0"/>
      <c:spPr>
        <a:noFill/>
        <a:ln>
          <a:noFill/>
        </a:ln>
        <a:effectLst/>
      </c:spPr>
    </c:title>
    <c:autoTitleDeleted val="0"/>
    <c:plotArea>
      <c:layout/>
      <c:barChart>
        <c:barDir val="col"/>
        <c:grouping val="percentStacked"/>
        <c:varyColors val="0"/>
        <c:ser>
          <c:idx val="0"/>
          <c:order val="0"/>
          <c:tx>
            <c:strRef>
              <c:f>'08_Scenario_Summary'!$K$15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'08_Scenario_Summary'!$AM$15</c:f>
              <c:numCache>
                <c:formatCode>0.00%</c:formatCode>
                <c:ptCount val="1"/>
                <c:pt idx="0">
                  <c:v>5.6763174085766865E-2</c:v>
                </c:pt>
              </c:numCache>
            </c:numRef>
          </c:val>
          <c:extLst>
            <c:ext xmlns:c16="http://schemas.microsoft.com/office/drawing/2014/chart" uri="{C3380CC4-5D6E-409C-BE32-E72D297353CC}">
              <c16:uniqueId val="{0000001F-7B26-4840-AFE3-7C6FA129CA3E}"/>
            </c:ext>
          </c:extLst>
        </c:ser>
        <c:ser>
          <c:idx val="1"/>
          <c:order val="1"/>
          <c:tx>
            <c:strRef>
              <c:f>'08_Scenario_Summary'!$K$16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'08_Scenario_Summary'!$AM$16</c:f>
              <c:numCache>
                <c:formatCode>0.00%</c:formatCode>
                <c:ptCount val="1"/>
                <c:pt idx="0">
                  <c:v>0.18739008559416953</c:v>
                </c:pt>
              </c:numCache>
            </c:numRef>
          </c:val>
          <c:extLst>
            <c:ext xmlns:c16="http://schemas.microsoft.com/office/drawing/2014/chart" uri="{C3380CC4-5D6E-409C-BE32-E72D297353CC}">
              <c16:uniqueId val="{00000021-7B26-4840-AFE3-7C6FA129CA3E}"/>
            </c:ext>
          </c:extLst>
        </c:ser>
        <c:ser>
          <c:idx val="2"/>
          <c:order val="2"/>
          <c:tx>
            <c:strRef>
              <c:f>'08_Scenario_Summary'!$K$17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'08_Scenario_Summary'!$AM$17</c:f>
              <c:numCache>
                <c:formatCode>0.00%</c:formatCode>
                <c:ptCount val="1"/>
                <c:pt idx="0">
                  <c:v>4.4875008362686791E-2</c:v>
                </c:pt>
              </c:numCache>
            </c:numRef>
          </c:val>
          <c:extLst>
            <c:ext xmlns:c16="http://schemas.microsoft.com/office/drawing/2014/chart" uri="{C3380CC4-5D6E-409C-BE32-E72D297353CC}">
              <c16:uniqueId val="{00000023-7B26-4840-AFE3-7C6FA129CA3E}"/>
            </c:ext>
          </c:extLst>
        </c:ser>
        <c:ser>
          <c:idx val="3"/>
          <c:order val="3"/>
          <c:tx>
            <c:strRef>
              <c:f>'08_Scenario_Summary'!$K$18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'08_Scenario_Summary'!$AM$18</c:f>
              <c:numCache>
                <c:formatCode>0.00%</c:formatCode>
                <c:ptCount val="1"/>
                <c:pt idx="0">
                  <c:v>0.29822994940015851</c:v>
                </c:pt>
              </c:numCache>
            </c:numRef>
          </c:val>
          <c:extLst>
            <c:ext xmlns:c16="http://schemas.microsoft.com/office/drawing/2014/chart" uri="{C3380CC4-5D6E-409C-BE32-E72D297353CC}">
              <c16:uniqueId val="{00000025-7B26-4840-AFE3-7C6FA129CA3E}"/>
            </c:ext>
          </c:extLst>
        </c:ser>
        <c:ser>
          <c:idx val="4"/>
          <c:order val="4"/>
          <c:tx>
            <c:strRef>
              <c:f>'08_Scenario_Summary'!$K$19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'08_Scenario_Summary'!$AM$19</c:f>
              <c:numCache>
                <c:formatCode>0.00%</c:formatCode>
                <c:ptCount val="1"/>
                <c:pt idx="0">
                  <c:v>5.7691365378950012E-2</c:v>
                </c:pt>
              </c:numCache>
            </c:numRef>
          </c:val>
          <c:extLst>
            <c:ext xmlns:c16="http://schemas.microsoft.com/office/drawing/2014/chart" uri="{C3380CC4-5D6E-409C-BE32-E72D297353CC}">
              <c16:uniqueId val="{00000027-7B26-4840-AFE3-7C6FA129CA3E}"/>
            </c:ext>
          </c:extLst>
        </c:ser>
        <c:ser>
          <c:idx val="5"/>
          <c:order val="5"/>
          <c:tx>
            <c:strRef>
              <c:f>'08_Scenario_Summary'!$K$20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'08_Scenario_Summary'!$AM$20</c:f>
              <c:numCache>
                <c:formatCode>0.00%</c:formatCode>
                <c:ptCount val="1"/>
                <c:pt idx="0">
                  <c:v>7.9111302069441641E-2</c:v>
                </c:pt>
              </c:numCache>
            </c:numRef>
          </c:val>
          <c:extLst>
            <c:ext xmlns:c16="http://schemas.microsoft.com/office/drawing/2014/chart" uri="{C3380CC4-5D6E-409C-BE32-E72D297353CC}">
              <c16:uniqueId val="{00000029-7B26-4840-AFE3-7C6FA129CA3E}"/>
            </c:ext>
          </c:extLst>
        </c:ser>
        <c:ser>
          <c:idx val="6"/>
          <c:order val="6"/>
          <c:tx>
            <c:strRef>
              <c:f>'08_Scenario_Summary'!$K$21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'08_Scenario_Summary'!$AM$21</c:f>
              <c:numCache>
                <c:formatCode>0.00%</c:formatCode>
                <c:ptCount val="1"/>
                <c:pt idx="0">
                  <c:v>0.1140380366881236</c:v>
                </c:pt>
              </c:numCache>
            </c:numRef>
          </c:val>
          <c:extLst>
            <c:ext xmlns:c16="http://schemas.microsoft.com/office/drawing/2014/chart" uri="{C3380CC4-5D6E-409C-BE32-E72D297353CC}">
              <c16:uniqueId val="{0000002B-7B26-4840-AFE3-7C6FA129CA3E}"/>
            </c:ext>
          </c:extLst>
        </c:ser>
        <c:ser>
          <c:idx val="7"/>
          <c:order val="7"/>
          <c:tx>
            <c:strRef>
              <c:f>'08_Scenario_Summary'!$K$22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'08_Scenario_Summary'!$AM$22</c:f>
              <c:numCache>
                <c:formatCode>0.00%</c:formatCode>
                <c:ptCount val="1"/>
                <c:pt idx="0">
                  <c:v>0.13546894255270658</c:v>
                </c:pt>
              </c:numCache>
            </c:numRef>
          </c:val>
          <c:extLst>
            <c:ext xmlns:c16="http://schemas.microsoft.com/office/drawing/2014/chart" uri="{C3380CC4-5D6E-409C-BE32-E72D297353CC}">
              <c16:uniqueId val="{0000002D-7B26-4840-AFE3-7C6FA129CA3E}"/>
            </c:ext>
          </c:extLst>
        </c:ser>
        <c:ser>
          <c:idx val="8"/>
          <c:order val="8"/>
          <c:tx>
            <c:strRef>
              <c:f>'08_Scenario_Summary'!$K$23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'08_Scenario_Summary'!$AM$23</c:f>
              <c:numCache>
                <c:formatCode>0.00%</c:formatCode>
                <c:ptCount val="1"/>
                <c:pt idx="0">
                  <c:v>1.2415736785352009E-2</c:v>
                </c:pt>
              </c:numCache>
            </c:numRef>
          </c:val>
          <c:extLst>
            <c:ext xmlns:c16="http://schemas.microsoft.com/office/drawing/2014/chart" uri="{C3380CC4-5D6E-409C-BE32-E72D297353CC}">
              <c16:uniqueId val="{0000002F-7B26-4840-AFE3-7C6FA129CA3E}"/>
            </c:ext>
          </c:extLst>
        </c:ser>
        <c:ser>
          <c:idx val="9"/>
          <c:order val="9"/>
          <c:tx>
            <c:strRef>
              <c:f>'08_Scenario_Summary'!$K$24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'08_Scenario_Summary'!$AM$24</c:f>
              <c:numCache>
                <c:formatCode>0.00%</c:formatCode>
                <c:ptCount val="1"/>
                <c:pt idx="0">
                  <c:v>1.4016399082644609E-2</c:v>
                </c:pt>
              </c:numCache>
            </c:numRef>
          </c:val>
          <c:extLst>
            <c:ext xmlns:c16="http://schemas.microsoft.com/office/drawing/2014/chart" uri="{C3380CC4-5D6E-409C-BE32-E72D297353CC}">
              <c16:uniqueId val="{00000031-7B26-4840-AFE3-7C6FA129CA3E}"/>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EI Society 2060</a:t>
            </a:r>
          </a:p>
        </c:rich>
      </c:tx>
      <c:overlay val="0"/>
      <c:spPr>
        <a:noFill/>
        <a:ln>
          <a:noFill/>
        </a:ln>
        <a:effectLst/>
      </c:spPr>
    </c:title>
    <c:autoTitleDeleted val="0"/>
    <c:plotArea>
      <c:layout/>
      <c:barChart>
        <c:barDir val="col"/>
        <c:grouping val="percentStacked"/>
        <c:varyColors val="0"/>
        <c:ser>
          <c:idx val="0"/>
          <c:order val="0"/>
          <c:tx>
            <c:strRef>
              <c:f>'08_Scenario_Summary'!$K$15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'08_Scenario_Summary'!$AW$15</c:f>
              <c:numCache>
                <c:formatCode>0.00%</c:formatCode>
                <c:ptCount val="1"/>
                <c:pt idx="0">
                  <c:v>5.8506574758936392E-2</c:v>
                </c:pt>
              </c:numCache>
            </c:numRef>
          </c:val>
          <c:extLst>
            <c:ext xmlns:c16="http://schemas.microsoft.com/office/drawing/2014/chart" uri="{C3380CC4-5D6E-409C-BE32-E72D297353CC}">
              <c16:uniqueId val="{00000001-F7E5-49E2-9DD2-A1AEBC40A8B1}"/>
            </c:ext>
          </c:extLst>
        </c:ser>
        <c:ser>
          <c:idx val="1"/>
          <c:order val="1"/>
          <c:tx>
            <c:strRef>
              <c:f>'08_Scenario_Summary'!$K$16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'08_Scenario_Summary'!$AW$16</c:f>
              <c:numCache>
                <c:formatCode>0.00%</c:formatCode>
                <c:ptCount val="1"/>
                <c:pt idx="0">
                  <c:v>0.19698597163191969</c:v>
                </c:pt>
              </c:numCache>
            </c:numRef>
          </c:val>
          <c:extLst>
            <c:ext xmlns:c16="http://schemas.microsoft.com/office/drawing/2014/chart" uri="{C3380CC4-5D6E-409C-BE32-E72D297353CC}">
              <c16:uniqueId val="{00000003-F7E5-49E2-9DD2-A1AEBC40A8B1}"/>
            </c:ext>
          </c:extLst>
        </c:ser>
        <c:ser>
          <c:idx val="2"/>
          <c:order val="2"/>
          <c:tx>
            <c:strRef>
              <c:f>'08_Scenario_Summary'!$K$17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'08_Scenario_Summary'!$AW$17</c:f>
              <c:numCache>
                <c:formatCode>0.00%</c:formatCode>
                <c:ptCount val="1"/>
                <c:pt idx="0">
                  <c:v>4.3504585100509287E-2</c:v>
                </c:pt>
              </c:numCache>
            </c:numRef>
          </c:val>
          <c:extLst>
            <c:ext xmlns:c16="http://schemas.microsoft.com/office/drawing/2014/chart" uri="{C3380CC4-5D6E-409C-BE32-E72D297353CC}">
              <c16:uniqueId val="{00000005-F7E5-49E2-9DD2-A1AEBC40A8B1}"/>
            </c:ext>
          </c:extLst>
        </c:ser>
        <c:ser>
          <c:idx val="3"/>
          <c:order val="3"/>
          <c:tx>
            <c:strRef>
              <c:f>'08_Scenario_Summary'!$K$18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'08_Scenario_Summary'!$AW$18</c:f>
              <c:numCache>
                <c:formatCode>0.00%</c:formatCode>
                <c:ptCount val="1"/>
                <c:pt idx="0">
                  <c:v>0.3039113970723849</c:v>
                </c:pt>
              </c:numCache>
            </c:numRef>
          </c:val>
          <c:extLst>
            <c:ext xmlns:c16="http://schemas.microsoft.com/office/drawing/2014/chart" uri="{C3380CC4-5D6E-409C-BE32-E72D297353CC}">
              <c16:uniqueId val="{00000007-F7E5-49E2-9DD2-A1AEBC40A8B1}"/>
            </c:ext>
          </c:extLst>
        </c:ser>
        <c:ser>
          <c:idx val="4"/>
          <c:order val="4"/>
          <c:tx>
            <c:strRef>
              <c:f>'08_Scenario_Summary'!$K$19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'08_Scenario_Summary'!$AW$19</c:f>
              <c:numCache>
                <c:formatCode>0.00%</c:formatCode>
                <c:ptCount val="1"/>
                <c:pt idx="0">
                  <c:v>5.7203029037506188E-2</c:v>
                </c:pt>
              </c:numCache>
            </c:numRef>
          </c:val>
          <c:extLst>
            <c:ext xmlns:c16="http://schemas.microsoft.com/office/drawing/2014/chart" uri="{C3380CC4-5D6E-409C-BE32-E72D297353CC}">
              <c16:uniqueId val="{00000009-F7E5-49E2-9DD2-A1AEBC40A8B1}"/>
            </c:ext>
          </c:extLst>
        </c:ser>
        <c:ser>
          <c:idx val="5"/>
          <c:order val="5"/>
          <c:tx>
            <c:strRef>
              <c:f>'08_Scenario_Summary'!$K$20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'08_Scenario_Summary'!$AW$20</c:f>
              <c:numCache>
                <c:formatCode>0.00%</c:formatCode>
                <c:ptCount val="1"/>
                <c:pt idx="0">
                  <c:v>7.8441653785583487E-2</c:v>
                </c:pt>
              </c:numCache>
            </c:numRef>
          </c:val>
          <c:extLst>
            <c:ext xmlns:c16="http://schemas.microsoft.com/office/drawing/2014/chart" uri="{C3380CC4-5D6E-409C-BE32-E72D297353CC}">
              <c16:uniqueId val="{0000000B-F7E5-49E2-9DD2-A1AEBC40A8B1}"/>
            </c:ext>
          </c:extLst>
        </c:ser>
        <c:ser>
          <c:idx val="6"/>
          <c:order val="6"/>
          <c:tx>
            <c:strRef>
              <c:f>'08_Scenario_Summary'!$K$21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'08_Scenario_Summary'!$AW$21</c:f>
              <c:numCache>
                <c:formatCode>0.00%</c:formatCode>
                <c:ptCount val="1"/>
                <c:pt idx="0">
                  <c:v>0.1048653094581376</c:v>
                </c:pt>
              </c:numCache>
            </c:numRef>
          </c:val>
          <c:extLst>
            <c:ext xmlns:c16="http://schemas.microsoft.com/office/drawing/2014/chart" uri="{C3380CC4-5D6E-409C-BE32-E72D297353CC}">
              <c16:uniqueId val="{0000000D-F7E5-49E2-9DD2-A1AEBC40A8B1}"/>
            </c:ext>
          </c:extLst>
        </c:ser>
        <c:ser>
          <c:idx val="7"/>
          <c:order val="7"/>
          <c:tx>
            <c:strRef>
              <c:f>'08_Scenario_Summary'!$K$22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'08_Scenario_Summary'!$AW$22</c:f>
              <c:numCache>
                <c:formatCode>0.00%</c:formatCode>
                <c:ptCount val="1"/>
                <c:pt idx="0">
                  <c:v>0.13432224742162566</c:v>
                </c:pt>
              </c:numCache>
            </c:numRef>
          </c:val>
          <c:extLst>
            <c:ext xmlns:c16="http://schemas.microsoft.com/office/drawing/2014/chart" uri="{C3380CC4-5D6E-409C-BE32-E72D297353CC}">
              <c16:uniqueId val="{0000000F-F7E5-49E2-9DD2-A1AEBC40A8B1}"/>
            </c:ext>
          </c:extLst>
        </c:ser>
        <c:ser>
          <c:idx val="8"/>
          <c:order val="8"/>
          <c:tx>
            <c:strRef>
              <c:f>'08_Scenario_Summary'!$K$23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'08_Scenario_Summary'!$AW$23</c:f>
              <c:numCache>
                <c:formatCode>0.00%</c:formatCode>
                <c:ptCount val="1"/>
                <c:pt idx="0">
                  <c:v>1.0894789086107406E-2</c:v>
                </c:pt>
              </c:numCache>
            </c:numRef>
          </c:val>
          <c:extLst>
            <c:ext xmlns:c16="http://schemas.microsoft.com/office/drawing/2014/chart" uri="{C3380CC4-5D6E-409C-BE32-E72D297353CC}">
              <c16:uniqueId val="{00000011-F7E5-49E2-9DD2-A1AEBC40A8B1}"/>
            </c:ext>
          </c:extLst>
        </c:ser>
        <c:ser>
          <c:idx val="9"/>
          <c:order val="9"/>
          <c:tx>
            <c:strRef>
              <c:f>'08_Scenario_Summary'!$K$24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'08_Scenario_Summary'!$AW$24</c:f>
              <c:numCache>
                <c:formatCode>0.00%</c:formatCode>
                <c:ptCount val="1"/>
                <c:pt idx="0">
                  <c:v>1.1364442647289388E-2</c:v>
                </c:pt>
              </c:numCache>
            </c:numRef>
          </c:val>
          <c:extLst>
            <c:ext xmlns:c16="http://schemas.microsoft.com/office/drawing/2014/chart" uri="{C3380CC4-5D6E-409C-BE32-E72D297353CC}">
              <c16:uniqueId val="{00000013-F7E5-49E2-9DD2-A1AEBC40A8B1}"/>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Growing Blockages 2060</a:t>
            </a:r>
          </a:p>
        </c:rich>
      </c:tx>
      <c:overlay val="0"/>
      <c:spPr>
        <a:noFill/>
        <a:ln>
          <a:noFill/>
        </a:ln>
        <a:effectLst/>
      </c:spPr>
    </c:title>
    <c:autoTitleDeleted val="0"/>
    <c:plotArea>
      <c:layout/>
      <c:barChart>
        <c:barDir val="col"/>
        <c:grouping val="percentStacked"/>
        <c:varyColors val="0"/>
        <c:ser>
          <c:idx val="0"/>
          <c:order val="0"/>
          <c:tx>
            <c:strRef>
              <c:f>'08_Scenario_Summary'!$K$15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'08_Scenario_Summary'!$BG$15</c:f>
              <c:numCache>
                <c:formatCode>0.00%</c:formatCode>
                <c:ptCount val="1"/>
                <c:pt idx="0">
                  <c:v>7.8450822190190034E-2</c:v>
                </c:pt>
              </c:numCache>
            </c:numRef>
          </c:val>
          <c:extLst>
            <c:ext xmlns:c16="http://schemas.microsoft.com/office/drawing/2014/chart" uri="{C3380CC4-5D6E-409C-BE32-E72D297353CC}">
              <c16:uniqueId val="{00000001-18D0-46B2-8CF1-D4838F50407C}"/>
            </c:ext>
          </c:extLst>
        </c:ser>
        <c:ser>
          <c:idx val="1"/>
          <c:order val="1"/>
          <c:tx>
            <c:strRef>
              <c:f>'08_Scenario_Summary'!$K$16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'08_Scenario_Summary'!$BG$16</c:f>
              <c:numCache>
                <c:formatCode>0.00%</c:formatCode>
                <c:ptCount val="1"/>
                <c:pt idx="0">
                  <c:v>0.19863106328998825</c:v>
                </c:pt>
              </c:numCache>
            </c:numRef>
          </c:val>
          <c:extLst>
            <c:ext xmlns:c16="http://schemas.microsoft.com/office/drawing/2014/chart" uri="{C3380CC4-5D6E-409C-BE32-E72D297353CC}">
              <c16:uniqueId val="{00000003-18D0-46B2-8CF1-D4838F50407C}"/>
            </c:ext>
          </c:extLst>
        </c:ser>
        <c:ser>
          <c:idx val="2"/>
          <c:order val="2"/>
          <c:tx>
            <c:strRef>
              <c:f>'08_Scenario_Summary'!$K$17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'08_Scenario_Summary'!$BG$17</c:f>
              <c:numCache>
                <c:formatCode>0.00%</c:formatCode>
                <c:ptCount val="1"/>
                <c:pt idx="0">
                  <c:v>4.0824672968346735E-2</c:v>
                </c:pt>
              </c:numCache>
            </c:numRef>
          </c:val>
          <c:extLst>
            <c:ext xmlns:c16="http://schemas.microsoft.com/office/drawing/2014/chart" uri="{C3380CC4-5D6E-409C-BE32-E72D297353CC}">
              <c16:uniqueId val="{00000005-18D0-46B2-8CF1-D4838F50407C}"/>
            </c:ext>
          </c:extLst>
        </c:ser>
        <c:ser>
          <c:idx val="3"/>
          <c:order val="3"/>
          <c:tx>
            <c:strRef>
              <c:f>'08_Scenario_Summary'!$K$18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'08_Scenario_Summary'!$BG$18</c:f>
              <c:numCache>
                <c:formatCode>0.00%</c:formatCode>
                <c:ptCount val="1"/>
                <c:pt idx="0">
                  <c:v>0.28198731646192526</c:v>
                </c:pt>
              </c:numCache>
            </c:numRef>
          </c:val>
          <c:extLst>
            <c:ext xmlns:c16="http://schemas.microsoft.com/office/drawing/2014/chart" uri="{C3380CC4-5D6E-409C-BE32-E72D297353CC}">
              <c16:uniqueId val="{00000007-18D0-46B2-8CF1-D4838F50407C}"/>
            </c:ext>
          </c:extLst>
        </c:ser>
        <c:ser>
          <c:idx val="4"/>
          <c:order val="4"/>
          <c:tx>
            <c:strRef>
              <c:f>'08_Scenario_Summary'!$K$19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'08_Scenario_Summary'!$BG$19</c:f>
              <c:numCache>
                <c:formatCode>0.00%</c:formatCode>
                <c:ptCount val="1"/>
                <c:pt idx="0">
                  <c:v>5.5577481113719747E-2</c:v>
                </c:pt>
              </c:numCache>
            </c:numRef>
          </c:val>
          <c:extLst>
            <c:ext xmlns:c16="http://schemas.microsoft.com/office/drawing/2014/chart" uri="{C3380CC4-5D6E-409C-BE32-E72D297353CC}">
              <c16:uniqueId val="{00000009-18D0-46B2-8CF1-D4838F50407C}"/>
            </c:ext>
          </c:extLst>
        </c:ser>
        <c:ser>
          <c:idx val="5"/>
          <c:order val="5"/>
          <c:tx>
            <c:strRef>
              <c:f>'08_Scenario_Summary'!$K$20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'08_Scenario_Summary'!$BG$20</c:f>
              <c:numCache>
                <c:formatCode>0.00%</c:formatCode>
                <c:ptCount val="1"/>
                <c:pt idx="0">
                  <c:v>8.6422383407979461E-2</c:v>
                </c:pt>
              </c:numCache>
            </c:numRef>
          </c:val>
          <c:extLst>
            <c:ext xmlns:c16="http://schemas.microsoft.com/office/drawing/2014/chart" uri="{C3380CC4-5D6E-409C-BE32-E72D297353CC}">
              <c16:uniqueId val="{0000000B-18D0-46B2-8CF1-D4838F50407C}"/>
            </c:ext>
          </c:extLst>
        </c:ser>
        <c:ser>
          <c:idx val="6"/>
          <c:order val="6"/>
          <c:tx>
            <c:strRef>
              <c:f>'08_Scenario_Summary'!$K$21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'08_Scenario_Summary'!$BG$21</c:f>
              <c:numCache>
                <c:formatCode>0.00%</c:formatCode>
                <c:ptCount val="1"/>
                <c:pt idx="0">
                  <c:v>0.10416367886881174</c:v>
                </c:pt>
              </c:numCache>
            </c:numRef>
          </c:val>
          <c:extLst>
            <c:ext xmlns:c16="http://schemas.microsoft.com/office/drawing/2014/chart" uri="{C3380CC4-5D6E-409C-BE32-E72D297353CC}">
              <c16:uniqueId val="{0000000D-18D0-46B2-8CF1-D4838F50407C}"/>
            </c:ext>
          </c:extLst>
        </c:ser>
        <c:ser>
          <c:idx val="7"/>
          <c:order val="7"/>
          <c:tx>
            <c:strRef>
              <c:f>'08_Scenario_Summary'!$K$22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'08_Scenario_Summary'!$BG$22</c:f>
              <c:numCache>
                <c:formatCode>0.00%</c:formatCode>
                <c:ptCount val="1"/>
                <c:pt idx="0">
                  <c:v>0.1382399324037967</c:v>
                </c:pt>
              </c:numCache>
            </c:numRef>
          </c:val>
          <c:extLst>
            <c:ext xmlns:c16="http://schemas.microsoft.com/office/drawing/2014/chart" uri="{C3380CC4-5D6E-409C-BE32-E72D297353CC}">
              <c16:uniqueId val="{0000000F-18D0-46B2-8CF1-D4838F50407C}"/>
            </c:ext>
          </c:extLst>
        </c:ser>
        <c:ser>
          <c:idx val="8"/>
          <c:order val="8"/>
          <c:tx>
            <c:strRef>
              <c:f>'08_Scenario_Summary'!$K$23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'08_Scenario_Summary'!$BG$23</c:f>
              <c:numCache>
                <c:formatCode>0.00%</c:formatCode>
                <c:ptCount val="1"/>
                <c:pt idx="0">
                  <c:v>1.0814459813923207E-2</c:v>
                </c:pt>
              </c:numCache>
            </c:numRef>
          </c:val>
          <c:extLst>
            <c:ext xmlns:c16="http://schemas.microsoft.com/office/drawing/2014/chart" uri="{C3380CC4-5D6E-409C-BE32-E72D297353CC}">
              <c16:uniqueId val="{00000011-18D0-46B2-8CF1-D4838F50407C}"/>
            </c:ext>
          </c:extLst>
        </c:ser>
        <c:ser>
          <c:idx val="9"/>
          <c:order val="9"/>
          <c:tx>
            <c:strRef>
              <c:f>'08_Scenario_Summary'!$K$24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'08_Scenario_Summary'!$BG$24</c:f>
              <c:numCache>
                <c:formatCode>0.00%</c:formatCode>
                <c:ptCount val="1"/>
                <c:pt idx="0">
                  <c:v>4.8881894813188366E-3</c:v>
                </c:pt>
              </c:numCache>
            </c:numRef>
          </c:val>
          <c:extLst>
            <c:ext xmlns:c16="http://schemas.microsoft.com/office/drawing/2014/chart" uri="{C3380CC4-5D6E-409C-BE32-E72D297353CC}">
              <c16:uniqueId val="{00000013-18D0-46B2-8CF1-D4838F50407C}"/>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Land Use Composition for</a:t>
            </a:r>
            <a:r>
              <a:rPr lang="de-DE" baseline="0"/>
              <a:t> each Scenario </a:t>
            </a:r>
            <a:r>
              <a:rPr lang="de-DE"/>
              <a:t>2060</a:t>
            </a:r>
          </a:p>
        </c:rich>
      </c:tx>
      <c:overlay val="0"/>
      <c:spPr>
        <a:noFill/>
        <a:ln>
          <a:noFill/>
        </a:ln>
        <a:effectLst/>
      </c:spPr>
    </c:title>
    <c:autoTitleDeleted val="0"/>
    <c:plotArea>
      <c:layout/>
      <c:barChart>
        <c:barDir val="col"/>
        <c:grouping val="percentStacked"/>
        <c:varyColors val="0"/>
        <c:ser>
          <c:idx val="0"/>
          <c:order val="0"/>
          <c:tx>
            <c:strRef>
              <c:f>'08_Scenario_Summary'!$A$15</c:f>
              <c:strCache>
                <c:ptCount val="1"/>
                <c:pt idx="0">
                  <c:v>Urban</c:v>
                </c:pt>
              </c:strCache>
            </c:strRef>
          </c:tx>
          <c:spPr>
            <a:solidFill>
              <a:srgbClr val="F3BBA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('08_Scenario_Summary'!$I$15,'08_Scenario_Summary'!$S$15,'08_Scenario_Summary'!$AC$15,'08_Scenario_Summary'!$AM$15,'08_Scenario_Summary'!$AW$15,'08_Scenario_Summary'!$BG$15)</c:f>
              <c:numCache>
                <c:formatCode>0.00%</c:formatCode>
                <c:ptCount val="6"/>
                <c:pt idx="0">
                  <c:v>6.8771869132863997E-2</c:v>
                </c:pt>
                <c:pt idx="1">
                  <c:v>6.8554014725992041E-2</c:v>
                </c:pt>
                <c:pt idx="2">
                  <c:v>5.7000359699879509E-2</c:v>
                </c:pt>
                <c:pt idx="3">
                  <c:v>5.6763174085766865E-2</c:v>
                </c:pt>
                <c:pt idx="4">
                  <c:v>5.8506574758936392E-2</c:v>
                </c:pt>
                <c:pt idx="5">
                  <c:v>7.8450822190190034E-2</c:v>
                </c:pt>
              </c:numCache>
            </c:numRef>
          </c:val>
          <c:extLst>
            <c:ext xmlns:c16="http://schemas.microsoft.com/office/drawing/2014/chart" uri="{C3380CC4-5D6E-409C-BE32-E72D297353CC}">
              <c16:uniqueId val="{00000001-5A4C-4BE5-9633-BDA95155902E}"/>
            </c:ext>
          </c:extLst>
        </c:ser>
        <c:ser>
          <c:idx val="1"/>
          <c:order val="1"/>
          <c:tx>
            <c:strRef>
              <c:f>'08_Scenario_Summary'!$A$16</c:f>
              <c:strCache>
                <c:ptCount val="1"/>
                <c:pt idx="0">
                  <c:v>Static</c:v>
                </c:pt>
              </c:strCache>
            </c:strRef>
          </c:tx>
          <c:spPr>
            <a:solidFill>
              <a:srgbClr val="E3D4D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('08_Scenario_Summary'!$I$16,'08_Scenario_Summary'!$S$16,'08_Scenario_Summary'!$AC$16,'08_Scenario_Summary'!$AM$16,'08_Scenario_Summary'!$AW$16,'08_Scenario_Summary'!$BG$16)</c:f>
              <c:numCache>
                <c:formatCode>0.00%</c:formatCode>
                <c:ptCount val="6"/>
                <c:pt idx="0">
                  <c:v>0.19457536230194697</c:v>
                </c:pt>
                <c:pt idx="1">
                  <c:v>0.19578816272180335</c:v>
                </c:pt>
                <c:pt idx="2">
                  <c:v>0.18433162748714554</c:v>
                </c:pt>
                <c:pt idx="3">
                  <c:v>0.18739008559416953</c:v>
                </c:pt>
                <c:pt idx="4">
                  <c:v>0.19698597163191969</c:v>
                </c:pt>
                <c:pt idx="5">
                  <c:v>0.19863106328998825</c:v>
                </c:pt>
              </c:numCache>
            </c:numRef>
          </c:val>
          <c:extLst>
            <c:ext xmlns:c16="http://schemas.microsoft.com/office/drawing/2014/chart" uri="{C3380CC4-5D6E-409C-BE32-E72D297353CC}">
              <c16:uniqueId val="{00000003-5A4C-4BE5-9633-BDA95155902E}"/>
            </c:ext>
          </c:extLst>
        </c:ser>
        <c:ser>
          <c:idx val="2"/>
          <c:order val="2"/>
          <c:tx>
            <c:strRef>
              <c:f>'08_Scenario_Summary'!$A$17</c:f>
              <c:strCache>
                <c:ptCount val="1"/>
                <c:pt idx="0">
                  <c:v>Open_Forest</c:v>
                </c:pt>
              </c:strCache>
            </c:strRef>
          </c:tx>
          <c:spPr>
            <a:solidFill>
              <a:srgbClr val="C6CE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('08_Scenario_Summary'!$I$17,'08_Scenario_Summary'!$S$17,'08_Scenario_Summary'!$AC$17,'08_Scenario_Summary'!$AM$17,'08_Scenario_Summary'!$AW$17,'08_Scenario_Summary'!$BG$17)</c:f>
              <c:numCache>
                <c:formatCode>0.00%</c:formatCode>
                <c:ptCount val="6"/>
                <c:pt idx="0">
                  <c:v>4.2970911323499096E-2</c:v>
                </c:pt>
                <c:pt idx="1">
                  <c:v>4.2834788770525552E-2</c:v>
                </c:pt>
                <c:pt idx="2">
                  <c:v>4.4498883111606831E-2</c:v>
                </c:pt>
                <c:pt idx="3">
                  <c:v>4.4875008362686791E-2</c:v>
                </c:pt>
                <c:pt idx="4">
                  <c:v>4.3504585100509287E-2</c:v>
                </c:pt>
                <c:pt idx="5">
                  <c:v>4.0824672968346735E-2</c:v>
                </c:pt>
              </c:numCache>
            </c:numRef>
          </c:val>
          <c:extLst>
            <c:ext xmlns:c16="http://schemas.microsoft.com/office/drawing/2014/chart" uri="{C3380CC4-5D6E-409C-BE32-E72D297353CC}">
              <c16:uniqueId val="{00000005-5A4C-4BE5-9633-BDA95155902E}"/>
            </c:ext>
          </c:extLst>
        </c:ser>
        <c:ser>
          <c:idx val="3"/>
          <c:order val="3"/>
          <c:tx>
            <c:strRef>
              <c:f>'08_Scenario_Summary'!$A$18</c:f>
              <c:strCache>
                <c:ptCount val="1"/>
                <c:pt idx="0">
                  <c:v>Closed_Forest</c:v>
                </c:pt>
              </c:strCache>
            </c:strRef>
          </c:tx>
          <c:spPr>
            <a:solidFill>
              <a:srgbClr val="5F7A3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('08_Scenario_Summary'!$I$18,'08_Scenario_Summary'!$S$18,'08_Scenario_Summary'!$AC$18,'08_Scenario_Summary'!$AM$18,'08_Scenario_Summary'!$AW$18,'08_Scenario_Summary'!$BG$18)</c:f>
              <c:numCache>
                <c:formatCode>0.00%</c:formatCode>
                <c:ptCount val="6"/>
                <c:pt idx="0">
                  <c:v>0.3001832947866751</c:v>
                </c:pt>
                <c:pt idx="1">
                  <c:v>0.29923237903488314</c:v>
                </c:pt>
                <c:pt idx="2">
                  <c:v>0.3136550971562585</c:v>
                </c:pt>
                <c:pt idx="3">
                  <c:v>0.29822994940015851</c:v>
                </c:pt>
                <c:pt idx="4">
                  <c:v>0.3039113970723849</c:v>
                </c:pt>
                <c:pt idx="5">
                  <c:v>0.28198731646192526</c:v>
                </c:pt>
              </c:numCache>
            </c:numRef>
          </c:val>
          <c:extLst>
            <c:ext xmlns:c16="http://schemas.microsoft.com/office/drawing/2014/chart" uri="{C3380CC4-5D6E-409C-BE32-E72D297353CC}">
              <c16:uniqueId val="{00000007-5A4C-4BE5-9633-BDA95155902E}"/>
            </c:ext>
          </c:extLst>
        </c:ser>
        <c:ser>
          <c:idx val="4"/>
          <c:order val="4"/>
          <c:tx>
            <c:strRef>
              <c:f>'08_Scenario_Summary'!$A$19</c:f>
              <c:strCache>
                <c:ptCount val="1"/>
                <c:pt idx="0">
                  <c:v>Shrubland</c:v>
                </c:pt>
              </c:strCache>
            </c:strRef>
          </c:tx>
          <c:spPr>
            <a:solidFill>
              <a:srgbClr val="CFB1C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('08_Scenario_Summary'!$I$19,'08_Scenario_Summary'!$S$19,'08_Scenario_Summary'!$AC$19,'08_Scenario_Summary'!$AM$19,'08_Scenario_Summary'!$AW$19,'08_Scenario_Summary'!$BG$19)</c:f>
              <c:numCache>
                <c:formatCode>0.00%</c:formatCode>
                <c:ptCount val="6"/>
                <c:pt idx="0">
                  <c:v>5.3152698684301336E-2</c:v>
                </c:pt>
                <c:pt idx="1">
                  <c:v>5.632233154723576E-2</c:v>
                </c:pt>
                <c:pt idx="2">
                  <c:v>6.5467820540247024E-2</c:v>
                </c:pt>
                <c:pt idx="3">
                  <c:v>5.7691365378950012E-2</c:v>
                </c:pt>
                <c:pt idx="4">
                  <c:v>5.7203029037506188E-2</c:v>
                </c:pt>
                <c:pt idx="5">
                  <c:v>5.5577481113719747E-2</c:v>
                </c:pt>
              </c:numCache>
            </c:numRef>
          </c:val>
          <c:extLst>
            <c:ext xmlns:c16="http://schemas.microsoft.com/office/drawing/2014/chart" uri="{C3380CC4-5D6E-409C-BE32-E72D297353CC}">
              <c16:uniqueId val="{00000009-5A4C-4BE5-9633-BDA95155902E}"/>
            </c:ext>
          </c:extLst>
        </c:ser>
        <c:ser>
          <c:idx val="5"/>
          <c:order val="5"/>
          <c:tx>
            <c:strRef>
              <c:f>'08_Scenario_Summary'!$A$20</c:f>
              <c:strCache>
                <c:ptCount val="1"/>
                <c:pt idx="0">
                  <c:v>Int_AG</c:v>
                </c:pt>
              </c:strCache>
            </c:strRef>
          </c:tx>
          <c:spPr>
            <a:solidFill>
              <a:srgbClr val="F9D4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('08_Scenario_Summary'!$I$20,'08_Scenario_Summary'!$S$20,'08_Scenario_Summary'!$AC$20,'08_Scenario_Summary'!$AM$20,'08_Scenario_Summary'!$AW$20,'08_Scenario_Summary'!$BG$20)</c:f>
              <c:numCache>
                <c:formatCode>0.00%</c:formatCode>
                <c:ptCount val="6"/>
                <c:pt idx="0">
                  <c:v>7.5598195236473709E-2</c:v>
                </c:pt>
                <c:pt idx="1">
                  <c:v>7.7233966556707376E-2</c:v>
                </c:pt>
                <c:pt idx="2">
                  <c:v>7.9257292746559557E-2</c:v>
                </c:pt>
                <c:pt idx="3">
                  <c:v>7.9111302069441641E-2</c:v>
                </c:pt>
                <c:pt idx="4">
                  <c:v>7.8441653785583487E-2</c:v>
                </c:pt>
                <c:pt idx="5">
                  <c:v>8.6422383407979461E-2</c:v>
                </c:pt>
              </c:numCache>
            </c:numRef>
          </c:val>
          <c:extLst>
            <c:ext xmlns:c16="http://schemas.microsoft.com/office/drawing/2014/chart" uri="{C3380CC4-5D6E-409C-BE32-E72D297353CC}">
              <c16:uniqueId val="{0000000B-5A4C-4BE5-9633-BDA95155902E}"/>
            </c:ext>
          </c:extLst>
        </c:ser>
        <c:ser>
          <c:idx val="6"/>
          <c:order val="6"/>
          <c:tx>
            <c:strRef>
              <c:f>'08_Scenario_Summary'!$A$21</c:f>
              <c:strCache>
                <c:ptCount val="1"/>
                <c:pt idx="0">
                  <c:v>Alp_Past</c:v>
                </c:pt>
              </c:strCache>
            </c:strRef>
          </c:tx>
          <c:spPr>
            <a:solidFill>
              <a:srgbClr val="C0850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('08_Scenario_Summary'!$I$21,'08_Scenario_Summary'!$S$21,'08_Scenario_Summary'!$AC$21,'08_Scenario_Summary'!$AM$21,'08_Scenario_Summary'!$AW$21,'08_Scenario_Summary'!$BG$21)</c:f>
              <c:numCache>
                <c:formatCode>0.00%</c:formatCode>
                <c:ptCount val="6"/>
                <c:pt idx="0">
                  <c:v>0.10588779804026315</c:v>
                </c:pt>
                <c:pt idx="1">
                  <c:v>0.10325080378579533</c:v>
                </c:pt>
                <c:pt idx="2">
                  <c:v>9.5269124985010806E-2</c:v>
                </c:pt>
                <c:pt idx="3">
                  <c:v>0.1140380366881236</c:v>
                </c:pt>
                <c:pt idx="4">
                  <c:v>0.1048653094581376</c:v>
                </c:pt>
                <c:pt idx="5">
                  <c:v>0.10416367886881174</c:v>
                </c:pt>
              </c:numCache>
            </c:numRef>
          </c:val>
          <c:extLst>
            <c:ext xmlns:c16="http://schemas.microsoft.com/office/drawing/2014/chart" uri="{C3380CC4-5D6E-409C-BE32-E72D297353CC}">
              <c16:uniqueId val="{0000000D-5A4C-4BE5-9633-BDA95155902E}"/>
            </c:ext>
          </c:extLst>
        </c:ser>
        <c:ser>
          <c:idx val="7"/>
          <c:order val="7"/>
          <c:tx>
            <c:strRef>
              <c:f>'08_Scenario_Summary'!$A$22</c:f>
              <c:strCache>
                <c:ptCount val="1"/>
                <c:pt idx="0">
                  <c:v>Grassland</c:v>
                </c:pt>
              </c:strCache>
            </c:strRef>
          </c:tx>
          <c:spPr>
            <a:solidFill>
              <a:srgbClr val="F98E8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('08_Scenario_Summary'!$I$22,'08_Scenario_Summary'!$S$22,'08_Scenario_Summary'!$AC$22,'08_Scenario_Summary'!$AM$22,'08_Scenario_Summary'!$AW$22,'08_Scenario_Summary'!$BG$22)</c:f>
              <c:numCache>
                <c:formatCode>0.00%</c:formatCode>
                <c:ptCount val="6"/>
                <c:pt idx="0">
                  <c:v>0.13398921074953943</c:v>
                </c:pt>
                <c:pt idx="1">
                  <c:v>0.13486702412126067</c:v>
                </c:pt>
                <c:pt idx="2">
                  <c:v>0.13467787833611905</c:v>
                </c:pt>
                <c:pt idx="3">
                  <c:v>0.13546894255270658</c:v>
                </c:pt>
                <c:pt idx="4">
                  <c:v>0.13432224742162566</c:v>
                </c:pt>
                <c:pt idx="5">
                  <c:v>0.1382399324037967</c:v>
                </c:pt>
              </c:numCache>
            </c:numRef>
          </c:val>
          <c:extLst>
            <c:ext xmlns:c16="http://schemas.microsoft.com/office/drawing/2014/chart" uri="{C3380CC4-5D6E-409C-BE32-E72D297353CC}">
              <c16:uniqueId val="{0000000F-5A4C-4BE5-9633-BDA95155902E}"/>
            </c:ext>
          </c:extLst>
        </c:ser>
        <c:ser>
          <c:idx val="8"/>
          <c:order val="8"/>
          <c:tx>
            <c:strRef>
              <c:f>'08_Scenario_Summary'!$A$23</c:f>
              <c:strCache>
                <c:ptCount val="1"/>
                <c:pt idx="0">
                  <c:v>Perm_crops</c:v>
                </c:pt>
              </c:strCache>
            </c:strRef>
          </c:tx>
          <c:spPr>
            <a:solidFill>
              <a:srgbClr val="949DC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('08_Scenario_Summary'!$I$23,'08_Scenario_Summary'!$S$23,'08_Scenario_Summary'!$AC$23,'08_Scenario_Summary'!$AM$23,'08_Scenario_Summary'!$AW$23,'08_Scenario_Summary'!$BG$23)</c:f>
              <c:numCache>
                <c:formatCode>0.00%</c:formatCode>
                <c:ptCount val="6"/>
                <c:pt idx="0">
                  <c:v>1.0644970736152674E-2</c:v>
                </c:pt>
                <c:pt idx="1">
                  <c:v>1.0727052979005992E-2</c:v>
                </c:pt>
                <c:pt idx="2">
                  <c:v>1.1626527125718617E-2</c:v>
                </c:pt>
                <c:pt idx="3">
                  <c:v>1.2415736785352009E-2</c:v>
                </c:pt>
                <c:pt idx="4">
                  <c:v>1.0894789086107406E-2</c:v>
                </c:pt>
                <c:pt idx="5">
                  <c:v>1.0814459813923207E-2</c:v>
                </c:pt>
              </c:numCache>
            </c:numRef>
          </c:val>
          <c:extLst>
            <c:ext xmlns:c16="http://schemas.microsoft.com/office/drawing/2014/chart" uri="{C3380CC4-5D6E-409C-BE32-E72D297353CC}">
              <c16:uniqueId val="{00000011-5A4C-4BE5-9633-BDA95155902E}"/>
            </c:ext>
          </c:extLst>
        </c:ser>
        <c:ser>
          <c:idx val="9"/>
          <c:order val="9"/>
          <c:tx>
            <c:strRef>
              <c:f>'08_Scenario_Summary'!$A$24</c:f>
              <c:strCache>
                <c:ptCount val="1"/>
                <c:pt idx="0">
                  <c:v>Glacier</c:v>
                </c:pt>
              </c:strCache>
            </c:strRef>
          </c:tx>
          <c:spPr>
            <a:solidFill>
              <a:srgbClr val="DAD8E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('08_Scenario_Summary'!$A$13,'08_Scenario_Summary'!$K$13,'08_Scenario_Summary'!$U$13,'08_Scenario_Summary'!$AE$13,'08_Scenario_Summary'!$AO$13,'08_Scenario_Summary'!$AY$13)</c:f>
              <c:strCache>
                <c:ptCount val="6"/>
                <c:pt idx="0">
                  <c:v>Changes Reference Scenario</c:v>
                </c:pt>
                <c:pt idx="1">
                  <c:v>Changes Business as usual Scenario</c:v>
                </c:pt>
                <c:pt idx="2">
                  <c:v>Changes EI Nature Scenario</c:v>
                </c:pt>
                <c:pt idx="3">
                  <c:v>Changes EI Culture Scenario</c:v>
                </c:pt>
                <c:pt idx="4">
                  <c:v>Changes EI Society Scenario</c:v>
                </c:pt>
                <c:pt idx="5">
                  <c:v>Changes Growth and Extinction Scenario</c:v>
                </c:pt>
              </c:strCache>
            </c:strRef>
          </c:cat>
          <c:val>
            <c:numRef>
              <c:f>('08_Scenario_Summary'!$I$24,'08_Scenario_Summary'!$S$24,'08_Scenario_Summary'!$AC$24,'08_Scenario_Summary'!$AM$24,'08_Scenario_Summary'!$AW$24,'08_Scenario_Summary'!$BG$24)</c:f>
              <c:numCache>
                <c:formatCode>0.00%</c:formatCode>
                <c:ptCount val="6"/>
                <c:pt idx="0">
                  <c:v>1.422568900828435E-2</c:v>
                </c:pt>
                <c:pt idx="1">
                  <c:v>1.1189475756790851E-2</c:v>
                </c:pt>
                <c:pt idx="2">
                  <c:v>1.4215388811454592E-2</c:v>
                </c:pt>
                <c:pt idx="3">
                  <c:v>1.4016399082644609E-2</c:v>
                </c:pt>
                <c:pt idx="4">
                  <c:v>1.1364442647289388E-2</c:v>
                </c:pt>
                <c:pt idx="5">
                  <c:v>4.8881894813188366E-3</c:v>
                </c:pt>
              </c:numCache>
            </c:numRef>
          </c:val>
          <c:extLst>
            <c:ext xmlns:c16="http://schemas.microsoft.com/office/drawing/2014/chart" uri="{C3380CC4-5D6E-409C-BE32-E72D297353CC}">
              <c16:uniqueId val="{00000013-5A4C-4BE5-9633-BDA95155902E}"/>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38016"/>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de-DE" b="1"/>
              <a:t>Percentage Change for each scenarios from</a:t>
            </a:r>
            <a:r>
              <a:rPr lang="de-DE" b="1" baseline="0"/>
              <a:t> BAU change between 2020 and 2060</a:t>
            </a:r>
            <a:endParaRPr lang="de-DE"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'08_Scenario_Summary'!$B$73</c:f>
              <c:strCache>
                <c:ptCount val="1"/>
                <c:pt idx="0">
                  <c:v>EI_Nature</c:v>
                </c:pt>
              </c:strCache>
            </c:strRef>
          </c:tx>
          <c:spPr>
            <a:solidFill>
              <a:schemeClr val="accent2"/>
            </a:solidFill>
            <a:ln>
              <a:noFill/>
            </a:ln>
            <a:effectLst/>
          </c:spPr>
          <c:invertIfNegative val="0"/>
          <c:cat>
            <c:strRef>
              <c:f>'08_Scenario_Summary'!$A$74:$A$83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'08_Scenario_Summary'!$B$74:$B$83</c:f>
              <c:numCache>
                <c:formatCode>0.00%</c:formatCode>
                <c:ptCount val="10"/>
                <c:pt idx="0">
                  <c:v>-0.25</c:v>
                </c:pt>
                <c:pt idx="1">
                  <c:v>-0.1</c:v>
                </c:pt>
                <c:pt idx="2">
                  <c:v>0</c:v>
                </c:pt>
                <c:pt idx="3">
                  <c:v>0.01</c:v>
                </c:pt>
                <c:pt idx="4">
                  <c:v>0.1</c:v>
                </c:pt>
                <c:pt idx="5">
                  <c:v>-0.01</c:v>
                </c:pt>
                <c:pt idx="6">
                  <c:v>-0.1</c:v>
                </c:pt>
                <c:pt idx="7">
                  <c:v>-0.04</c:v>
                </c:pt>
                <c:pt idx="8">
                  <c:v>0.04</c:v>
                </c:pt>
                <c:pt idx="9">
                  <c:v>0.1</c:v>
                </c:pt>
              </c:numCache>
            </c:numRef>
          </c:val>
          <c:extLst>
            <c:ext xmlns:c16="http://schemas.microsoft.com/office/drawing/2014/chart" uri="{C3380CC4-5D6E-409C-BE32-E72D297353CC}">
              <c16:uniqueId val="{00000000-1821-BA44-8674-53D22D565C8D}"/>
            </c:ext>
          </c:extLst>
        </c:ser>
        <c:ser>
          <c:idx val="1"/>
          <c:order val="1"/>
          <c:tx>
            <c:strRef>
              <c:f>'08_Scenario_Summary'!$C$73</c:f>
              <c:strCache>
                <c:ptCount val="1"/>
                <c:pt idx="0">
                  <c:v>EI_Culture</c:v>
                </c:pt>
              </c:strCache>
            </c:strRef>
          </c:tx>
          <c:spPr>
            <a:solidFill>
              <a:schemeClr val="accent4"/>
            </a:solidFill>
            <a:ln>
              <a:noFill/>
            </a:ln>
            <a:effectLst/>
          </c:spPr>
          <c:invertIfNegative val="0"/>
          <c:cat>
            <c:strRef>
              <c:f>'08_Scenario_Summary'!$A$74:$A$83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'08_Scenario_Summary'!$C$74:$C$83</c:f>
              <c:numCache>
                <c:formatCode>0.00%</c:formatCode>
                <c:ptCount val="10"/>
                <c:pt idx="0">
                  <c:v>-0.24</c:v>
                </c:pt>
                <c:pt idx="1">
                  <c:v>-7.0000000000000007E-2</c:v>
                </c:pt>
                <c:pt idx="2">
                  <c:v>0.02</c:v>
                </c:pt>
                <c:pt idx="3">
                  <c:v>-0.03</c:v>
                </c:pt>
                <c:pt idx="4">
                  <c:v>0</c:v>
                </c:pt>
                <c:pt idx="5">
                  <c:v>0</c:v>
                </c:pt>
                <c:pt idx="6">
                  <c:v>7.0000000000000007E-2</c:v>
                </c:pt>
                <c:pt idx="7">
                  <c:v>-0.02</c:v>
                </c:pt>
                <c:pt idx="8">
                  <c:v>0.12</c:v>
                </c:pt>
                <c:pt idx="9">
                  <c:v>0.1</c:v>
                </c:pt>
              </c:numCache>
            </c:numRef>
          </c:val>
          <c:extLst>
            <c:ext xmlns:c16="http://schemas.microsoft.com/office/drawing/2014/chart" uri="{C3380CC4-5D6E-409C-BE32-E72D297353CC}">
              <c16:uniqueId val="{00000001-1821-BA44-8674-53D22D565C8D}"/>
            </c:ext>
          </c:extLst>
        </c:ser>
        <c:ser>
          <c:idx val="2"/>
          <c:order val="2"/>
          <c:tx>
            <c:strRef>
              <c:f>'08_Scenario_Summary'!$D$73</c:f>
              <c:strCache>
                <c:ptCount val="1"/>
                <c:pt idx="0">
                  <c:v>EI_Society</c:v>
                </c:pt>
              </c:strCache>
            </c:strRef>
          </c:tx>
          <c:spPr>
            <a:solidFill>
              <a:schemeClr val="accent6"/>
            </a:solidFill>
            <a:ln>
              <a:noFill/>
            </a:ln>
            <a:effectLst/>
          </c:spPr>
          <c:invertIfNegative val="0"/>
          <c:cat>
            <c:strRef>
              <c:f>'08_Scenario_Summary'!$A$74:$A$83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'08_Scenario_Summary'!$D$74:$D$83</c:f>
              <c:numCache>
                <c:formatCode>0.00%</c:formatCode>
                <c:ptCount val="10"/>
                <c:pt idx="0">
                  <c:v>-0.2</c:v>
                </c:pt>
                <c:pt idx="1">
                  <c:v>-1.0000000000000002E-2</c:v>
                </c:pt>
                <c:pt idx="2">
                  <c:v>0</c:v>
                </c:pt>
                <c:pt idx="3">
                  <c:v>0</c:v>
                </c:pt>
                <c:pt idx="4">
                  <c:v>0</c:v>
                </c:pt>
                <c:pt idx="5">
                  <c:v>0</c:v>
                </c:pt>
                <c:pt idx="6">
                  <c:v>0</c:v>
                </c:pt>
                <c:pt idx="7">
                  <c:v>-0.02</c:v>
                </c:pt>
                <c:pt idx="8">
                  <c:v>0</c:v>
                </c:pt>
                <c:pt idx="9">
                  <c:v>0</c:v>
                </c:pt>
              </c:numCache>
            </c:numRef>
          </c:val>
          <c:extLst>
            <c:ext xmlns:c16="http://schemas.microsoft.com/office/drawing/2014/chart" uri="{C3380CC4-5D6E-409C-BE32-E72D297353CC}">
              <c16:uniqueId val="{00000002-1821-BA44-8674-53D22D565C8D}"/>
            </c:ext>
          </c:extLst>
        </c:ser>
        <c:ser>
          <c:idx val="3"/>
          <c:order val="3"/>
          <c:tx>
            <c:strRef>
              <c:f>'08_Scenario_Summary'!$E$73</c:f>
              <c:strCache>
                <c:ptCount val="1"/>
                <c:pt idx="0">
                  <c:v>Growth and Extinction</c:v>
                </c:pt>
              </c:strCache>
            </c:strRef>
          </c:tx>
          <c:spPr>
            <a:solidFill>
              <a:schemeClr val="accent2">
                <a:lumMod val="60000"/>
              </a:schemeClr>
            </a:solidFill>
            <a:ln>
              <a:noFill/>
            </a:ln>
            <a:effectLst/>
          </c:spPr>
          <c:invertIfNegative val="0"/>
          <c:cat>
            <c:strRef>
              <c:f>'08_Scenario_Summary'!$A$74:$A$83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'08_Scenario_Summary'!$E$74:$E$83</c:f>
              <c:numCache>
                <c:formatCode>0.00%</c:formatCode>
                <c:ptCount val="10"/>
                <c:pt idx="0">
                  <c:v>0.2</c:v>
                </c:pt>
                <c:pt idx="1">
                  <c:v>0.03</c:v>
                </c:pt>
                <c:pt idx="2">
                  <c:v>-0.03</c:v>
                </c:pt>
                <c:pt idx="3">
                  <c:v>-0.05</c:v>
                </c:pt>
                <c:pt idx="4">
                  <c:v>0</c:v>
                </c:pt>
                <c:pt idx="5">
                  <c:v>0.11</c:v>
                </c:pt>
                <c:pt idx="6">
                  <c:v>0.02</c:v>
                </c:pt>
                <c:pt idx="7">
                  <c:v>0.04</c:v>
                </c:pt>
                <c:pt idx="8">
                  <c:v>0.02</c:v>
                </c:pt>
                <c:pt idx="9">
                  <c:v>-0.25</c:v>
                </c:pt>
              </c:numCache>
            </c:numRef>
          </c:val>
          <c:extLst>
            <c:ext xmlns:c16="http://schemas.microsoft.com/office/drawing/2014/chart" uri="{C3380CC4-5D6E-409C-BE32-E72D297353CC}">
              <c16:uniqueId val="{00000003-1821-BA44-8674-53D22D565C8D}"/>
            </c:ext>
          </c:extLst>
        </c:ser>
        <c:dLbls>
          <c:showLegendKey val="0"/>
          <c:showVal val="0"/>
          <c:showCatName val="0"/>
          <c:showSerName val="0"/>
          <c:showPercent val="0"/>
          <c:showBubbleSize val="0"/>
        </c:dLbls>
        <c:gapWidth val="219"/>
        <c:overlap val="-27"/>
        <c:axId val="1799465824"/>
        <c:axId val="1778289696"/>
      </c:barChart>
      <c:catAx>
        <c:axId val="179946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ln w="3175">
                  <a:solidFill>
                    <a:schemeClr val="bg1"/>
                  </a:solidFill>
                </a:ln>
                <a:solidFill>
                  <a:schemeClr val="tx1">
                    <a:lumMod val="65000"/>
                    <a:lumOff val="35000"/>
                  </a:schemeClr>
                </a:solidFill>
                <a:latin typeface="+mn-lt"/>
                <a:ea typeface="+mn-ea"/>
                <a:cs typeface="+mn-cs"/>
              </a:defRPr>
            </a:pPr>
            <a:endParaRPr lang="en-US"/>
          </a:p>
        </c:txPr>
        <c:crossAx val="1778289696"/>
        <c:crosses val="autoZero"/>
        <c:auto val="1"/>
        <c:lblAlgn val="ctr"/>
        <c:lblOffset val="100"/>
        <c:noMultiLvlLbl val="0"/>
      </c:catAx>
      <c:valAx>
        <c:axId val="1778289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65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de-DE" b="1"/>
              <a:t>Percentage</a:t>
            </a:r>
            <a:r>
              <a:rPr lang="de-DE" b="1" baseline="0"/>
              <a:t> difference of total area between s</a:t>
            </a:r>
            <a:r>
              <a:rPr lang="de-DE" b="1"/>
              <a:t>cenarios</a:t>
            </a:r>
            <a:r>
              <a:rPr lang="de-DE" b="1" baseline="0"/>
              <a:t> and BAU in 2060 </a:t>
            </a:r>
            <a:endParaRPr lang="de-DE"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'08_Scenario_Summary'!$B$103:$E$103</c:f>
              <c:strCache>
                <c:ptCount val="1"/>
                <c:pt idx="0">
                  <c:v>EI_Nature EI_Culture EI_Society Growth and Extinction</c:v>
                </c:pt>
              </c:strCache>
            </c:strRef>
          </c:tx>
          <c:spPr>
            <a:solidFill>
              <a:schemeClr val="accent2"/>
            </a:solidFill>
            <a:ln>
              <a:noFill/>
            </a:ln>
            <a:effectLst/>
          </c:spPr>
          <c:invertIfNegative val="0"/>
          <c:cat>
            <c:strRef>
              <c:f>'08_Scenario_Summary'!$A$104:$A$113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'08_Scenario_Summary'!$B$104:$B$113</c:f>
              <c:numCache>
                <c:formatCode>0.00%</c:formatCode>
                <c:ptCount val="10"/>
                <c:pt idx="0">
                  <c:v>-1.1553655026112532E-2</c:v>
                </c:pt>
                <c:pt idx="1">
                  <c:v>-1.1456535234657811E-2</c:v>
                </c:pt>
                <c:pt idx="2">
                  <c:v>1.6640943410812792E-3</c:v>
                </c:pt>
                <c:pt idx="3">
                  <c:v>1.4422718121375355E-2</c:v>
                </c:pt>
                <c:pt idx="4">
                  <c:v>9.1454889930112637E-3</c:v>
                </c:pt>
                <c:pt idx="5">
                  <c:v>2.0233261898521815E-3</c:v>
                </c:pt>
                <c:pt idx="6">
                  <c:v>-7.981678800784528E-3</c:v>
                </c:pt>
                <c:pt idx="7">
                  <c:v>-1.8914578514162006E-4</c:v>
                </c:pt>
                <c:pt idx="8">
                  <c:v>8.9947414671262549E-4</c:v>
                </c:pt>
                <c:pt idx="9">
                  <c:v>3.0259130546637404E-3</c:v>
                </c:pt>
              </c:numCache>
            </c:numRef>
          </c:val>
          <c:extLst>
            <c:ext xmlns:c16="http://schemas.microsoft.com/office/drawing/2014/chart" uri="{C3380CC4-5D6E-409C-BE32-E72D297353CC}">
              <c16:uniqueId val="{00000000-80AD-A144-A29D-D3BEEAAF8DE7}"/>
            </c:ext>
          </c:extLst>
        </c:ser>
        <c:ser>
          <c:idx val="1"/>
          <c:order val="1"/>
          <c:tx>
            <c:strRef>
              <c:f>'08_Scenario_Summary'!$C$73</c:f>
              <c:strCache>
                <c:ptCount val="1"/>
                <c:pt idx="0">
                  <c:v>EI_Culture</c:v>
                </c:pt>
              </c:strCache>
            </c:strRef>
          </c:tx>
          <c:spPr>
            <a:solidFill>
              <a:schemeClr val="accent4"/>
            </a:solidFill>
            <a:ln>
              <a:noFill/>
            </a:ln>
            <a:effectLst/>
          </c:spPr>
          <c:invertIfNegative val="0"/>
          <c:cat>
            <c:strRef>
              <c:f>'08_Scenario_Summary'!$A$104:$A$113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'08_Scenario_Summary'!$C$104:$C$113</c:f>
              <c:numCache>
                <c:formatCode>0.00%</c:formatCode>
                <c:ptCount val="10"/>
                <c:pt idx="0">
                  <c:v>-1.1790840640225175E-2</c:v>
                </c:pt>
                <c:pt idx="1">
                  <c:v>-8.398077127633824E-3</c:v>
                </c:pt>
                <c:pt idx="2">
                  <c:v>2.0402195921612395E-3</c:v>
                </c:pt>
                <c:pt idx="3">
                  <c:v>-1.0024296347246331E-3</c:v>
                </c:pt>
                <c:pt idx="4">
                  <c:v>1.3690338317142517E-3</c:v>
                </c:pt>
                <c:pt idx="5">
                  <c:v>1.8773355127342656E-3</c:v>
                </c:pt>
                <c:pt idx="6">
                  <c:v>1.0787232902328261E-2</c:v>
                </c:pt>
                <c:pt idx="7">
                  <c:v>6.0191843144591362E-4</c:v>
                </c:pt>
                <c:pt idx="8">
                  <c:v>1.6886838063460176E-3</c:v>
                </c:pt>
                <c:pt idx="9">
                  <c:v>2.8269233258537575E-3</c:v>
                </c:pt>
              </c:numCache>
            </c:numRef>
          </c:val>
          <c:extLst>
            <c:ext xmlns:c16="http://schemas.microsoft.com/office/drawing/2014/chart" uri="{C3380CC4-5D6E-409C-BE32-E72D297353CC}">
              <c16:uniqueId val="{00000001-80AD-A144-A29D-D3BEEAAF8DE7}"/>
            </c:ext>
          </c:extLst>
        </c:ser>
        <c:ser>
          <c:idx val="2"/>
          <c:order val="2"/>
          <c:tx>
            <c:strRef>
              <c:f>'08_Scenario_Summary'!$D$73</c:f>
              <c:strCache>
                <c:ptCount val="1"/>
                <c:pt idx="0">
                  <c:v>EI_Society</c:v>
                </c:pt>
              </c:strCache>
            </c:strRef>
          </c:tx>
          <c:spPr>
            <a:solidFill>
              <a:schemeClr val="accent6"/>
            </a:solidFill>
            <a:ln>
              <a:noFill/>
            </a:ln>
            <a:effectLst/>
          </c:spPr>
          <c:invertIfNegative val="0"/>
          <c:cat>
            <c:strRef>
              <c:f>'08_Scenario_Summary'!$A$104:$A$113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'08_Scenario_Summary'!$D$104:$D$113</c:f>
              <c:numCache>
                <c:formatCode>0.00%</c:formatCode>
                <c:ptCount val="10"/>
                <c:pt idx="0">
                  <c:v>-1.0047439967055649E-2</c:v>
                </c:pt>
                <c:pt idx="1">
                  <c:v>1.1978089101163381E-3</c:v>
                </c:pt>
                <c:pt idx="2">
                  <c:v>6.6979632998373506E-4</c:v>
                </c:pt>
                <c:pt idx="3">
                  <c:v>4.6790180375017587E-3</c:v>
                </c:pt>
                <c:pt idx="4">
                  <c:v>8.8069749027042815E-4</c:v>
                </c:pt>
                <c:pt idx="5">
                  <c:v>1.2076872288761115E-3</c:v>
                </c:pt>
                <c:pt idx="6">
                  <c:v>1.6145056723422674E-3</c:v>
                </c:pt>
                <c:pt idx="7">
                  <c:v>-5.4477669963501341E-4</c:v>
                </c:pt>
                <c:pt idx="8">
                  <c:v>1.6773610710141447E-4</c:v>
                </c:pt>
                <c:pt idx="9">
                  <c:v>1.7496689049853638E-4</c:v>
                </c:pt>
              </c:numCache>
            </c:numRef>
          </c:val>
          <c:extLst>
            <c:ext xmlns:c16="http://schemas.microsoft.com/office/drawing/2014/chart" uri="{C3380CC4-5D6E-409C-BE32-E72D297353CC}">
              <c16:uniqueId val="{00000002-80AD-A144-A29D-D3BEEAAF8DE7}"/>
            </c:ext>
          </c:extLst>
        </c:ser>
        <c:ser>
          <c:idx val="3"/>
          <c:order val="3"/>
          <c:tx>
            <c:strRef>
              <c:f>'08_Scenario_Summary'!$E$73</c:f>
              <c:strCache>
                <c:ptCount val="1"/>
                <c:pt idx="0">
                  <c:v>Growth and Extinction</c:v>
                </c:pt>
              </c:strCache>
            </c:strRef>
          </c:tx>
          <c:spPr>
            <a:solidFill>
              <a:schemeClr val="accent2">
                <a:lumMod val="60000"/>
              </a:schemeClr>
            </a:solidFill>
            <a:ln>
              <a:noFill/>
            </a:ln>
            <a:effectLst/>
          </c:spPr>
          <c:invertIfNegative val="0"/>
          <c:cat>
            <c:strRef>
              <c:f>'08_Scenario_Summary'!$A$104:$A$113</c:f>
              <c:strCache>
                <c:ptCount val="10"/>
                <c:pt idx="0">
                  <c:v>Urban</c:v>
                </c:pt>
                <c:pt idx="1">
                  <c:v>Static</c:v>
                </c:pt>
                <c:pt idx="2">
                  <c:v>Open_Forest</c:v>
                </c:pt>
                <c:pt idx="3">
                  <c:v>Closed_Forest</c:v>
                </c:pt>
                <c:pt idx="4">
                  <c:v>Shrubland</c:v>
                </c:pt>
                <c:pt idx="5">
                  <c:v>Int_AG</c:v>
                </c:pt>
                <c:pt idx="6">
                  <c:v>Alp_Past</c:v>
                </c:pt>
                <c:pt idx="7">
                  <c:v>Grassland</c:v>
                </c:pt>
                <c:pt idx="8">
                  <c:v>Perm_crops</c:v>
                </c:pt>
                <c:pt idx="9">
                  <c:v>Glacier</c:v>
                </c:pt>
              </c:strCache>
            </c:strRef>
          </c:cat>
          <c:val>
            <c:numRef>
              <c:f>'08_Scenario_Summary'!$E$104:$E$113</c:f>
              <c:numCache>
                <c:formatCode>0.00%</c:formatCode>
                <c:ptCount val="10"/>
                <c:pt idx="0">
                  <c:v>9.8968074641979931E-3</c:v>
                </c:pt>
                <c:pt idx="1">
                  <c:v>2.8429005681848973E-3</c:v>
                </c:pt>
                <c:pt idx="2">
                  <c:v>-2.0101158021788162E-3</c:v>
                </c:pt>
                <c:pt idx="3">
                  <c:v>-1.7245062572957881E-2</c:v>
                </c:pt>
                <c:pt idx="4">
                  <c:v>-7.4485043351601304E-4</c:v>
                </c:pt>
                <c:pt idx="5">
                  <c:v>9.1884168512720854E-3</c:v>
                </c:pt>
                <c:pt idx="6">
                  <c:v>9.1287508301640674E-4</c:v>
                </c:pt>
                <c:pt idx="7">
                  <c:v>3.3729082825360301E-3</c:v>
                </c:pt>
                <c:pt idx="8">
                  <c:v>8.7406834917215168E-5</c:v>
                </c:pt>
                <c:pt idx="9">
                  <c:v>-6.3012862754720147E-3</c:v>
                </c:pt>
              </c:numCache>
            </c:numRef>
          </c:val>
          <c:extLst>
            <c:ext xmlns:c16="http://schemas.microsoft.com/office/drawing/2014/chart" uri="{C3380CC4-5D6E-409C-BE32-E72D297353CC}">
              <c16:uniqueId val="{00000003-80AD-A144-A29D-D3BEEAAF8DE7}"/>
            </c:ext>
          </c:extLst>
        </c:ser>
        <c:dLbls>
          <c:showLegendKey val="0"/>
          <c:showVal val="0"/>
          <c:showCatName val="0"/>
          <c:showSerName val="0"/>
          <c:showPercent val="0"/>
          <c:showBubbleSize val="0"/>
        </c:dLbls>
        <c:gapWidth val="219"/>
        <c:overlap val="-27"/>
        <c:axId val="1799465824"/>
        <c:axId val="1778289696"/>
      </c:barChart>
      <c:catAx>
        <c:axId val="179946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289696"/>
        <c:crosses val="autoZero"/>
        <c:auto val="1"/>
        <c:lblAlgn val="ctr"/>
        <c:lblOffset val="100"/>
        <c:noMultiLvlLbl val="0"/>
      </c:catAx>
      <c:valAx>
        <c:axId val="1778289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65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de-DE" b="1"/>
              <a:t> Difference between</a:t>
            </a:r>
            <a:r>
              <a:rPr lang="de-DE" b="1" baseline="0"/>
              <a:t> BAU and Scnearios in </a:t>
            </a:r>
            <a:r>
              <a:rPr lang="de-DE" b="1"/>
              <a:t>Total area (ha and %) each LU class occupies in each scenario in 2050</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'08_Scenario_Summary'!$B$156</c:f>
              <c:strCache>
                <c:ptCount val="1"/>
                <c:pt idx="0">
                  <c:v>LAP</c:v>
                </c:pt>
              </c:strCache>
            </c:strRef>
          </c:tx>
          <c:spPr>
            <a:solidFill>
              <a:schemeClr val="accent2"/>
            </a:solidFill>
            <a:ln>
              <a:noFill/>
            </a:ln>
            <a:effectLst/>
          </c:spPr>
          <c:invertIfNegative val="0"/>
          <c:cat>
            <c:strRef>
              <c:f>'08_Scenario_Summary'!$A$157:$A$170</c:f>
              <c:strCache>
                <c:ptCount val="14"/>
                <c:pt idx="0">
                  <c:v>closed forest</c:v>
                </c:pt>
                <c:pt idx="1">
                  <c:v>open forest</c:v>
                </c:pt>
                <c:pt idx="2">
                  <c:v>permanent crops</c:v>
                </c:pt>
                <c:pt idx="3">
                  <c:v>intensitve agriculture</c:v>
                </c:pt>
                <c:pt idx="4">
                  <c:v>extensive agriculture</c:v>
                </c:pt>
                <c:pt idx="5">
                  <c:v>shrubland</c:v>
                </c:pt>
                <c:pt idx="6">
                  <c:v>open spaces with little or no vegetation</c:v>
                </c:pt>
                <c:pt idx="7">
                  <c:v>urban</c:v>
                </c:pt>
                <c:pt idx="8">
                  <c:v>industry</c:v>
                </c:pt>
                <c:pt idx="9">
                  <c:v>mine, dump, construction sites and transport units</c:v>
                </c:pt>
                <c:pt idx="10">
                  <c:v>glacier and permanent snow</c:v>
                </c:pt>
                <c:pt idx="11">
                  <c:v>urban parks</c:v>
                </c:pt>
                <c:pt idx="12">
                  <c:v>rocks and sand</c:v>
                </c:pt>
                <c:pt idx="13">
                  <c:v>inland water and wetlands</c:v>
                </c:pt>
              </c:strCache>
            </c:strRef>
          </c:cat>
          <c:val>
            <c:numRef>
              <c:f>'08_Scenario_Summary'!$B$157:$B$170</c:f>
              <c:numCache>
                <c:formatCode>_ * #,##0.00_ ;_ * \-#,##0.00_ ;_ * "-"??_ ;_ @_ </c:formatCode>
                <c:ptCount val="14"/>
                <c:pt idx="0">
                  <c:v>-0.69999999999999929</c:v>
                </c:pt>
                <c:pt idx="1">
                  <c:v>0.40000000000000036</c:v>
                </c:pt>
                <c:pt idx="2">
                  <c:v>0.10000000000000009</c:v>
                </c:pt>
                <c:pt idx="3">
                  <c:v>-4.6999999999999993</c:v>
                </c:pt>
                <c:pt idx="4">
                  <c:v>6.5</c:v>
                </c:pt>
                <c:pt idx="5">
                  <c:v>-1.6000000000000005</c:v>
                </c:pt>
                <c:pt idx="6">
                  <c:v>0</c:v>
                </c:pt>
                <c:pt idx="7">
                  <c:v>-9.9999999999999645E-2</c:v>
                </c:pt>
                <c:pt idx="8">
                  <c:v>0</c:v>
                </c:pt>
                <c:pt idx="9">
                  <c:v>0</c:v>
                </c:pt>
                <c:pt idx="10">
                  <c:v>0</c:v>
                </c:pt>
                <c:pt idx="11">
                  <c:v>0</c:v>
                </c:pt>
                <c:pt idx="12">
                  <c:v>0</c:v>
                </c:pt>
                <c:pt idx="13">
                  <c:v>0</c:v>
                </c:pt>
              </c:numCache>
            </c:numRef>
          </c:val>
          <c:extLst>
            <c:ext xmlns:c16="http://schemas.microsoft.com/office/drawing/2014/chart" uri="{C3380CC4-5D6E-409C-BE32-E72D297353CC}">
              <c16:uniqueId val="{00000000-FA3A-8343-A240-90CF1701BC70}"/>
            </c:ext>
          </c:extLst>
        </c:ser>
        <c:ser>
          <c:idx val="1"/>
          <c:order val="1"/>
          <c:tx>
            <c:strRef>
              <c:f>'08_Scenario_Summary'!$C$156</c:f>
              <c:strCache>
                <c:ptCount val="1"/>
                <c:pt idx="0">
                  <c:v>LIB</c:v>
                </c:pt>
              </c:strCache>
            </c:strRef>
          </c:tx>
          <c:spPr>
            <a:solidFill>
              <a:schemeClr val="accent4"/>
            </a:solidFill>
            <a:ln>
              <a:noFill/>
            </a:ln>
            <a:effectLst/>
          </c:spPr>
          <c:invertIfNegative val="0"/>
          <c:cat>
            <c:strRef>
              <c:f>'08_Scenario_Summary'!$A$157:$A$170</c:f>
              <c:strCache>
                <c:ptCount val="14"/>
                <c:pt idx="0">
                  <c:v>closed forest</c:v>
                </c:pt>
                <c:pt idx="1">
                  <c:v>open forest</c:v>
                </c:pt>
                <c:pt idx="2">
                  <c:v>permanent crops</c:v>
                </c:pt>
                <c:pt idx="3">
                  <c:v>intensitve agriculture</c:v>
                </c:pt>
                <c:pt idx="4">
                  <c:v>extensive agriculture</c:v>
                </c:pt>
                <c:pt idx="5">
                  <c:v>shrubland</c:v>
                </c:pt>
                <c:pt idx="6">
                  <c:v>open spaces with little or no vegetation</c:v>
                </c:pt>
                <c:pt idx="7">
                  <c:v>urban</c:v>
                </c:pt>
                <c:pt idx="8">
                  <c:v>industry</c:v>
                </c:pt>
                <c:pt idx="9">
                  <c:v>mine, dump, construction sites and transport units</c:v>
                </c:pt>
                <c:pt idx="10">
                  <c:v>glacier and permanent snow</c:v>
                </c:pt>
                <c:pt idx="11">
                  <c:v>urban parks</c:v>
                </c:pt>
                <c:pt idx="12">
                  <c:v>rocks and sand</c:v>
                </c:pt>
                <c:pt idx="13">
                  <c:v>inland water and wetlands</c:v>
                </c:pt>
              </c:strCache>
            </c:strRef>
          </c:cat>
          <c:val>
            <c:numRef>
              <c:f>'08_Scenario_Summary'!$C$157:$C$170</c:f>
              <c:numCache>
                <c:formatCode>_ * #,##0.00_ ;_ * \-#,##0.00_ ;_ * "-"??_ ;_ @_ </c:formatCode>
                <c:ptCount val="14"/>
                <c:pt idx="0">
                  <c:v>6.1999999999999993</c:v>
                </c:pt>
                <c:pt idx="1">
                  <c:v>5.3000000000000007</c:v>
                </c:pt>
                <c:pt idx="2">
                  <c:v>0.20000000000000018</c:v>
                </c:pt>
                <c:pt idx="3">
                  <c:v>0.40000000000000036</c:v>
                </c:pt>
                <c:pt idx="4">
                  <c:v>-7</c:v>
                </c:pt>
                <c:pt idx="5">
                  <c:v>-5.1000000000000005</c:v>
                </c:pt>
                <c:pt idx="6">
                  <c:v>0</c:v>
                </c:pt>
                <c:pt idx="7">
                  <c:v>0</c:v>
                </c:pt>
                <c:pt idx="8">
                  <c:v>9.9999999999999978E-2</c:v>
                </c:pt>
                <c:pt idx="9">
                  <c:v>0</c:v>
                </c:pt>
                <c:pt idx="10">
                  <c:v>0</c:v>
                </c:pt>
                <c:pt idx="11">
                  <c:v>0</c:v>
                </c:pt>
                <c:pt idx="12">
                  <c:v>0</c:v>
                </c:pt>
                <c:pt idx="13">
                  <c:v>0</c:v>
                </c:pt>
              </c:numCache>
            </c:numRef>
          </c:val>
          <c:extLst>
            <c:ext xmlns:c16="http://schemas.microsoft.com/office/drawing/2014/chart" uri="{C3380CC4-5D6E-409C-BE32-E72D297353CC}">
              <c16:uniqueId val="{00000001-FA3A-8343-A240-90CF1701BC70}"/>
            </c:ext>
          </c:extLst>
        </c:ser>
        <c:dLbls>
          <c:showLegendKey val="0"/>
          <c:showVal val="0"/>
          <c:showCatName val="0"/>
          <c:showSerName val="0"/>
          <c:showPercent val="0"/>
          <c:showBubbleSize val="0"/>
        </c:dLbls>
        <c:gapWidth val="219"/>
        <c:overlap val="-27"/>
        <c:axId val="1799465824"/>
        <c:axId val="1778289696"/>
      </c:barChart>
      <c:catAx>
        <c:axId val="179946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8289696"/>
        <c:crosses val="autoZero"/>
        <c:auto val="1"/>
        <c:lblAlgn val="ctr"/>
        <c:lblOffset val="100"/>
        <c:noMultiLvlLbl val="0"/>
      </c:catAx>
      <c:valAx>
        <c:axId val="1778289696"/>
        <c:scaling>
          <c:orientation val="minMax"/>
        </c:scaling>
        <c:delete val="0"/>
        <c:axPos val="l"/>
        <c:majorGridlines>
          <c:spPr>
            <a:ln w="9525" cap="flat" cmpd="sng" algn="ctr">
              <a:solidFill>
                <a:schemeClr val="tx1">
                  <a:lumMod val="15000"/>
                  <a:lumOff val="85000"/>
                </a:schemeClr>
              </a:solidFill>
              <a:round/>
            </a:ln>
            <a:effectLst/>
          </c:spPr>
        </c:majorGridlines>
        <c:numFmt formatCode="_ * #,##0.00_ ;_ * \-#,##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465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sz="2000"/>
            </a:pPr>
            <a:r>
              <a:rPr lang="de-DE" sz="2000"/>
              <a:t>Land Use Composition for each Scenario in 2060</a:t>
            </a:r>
            <a:endParaRPr lang="de-CH" sz="2000"/>
          </a:p>
        </c:rich>
      </c:tx>
      <c:overlay val="0"/>
      <c:spPr>
        <a:noFill/>
        <a:ln>
          <a:noFill/>
        </a:ln>
        <a:effectLst/>
      </c:spPr>
    </c:title>
    <c:autoTitleDeleted val="0"/>
    <c:plotArea>
      <c:layout/>
      <c:barChart>
        <c:barDir val="col"/>
        <c:grouping val="percentStacked"/>
        <c:varyColors val="0"/>
        <c:ser>
          <c:idx val="0"/>
          <c:order val="0"/>
          <c:tx>
            <c:strRef>
              <c:f>'07_Modified_Areal_Change'!$W$29</c:f>
              <c:strCache>
                <c:ptCount val="1"/>
                <c:pt idx="0">
                  <c:v>Urban</c:v>
                </c:pt>
              </c:strCache>
            </c:strRef>
          </c:tx>
          <c:spPr>
            <a:solidFill>
              <a:srgbClr val="F3BBA1"/>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'07_Modified_Areal_Change'!$X$29:$AC$29</c:f>
              <c:numCache>
                <c:formatCode>0.00%</c:formatCode>
                <c:ptCount val="6"/>
                <c:pt idx="0">
                  <c:v>6.8771869132863997E-2</c:v>
                </c:pt>
                <c:pt idx="1">
                  <c:v>6.8554014725992027E-2</c:v>
                </c:pt>
                <c:pt idx="2">
                  <c:v>5.7000359699879502E-2</c:v>
                </c:pt>
                <c:pt idx="3">
                  <c:v>5.6763174085766886E-2</c:v>
                </c:pt>
                <c:pt idx="4">
                  <c:v>5.8506574758936412E-2</c:v>
                </c:pt>
                <c:pt idx="5">
                  <c:v>7.8450822190190006E-2</c:v>
                </c:pt>
              </c:numCache>
            </c:numRef>
          </c:val>
          <c:extLst>
            <c:ext xmlns:c16="http://schemas.microsoft.com/office/drawing/2014/chart" uri="{C3380CC4-5D6E-409C-BE32-E72D297353CC}">
              <c16:uniqueId val="{00000001-BD05-4867-A00A-57969E1F368A}"/>
            </c:ext>
          </c:extLst>
        </c:ser>
        <c:ser>
          <c:idx val="1"/>
          <c:order val="1"/>
          <c:tx>
            <c:strRef>
              <c:f>'07_Modified_Areal_Change'!$W$30</c:f>
              <c:strCache>
                <c:ptCount val="1"/>
                <c:pt idx="0">
                  <c:v>Static</c:v>
                </c:pt>
              </c:strCache>
            </c:strRef>
          </c:tx>
          <c:spPr>
            <a:solidFill>
              <a:srgbClr val="E3D4D5"/>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'07_Modified_Areal_Change'!$X$30:$AC$30</c:f>
              <c:numCache>
                <c:formatCode>0.00%</c:formatCode>
                <c:ptCount val="6"/>
                <c:pt idx="0">
                  <c:v>0.19457536230194697</c:v>
                </c:pt>
                <c:pt idx="1">
                  <c:v>0.19578816272180338</c:v>
                </c:pt>
                <c:pt idx="2">
                  <c:v>0.18433162748714546</c:v>
                </c:pt>
                <c:pt idx="3">
                  <c:v>0.18739008559416948</c:v>
                </c:pt>
                <c:pt idx="4">
                  <c:v>0.19698597163191958</c:v>
                </c:pt>
                <c:pt idx="5">
                  <c:v>0.19863106328998817</c:v>
                </c:pt>
              </c:numCache>
            </c:numRef>
          </c:val>
          <c:extLst>
            <c:ext xmlns:c16="http://schemas.microsoft.com/office/drawing/2014/chart" uri="{C3380CC4-5D6E-409C-BE32-E72D297353CC}">
              <c16:uniqueId val="{00000003-BD05-4867-A00A-57969E1F368A}"/>
            </c:ext>
          </c:extLst>
        </c:ser>
        <c:ser>
          <c:idx val="2"/>
          <c:order val="2"/>
          <c:tx>
            <c:strRef>
              <c:f>'07_Modified_Areal_Change'!$W$31</c:f>
              <c:strCache>
                <c:ptCount val="1"/>
                <c:pt idx="0">
                  <c:v>Open_Forest</c:v>
                </c:pt>
              </c:strCache>
            </c:strRef>
          </c:tx>
          <c:spPr>
            <a:solidFill>
              <a:srgbClr val="C6CEA8"/>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'07_Modified_Areal_Change'!$X$31:$AC$31</c:f>
              <c:numCache>
                <c:formatCode>0.00%</c:formatCode>
                <c:ptCount val="6"/>
                <c:pt idx="0">
                  <c:v>4.2970911323499096E-2</c:v>
                </c:pt>
                <c:pt idx="1">
                  <c:v>4.2834788770525538E-2</c:v>
                </c:pt>
                <c:pt idx="2">
                  <c:v>4.4498883111606824E-2</c:v>
                </c:pt>
                <c:pt idx="3">
                  <c:v>4.4875008362686812E-2</c:v>
                </c:pt>
                <c:pt idx="4">
                  <c:v>4.3504585100509259E-2</c:v>
                </c:pt>
                <c:pt idx="5">
                  <c:v>4.0824672968346735E-2</c:v>
                </c:pt>
              </c:numCache>
            </c:numRef>
          </c:val>
          <c:extLst>
            <c:ext xmlns:c16="http://schemas.microsoft.com/office/drawing/2014/chart" uri="{C3380CC4-5D6E-409C-BE32-E72D297353CC}">
              <c16:uniqueId val="{00000005-BD05-4867-A00A-57969E1F368A}"/>
            </c:ext>
          </c:extLst>
        </c:ser>
        <c:ser>
          <c:idx val="3"/>
          <c:order val="3"/>
          <c:tx>
            <c:strRef>
              <c:f>'07_Modified_Areal_Change'!$W$32</c:f>
              <c:strCache>
                <c:ptCount val="1"/>
                <c:pt idx="0">
                  <c:v>Closed_Forest</c:v>
                </c:pt>
              </c:strCache>
            </c:strRef>
          </c:tx>
          <c:spPr>
            <a:solidFill>
              <a:srgbClr val="5F7A36"/>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'07_Modified_Areal_Change'!$X$32:$AC$32</c:f>
              <c:numCache>
                <c:formatCode>0.00%</c:formatCode>
                <c:ptCount val="6"/>
                <c:pt idx="0">
                  <c:v>0.3001832947866751</c:v>
                </c:pt>
                <c:pt idx="1">
                  <c:v>0.29923237903488309</c:v>
                </c:pt>
                <c:pt idx="2">
                  <c:v>0.31365509715625867</c:v>
                </c:pt>
                <c:pt idx="3">
                  <c:v>0.29822994940015835</c:v>
                </c:pt>
                <c:pt idx="4">
                  <c:v>0.30391139707238507</c:v>
                </c:pt>
                <c:pt idx="5">
                  <c:v>0.28198731646192521</c:v>
                </c:pt>
              </c:numCache>
            </c:numRef>
          </c:val>
          <c:extLst>
            <c:ext xmlns:c16="http://schemas.microsoft.com/office/drawing/2014/chart" uri="{C3380CC4-5D6E-409C-BE32-E72D297353CC}">
              <c16:uniqueId val="{00000007-BD05-4867-A00A-57969E1F368A}"/>
            </c:ext>
          </c:extLst>
        </c:ser>
        <c:ser>
          <c:idx val="4"/>
          <c:order val="4"/>
          <c:tx>
            <c:strRef>
              <c:f>'07_Modified_Areal_Change'!$W$33</c:f>
              <c:strCache>
                <c:ptCount val="1"/>
                <c:pt idx="0">
                  <c:v>Shrubland</c:v>
                </c:pt>
              </c:strCache>
            </c:strRef>
          </c:tx>
          <c:spPr>
            <a:solidFill>
              <a:srgbClr val="CFB1CC"/>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'07_Modified_Areal_Change'!$X$33:$AC$33</c:f>
              <c:numCache>
                <c:formatCode>0.00%</c:formatCode>
                <c:ptCount val="6"/>
                <c:pt idx="0">
                  <c:v>5.3152698684301336E-2</c:v>
                </c:pt>
                <c:pt idx="1">
                  <c:v>5.6322331547235767E-2</c:v>
                </c:pt>
                <c:pt idx="2">
                  <c:v>6.5467820540246982E-2</c:v>
                </c:pt>
                <c:pt idx="3">
                  <c:v>5.7691365378950012E-2</c:v>
                </c:pt>
                <c:pt idx="4">
                  <c:v>5.7203029037506174E-2</c:v>
                </c:pt>
                <c:pt idx="5">
                  <c:v>5.5577481113719726E-2</c:v>
                </c:pt>
              </c:numCache>
            </c:numRef>
          </c:val>
          <c:extLst>
            <c:ext xmlns:c16="http://schemas.microsoft.com/office/drawing/2014/chart" uri="{C3380CC4-5D6E-409C-BE32-E72D297353CC}">
              <c16:uniqueId val="{00000009-BD05-4867-A00A-57969E1F368A}"/>
            </c:ext>
          </c:extLst>
        </c:ser>
        <c:ser>
          <c:idx val="5"/>
          <c:order val="5"/>
          <c:tx>
            <c:strRef>
              <c:f>'07_Modified_Areal_Change'!$W$34</c:f>
              <c:strCache>
                <c:ptCount val="1"/>
                <c:pt idx="0">
                  <c:v>Int_AG</c:v>
                </c:pt>
              </c:strCache>
            </c:strRef>
          </c:tx>
          <c:spPr>
            <a:solidFill>
              <a:srgbClr val="F9D48F"/>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'07_Modified_Areal_Change'!$X$34:$AC$34</c:f>
              <c:numCache>
                <c:formatCode>0.00%</c:formatCode>
                <c:ptCount val="6"/>
                <c:pt idx="0">
                  <c:v>7.5598195236473709E-2</c:v>
                </c:pt>
                <c:pt idx="1">
                  <c:v>7.7233966556707362E-2</c:v>
                </c:pt>
                <c:pt idx="2">
                  <c:v>7.9257292746559529E-2</c:v>
                </c:pt>
                <c:pt idx="3">
                  <c:v>7.9111302069441655E-2</c:v>
                </c:pt>
                <c:pt idx="4">
                  <c:v>7.8441653785583501E-2</c:v>
                </c:pt>
                <c:pt idx="5">
                  <c:v>8.6422383407979475E-2</c:v>
                </c:pt>
              </c:numCache>
            </c:numRef>
          </c:val>
          <c:extLst>
            <c:ext xmlns:c16="http://schemas.microsoft.com/office/drawing/2014/chart" uri="{C3380CC4-5D6E-409C-BE32-E72D297353CC}">
              <c16:uniqueId val="{0000000B-BD05-4867-A00A-57969E1F368A}"/>
            </c:ext>
          </c:extLst>
        </c:ser>
        <c:ser>
          <c:idx val="6"/>
          <c:order val="6"/>
          <c:tx>
            <c:strRef>
              <c:f>'07_Modified_Areal_Change'!$W$35</c:f>
              <c:strCache>
                <c:ptCount val="1"/>
                <c:pt idx="0">
                  <c:v>Alp_Past</c:v>
                </c:pt>
              </c:strCache>
            </c:strRef>
          </c:tx>
          <c:spPr>
            <a:solidFill>
              <a:srgbClr val="C08506"/>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'07_Modified_Areal_Change'!$X$35:$AC$35</c:f>
              <c:numCache>
                <c:formatCode>0.00%</c:formatCode>
                <c:ptCount val="6"/>
                <c:pt idx="0">
                  <c:v>0.10588779804026315</c:v>
                </c:pt>
                <c:pt idx="1">
                  <c:v>0.10325080378579525</c:v>
                </c:pt>
                <c:pt idx="2">
                  <c:v>9.5269124985010833E-2</c:v>
                </c:pt>
                <c:pt idx="3">
                  <c:v>0.11403803668812357</c:v>
                </c:pt>
                <c:pt idx="4">
                  <c:v>0.10486530945813753</c:v>
                </c:pt>
                <c:pt idx="5">
                  <c:v>0.10416367886881177</c:v>
                </c:pt>
              </c:numCache>
            </c:numRef>
          </c:val>
          <c:extLst>
            <c:ext xmlns:c16="http://schemas.microsoft.com/office/drawing/2014/chart" uri="{C3380CC4-5D6E-409C-BE32-E72D297353CC}">
              <c16:uniqueId val="{0000000D-BD05-4867-A00A-57969E1F368A}"/>
            </c:ext>
          </c:extLst>
        </c:ser>
        <c:ser>
          <c:idx val="7"/>
          <c:order val="7"/>
          <c:tx>
            <c:strRef>
              <c:f>'07_Modified_Areal_Change'!$W$36</c:f>
              <c:strCache>
                <c:ptCount val="1"/>
                <c:pt idx="0">
                  <c:v>Grassland</c:v>
                </c:pt>
              </c:strCache>
            </c:strRef>
          </c:tx>
          <c:spPr>
            <a:solidFill>
              <a:srgbClr val="F98E8F"/>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'07_Modified_Areal_Change'!$X$36:$AC$36</c:f>
              <c:numCache>
                <c:formatCode>0.00%</c:formatCode>
                <c:ptCount val="6"/>
                <c:pt idx="0">
                  <c:v>0.13398921074953943</c:v>
                </c:pt>
                <c:pt idx="1">
                  <c:v>0.1348670241212607</c:v>
                </c:pt>
                <c:pt idx="2">
                  <c:v>0.13467787833611894</c:v>
                </c:pt>
                <c:pt idx="3">
                  <c:v>0.13546894255270664</c:v>
                </c:pt>
                <c:pt idx="4">
                  <c:v>0.13432224742162555</c:v>
                </c:pt>
                <c:pt idx="5">
                  <c:v>0.13823993240379678</c:v>
                </c:pt>
              </c:numCache>
            </c:numRef>
          </c:val>
          <c:extLst>
            <c:ext xmlns:c16="http://schemas.microsoft.com/office/drawing/2014/chart" uri="{C3380CC4-5D6E-409C-BE32-E72D297353CC}">
              <c16:uniqueId val="{0000000F-BD05-4867-A00A-57969E1F368A}"/>
            </c:ext>
          </c:extLst>
        </c:ser>
        <c:ser>
          <c:idx val="8"/>
          <c:order val="8"/>
          <c:tx>
            <c:strRef>
              <c:f>'07_Modified_Areal_Change'!$W$37</c:f>
              <c:strCache>
                <c:ptCount val="1"/>
                <c:pt idx="0">
                  <c:v>Perm_crops</c:v>
                </c:pt>
              </c:strCache>
            </c:strRef>
          </c:tx>
          <c:spPr>
            <a:solidFill>
              <a:srgbClr val="949DCB"/>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'07_Modified_Areal_Change'!$X$37:$AC$37</c:f>
              <c:numCache>
                <c:formatCode>0.00%</c:formatCode>
                <c:ptCount val="6"/>
                <c:pt idx="0">
                  <c:v>1.0644970736152674E-2</c:v>
                </c:pt>
                <c:pt idx="1">
                  <c:v>1.0727052979005993E-2</c:v>
                </c:pt>
                <c:pt idx="2">
                  <c:v>1.1626527125718622E-2</c:v>
                </c:pt>
                <c:pt idx="3">
                  <c:v>1.2415736785352014E-2</c:v>
                </c:pt>
                <c:pt idx="4">
                  <c:v>1.0894789086107403E-2</c:v>
                </c:pt>
                <c:pt idx="5">
                  <c:v>1.0814459813923212E-2</c:v>
                </c:pt>
              </c:numCache>
            </c:numRef>
          </c:val>
          <c:extLst>
            <c:ext xmlns:c16="http://schemas.microsoft.com/office/drawing/2014/chart" uri="{C3380CC4-5D6E-409C-BE32-E72D297353CC}">
              <c16:uniqueId val="{00000011-BD05-4867-A00A-57969E1F368A}"/>
            </c:ext>
          </c:extLst>
        </c:ser>
        <c:ser>
          <c:idx val="9"/>
          <c:order val="9"/>
          <c:tx>
            <c:strRef>
              <c:f>'07_Modified_Areal_Change'!$W$38</c:f>
              <c:strCache>
                <c:ptCount val="1"/>
                <c:pt idx="0">
                  <c:v>Glacier</c:v>
                </c:pt>
              </c:strCache>
            </c:strRef>
          </c:tx>
          <c:spPr>
            <a:solidFill>
              <a:srgbClr val="DAD8E4"/>
            </a:solidFill>
            <a:ln>
              <a:noFill/>
            </a:ln>
            <a:effectLst/>
          </c:spPr>
          <c:invertIfNegative val="0"/>
          <c:dLbls>
            <c:spPr>
              <a:noFill/>
              <a:ln>
                <a:noFill/>
              </a:ln>
              <a:effectLst/>
            </c:spPr>
            <c:txPr>
              <a:bodyPr rot="0" vert="horz"/>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'07_Modified_Areal_Change'!$X$28:$AC$28</c:f>
              <c:strCache>
                <c:ptCount val="6"/>
                <c:pt idx="0">
                  <c:v>Reference</c:v>
                </c:pt>
                <c:pt idx="1">
                  <c:v>BAU</c:v>
                </c:pt>
                <c:pt idx="2">
                  <c:v>EI for Nature</c:v>
                </c:pt>
                <c:pt idx="3">
                  <c:v>EI as Culture</c:v>
                </c:pt>
                <c:pt idx="4">
                  <c:v>EI for Society</c:v>
                </c:pt>
                <c:pt idx="5">
                  <c:v>Growth and Extinction</c:v>
                </c:pt>
              </c:strCache>
            </c:strRef>
          </c:cat>
          <c:val>
            <c:numRef>
              <c:f>'07_Modified_Areal_Change'!$X$38:$AC$38</c:f>
              <c:numCache>
                <c:formatCode>0.00%</c:formatCode>
                <c:ptCount val="6"/>
                <c:pt idx="0">
                  <c:v>1.422568900828435E-2</c:v>
                </c:pt>
                <c:pt idx="1">
                  <c:v>1.1189475756790841E-2</c:v>
                </c:pt>
                <c:pt idx="2">
                  <c:v>1.4215388811454597E-2</c:v>
                </c:pt>
                <c:pt idx="3">
                  <c:v>1.4016399082644609E-2</c:v>
                </c:pt>
                <c:pt idx="4">
                  <c:v>1.1364442647289391E-2</c:v>
                </c:pt>
                <c:pt idx="5">
                  <c:v>4.8881894813188418E-3</c:v>
                </c:pt>
              </c:numCache>
            </c:numRef>
          </c:val>
          <c:extLst>
            <c:ext xmlns:c16="http://schemas.microsoft.com/office/drawing/2014/chart" uri="{C3380CC4-5D6E-409C-BE32-E72D297353CC}">
              <c16:uniqueId val="{00000013-BD05-4867-A00A-57969E1F368A}"/>
            </c:ext>
          </c:extLst>
        </c:ser>
        <c:dLbls>
          <c:dLblPos val="ctr"/>
          <c:showLegendKey val="0"/>
          <c:showVal val="1"/>
          <c:showCatName val="0"/>
          <c:showSerName val="0"/>
          <c:showPercent val="0"/>
          <c:showBubbleSize val="0"/>
        </c:dLbls>
        <c:gapWidth val="150"/>
        <c:overlap val="100"/>
        <c:axId val="128438016"/>
        <c:axId val="128413504"/>
      </c:barChart>
      <c:catAx>
        <c:axId val="12843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28413504"/>
        <c:crosses val="autoZero"/>
        <c:auto val="1"/>
        <c:lblAlgn val="ctr"/>
        <c:lblOffset val="100"/>
        <c:noMultiLvlLbl val="0"/>
      </c:catAx>
      <c:valAx>
        <c:axId val="128413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vert="horz"/>
          <a:lstStyle/>
          <a:p>
            <a:pPr>
              <a:defRPr/>
            </a:pPr>
            <a:endParaRPr lang="en-US"/>
          </a:p>
        </c:txPr>
        <c:crossAx val="128438016"/>
        <c:crosses val="autoZero"/>
        <c:crossBetween val="between"/>
      </c:valAx>
    </c:plotArea>
    <c:legend>
      <c:legendPos val="b"/>
      <c:overlay val="0"/>
      <c:spPr>
        <a:noFill/>
        <a:ln>
          <a:noFill/>
        </a:ln>
        <a:effectLst/>
      </c:spPr>
      <c:txPr>
        <a:bodyPr rot="0" vert="horz"/>
        <a:lstStyle/>
        <a:p>
          <a:pPr>
            <a:defRPr sz="1600"/>
          </a:pPr>
          <a:endParaRPr lang="en-US"/>
        </a:p>
      </c:txPr>
    </c:legend>
    <c:plotVisOnly val="1"/>
    <c:dispBlanksAs val="gap"/>
    <c:showDLblsOverMax val="0"/>
    <c:extLst/>
  </c:chart>
  <c:txPr>
    <a:bodyPr/>
    <a:lstStyle/>
    <a:p>
      <a:pPr>
        <a:defRPr sz="1400"/>
      </a:pPr>
      <a:endParaRPr lang="en-US"/>
    </a:p>
  </c:txPr>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Urban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'07_Modified_Areal_Change'!$D$148</c:f>
              <c:strCache>
                <c:ptCount val="1"/>
                <c:pt idx="0">
                  <c:v>Reference</c:v>
                </c:pt>
              </c:strCache>
            </c:strRef>
          </c:tx>
          <c:spPr>
            <a:ln w="22225" cap="rnd">
              <a:solidFill>
                <a:schemeClr val="accent1"/>
              </a:solidFill>
            </a:ln>
            <a:effectLst>
              <a:glow rad="139700">
                <a:schemeClr val="accent1">
                  <a:satMod val="175000"/>
                  <a:alpha val="14000"/>
                </a:schemeClr>
              </a:glow>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2-C15E-438B-BFE4-1366C520ABE6}"/>
                </c:ext>
              </c:extLst>
            </c:dLbl>
            <c:dLbl>
              <c:idx val="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3-C15E-438B-BFE4-1366C520ABE6}"/>
                </c:ext>
              </c:extLst>
            </c:dLbl>
            <c:dLbl>
              <c:idx val="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C15E-438B-BFE4-1366C520ABE6}"/>
                </c:ext>
              </c:extLst>
            </c:dLbl>
            <c:dLbl>
              <c:idx val="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C15E-438B-BFE4-1366C520ABE6}"/>
                </c:ext>
              </c:extLst>
            </c:dLbl>
            <c:dLbl>
              <c:idx val="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C15E-438B-BFE4-1366C520ABE6}"/>
                </c:ext>
              </c:extLst>
            </c:dLbl>
            <c:dLbl>
              <c:idx val="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C15E-438B-BFE4-1366C520ABE6}"/>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C15E-438B-BFE4-1366C520ABE6}"/>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9-C15E-438B-BFE4-1366C520ABE6}"/>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A-C15E-438B-BFE4-1366C520AB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50000"/>
                        </a:schemeClr>
                      </a:solidFill>
                      <a:round/>
                    </a:ln>
                    <a:effectLst/>
                  </c:spPr>
                </c15:leaderLines>
              </c:ext>
            </c:extLst>
          </c:dLbls>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'07_Modified_Areal_Change'!$L$148:$T$148</c:f>
              <c:numCache>
                <c:formatCode>0.00%</c:formatCode>
                <c:ptCount val="9"/>
                <c:pt idx="0">
                  <c:v>5.4741034196980537E-2</c:v>
                </c:pt>
                <c:pt idx="1">
                  <c:v>5.6489678664341049E-2</c:v>
                </c:pt>
                <c:pt idx="2">
                  <c:v>5.8229517743980615E-2</c:v>
                </c:pt>
                <c:pt idx="3">
                  <c:v>5.9974644275924895E-2</c:v>
                </c:pt>
                <c:pt idx="4">
                  <c:v>6.1734348267406057E-2</c:v>
                </c:pt>
                <c:pt idx="5">
                  <c:v>6.3497511630323383E-2</c:v>
                </c:pt>
                <c:pt idx="6">
                  <c:v>6.5274757932284641E-2</c:v>
                </c:pt>
                <c:pt idx="7">
                  <c:v>6.7030574705665716E-2</c:v>
                </c:pt>
                <c:pt idx="8">
                  <c:v>6.8771869132864011E-2</c:v>
                </c:pt>
              </c:numCache>
            </c:numRef>
          </c:val>
          <c:smooth val="0"/>
          <c:extLst>
            <c:ext xmlns:c16="http://schemas.microsoft.com/office/drawing/2014/chart" uri="{C3380CC4-5D6E-409C-BE32-E72D297353CC}">
              <c16:uniqueId val="{00000007-C15E-438B-BFE4-1366C520ABE6}"/>
            </c:ext>
          </c:extLst>
        </c:ser>
        <c:ser>
          <c:idx val="1"/>
          <c:order val="1"/>
          <c:tx>
            <c:strRef>
              <c:f>'07_Modified_Areal_Change'!$D$149</c:f>
              <c:strCache>
                <c:ptCount val="1"/>
                <c:pt idx="0">
                  <c:v>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'07_Modified_Areal_Change'!$L$149:$T$149</c:f>
              <c:numCache>
                <c:formatCode>0.00%</c:formatCode>
                <c:ptCount val="9"/>
                <c:pt idx="0">
                  <c:v>5.4741034196980537E-2</c:v>
                </c:pt>
                <c:pt idx="1">
                  <c:v>5.6467656763106978E-2</c:v>
                </c:pt>
                <c:pt idx="2">
                  <c:v>5.819427932923342E-2</c:v>
                </c:pt>
                <c:pt idx="3">
                  <c:v>5.9920901895359868E-2</c:v>
                </c:pt>
                <c:pt idx="4">
                  <c:v>6.164752446148631E-2</c:v>
                </c:pt>
                <c:pt idx="5">
                  <c:v>6.3374147027612751E-2</c:v>
                </c:pt>
                <c:pt idx="6">
                  <c:v>6.5100769593739199E-2</c:v>
                </c:pt>
                <c:pt idx="7">
                  <c:v>6.6827392159865634E-2</c:v>
                </c:pt>
                <c:pt idx="8">
                  <c:v>6.8554014725992068E-2</c:v>
                </c:pt>
              </c:numCache>
            </c:numRef>
          </c:val>
          <c:smooth val="0"/>
          <c:extLst>
            <c:ext xmlns:c16="http://schemas.microsoft.com/office/drawing/2014/chart" uri="{C3380CC4-5D6E-409C-BE32-E72D297353CC}">
              <c16:uniqueId val="{00000009-C15E-438B-BFE4-1366C520ABE6}"/>
            </c:ext>
          </c:extLst>
        </c:ser>
        <c:ser>
          <c:idx val="2"/>
          <c:order val="2"/>
          <c:tx>
            <c:strRef>
              <c:f>'07_Modified_Areal_Change'!$D$150</c:f>
              <c:strCache>
                <c:ptCount val="1"/>
                <c:pt idx="0">
                  <c:v>EI for 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'07_Modified_Areal_Change'!$L$150:$T$150</c:f>
              <c:numCache>
                <c:formatCode>0.00%</c:formatCode>
                <c:ptCount val="9"/>
                <c:pt idx="0">
                  <c:v>5.4741034196980537E-2</c:v>
                </c:pt>
                <c:pt idx="1">
                  <c:v>5.5023449884842909E-2</c:v>
                </c:pt>
                <c:pt idx="2">
                  <c:v>5.5305865572705282E-2</c:v>
                </c:pt>
                <c:pt idx="3">
                  <c:v>5.5588281260567654E-2</c:v>
                </c:pt>
                <c:pt idx="4">
                  <c:v>5.5870696948430026E-2</c:v>
                </c:pt>
                <c:pt idx="5">
                  <c:v>5.6153112636292399E-2</c:v>
                </c:pt>
                <c:pt idx="6">
                  <c:v>5.6435528324154771E-2</c:v>
                </c:pt>
                <c:pt idx="7">
                  <c:v>5.6717944012017144E-2</c:v>
                </c:pt>
                <c:pt idx="8">
                  <c:v>5.7000359699879516E-2</c:v>
                </c:pt>
              </c:numCache>
            </c:numRef>
          </c:val>
          <c:smooth val="0"/>
          <c:extLst>
            <c:ext xmlns:c16="http://schemas.microsoft.com/office/drawing/2014/chart" uri="{C3380CC4-5D6E-409C-BE32-E72D297353CC}">
              <c16:uniqueId val="{0000000B-C15E-438B-BFE4-1366C520ABE6}"/>
            </c:ext>
          </c:extLst>
        </c:ser>
        <c:ser>
          <c:idx val="3"/>
          <c:order val="3"/>
          <c:tx>
            <c:strRef>
              <c:f>'07_Modified_Areal_Change'!$D$151</c:f>
              <c:strCache>
                <c:ptCount val="1"/>
                <c:pt idx="0">
                  <c:v>EI as 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'07_Modified_Areal_Change'!$L$151:$T$151</c:f>
              <c:numCache>
                <c:formatCode>0.00%</c:formatCode>
                <c:ptCount val="9"/>
                <c:pt idx="0">
                  <c:v>5.4741034196980537E-2</c:v>
                </c:pt>
                <c:pt idx="1">
                  <c:v>5.4993801683078831E-2</c:v>
                </c:pt>
                <c:pt idx="2">
                  <c:v>5.5246569169177126E-2</c:v>
                </c:pt>
                <c:pt idx="3">
                  <c:v>5.5499336655275414E-2</c:v>
                </c:pt>
                <c:pt idx="4">
                  <c:v>5.5752104141373708E-2</c:v>
                </c:pt>
                <c:pt idx="5">
                  <c:v>5.6004871627472003E-2</c:v>
                </c:pt>
                <c:pt idx="6">
                  <c:v>5.6257639113570297E-2</c:v>
                </c:pt>
                <c:pt idx="7">
                  <c:v>5.6510406599668592E-2</c:v>
                </c:pt>
                <c:pt idx="8">
                  <c:v>5.6763174085766886E-2</c:v>
                </c:pt>
              </c:numCache>
            </c:numRef>
          </c:val>
          <c:smooth val="0"/>
          <c:extLst>
            <c:ext xmlns:c16="http://schemas.microsoft.com/office/drawing/2014/chart" uri="{C3380CC4-5D6E-409C-BE32-E72D297353CC}">
              <c16:uniqueId val="{0000000D-C15E-438B-BFE4-1366C520ABE6}"/>
            </c:ext>
          </c:extLst>
        </c:ser>
        <c:ser>
          <c:idx val="4"/>
          <c:order val="4"/>
          <c:tx>
            <c:strRef>
              <c:f>'07_Modified_Areal_Change'!$D$152</c:f>
              <c:strCache>
                <c:ptCount val="1"/>
                <c:pt idx="0">
                  <c:v>EI for 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'07_Modified_Areal_Change'!$L$152:$T$152</c:f>
              <c:numCache>
                <c:formatCode>0.00%</c:formatCode>
                <c:ptCount val="9"/>
                <c:pt idx="0">
                  <c:v>5.4741034196980537E-2</c:v>
                </c:pt>
                <c:pt idx="1">
                  <c:v>5.5211726767225022E-2</c:v>
                </c:pt>
                <c:pt idx="2">
                  <c:v>5.5682419337469514E-2</c:v>
                </c:pt>
                <c:pt idx="3">
                  <c:v>5.6153111907714E-2</c:v>
                </c:pt>
                <c:pt idx="4">
                  <c:v>5.6623804477958485E-2</c:v>
                </c:pt>
                <c:pt idx="5">
                  <c:v>5.709449704820297E-2</c:v>
                </c:pt>
                <c:pt idx="6">
                  <c:v>5.7565189618447463E-2</c:v>
                </c:pt>
                <c:pt idx="7">
                  <c:v>5.8035882188691948E-2</c:v>
                </c:pt>
                <c:pt idx="8">
                  <c:v>5.8506574758936433E-2</c:v>
                </c:pt>
              </c:numCache>
            </c:numRef>
          </c:val>
          <c:smooth val="0"/>
          <c:extLst>
            <c:ext xmlns:c16="http://schemas.microsoft.com/office/drawing/2014/chart" uri="{C3380CC4-5D6E-409C-BE32-E72D297353CC}">
              <c16:uniqueId val="{0000000F-C15E-438B-BFE4-1366C520ABE6}"/>
            </c:ext>
          </c:extLst>
        </c:ser>
        <c:ser>
          <c:idx val="5"/>
          <c:order val="5"/>
          <c:tx>
            <c:strRef>
              <c:f>'07_Modified_Areal_Change'!$D$153</c:f>
              <c:strCache>
                <c:ptCount val="1"/>
                <c:pt idx="0">
                  <c:v>Growth and Extinction</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'07_Modified_Areal_Change'!$L$153:$T$153</c:f>
              <c:numCache>
                <c:formatCode>0.00%</c:formatCode>
                <c:ptCount val="9"/>
                <c:pt idx="0">
                  <c:v>5.4741034196980537E-2</c:v>
                </c:pt>
                <c:pt idx="1">
                  <c:v>5.7704757696131724E-2</c:v>
                </c:pt>
                <c:pt idx="2">
                  <c:v>6.0668481195282911E-2</c:v>
                </c:pt>
                <c:pt idx="3">
                  <c:v>6.3632204694434105E-2</c:v>
                </c:pt>
                <c:pt idx="4">
                  <c:v>6.6595928193585285E-2</c:v>
                </c:pt>
                <c:pt idx="5">
                  <c:v>6.9559651692736479E-2</c:v>
                </c:pt>
                <c:pt idx="6">
                  <c:v>7.2523375191887673E-2</c:v>
                </c:pt>
                <c:pt idx="7">
                  <c:v>7.5487098691038854E-2</c:v>
                </c:pt>
                <c:pt idx="8">
                  <c:v>7.8450822190190048E-2</c:v>
                </c:pt>
              </c:numCache>
            </c:numRef>
          </c:val>
          <c:smooth val="0"/>
          <c:extLst>
            <c:ext xmlns:c16="http://schemas.microsoft.com/office/drawing/2014/chart" uri="{C3380CC4-5D6E-409C-BE32-E72D297353CC}">
              <c16:uniqueId val="{00000011-C15E-438B-BFE4-1366C520ABE6}"/>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5.000000000000001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Static</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'07_Modified_Areal_Change'!$D$154</c:f>
              <c:strCache>
                <c:ptCount val="1"/>
                <c:pt idx="0">
                  <c:v>Static_Ref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'07_Modified_Areal_Change'!$L$154:$T$154</c:f>
              <c:numCache>
                <c:formatCode>0.00%</c:formatCode>
                <c:ptCount val="9"/>
                <c:pt idx="0">
                  <c:v>0.1834985921796585</c:v>
                </c:pt>
                <c:pt idx="1">
                  <c:v>0.18504777652541318</c:v>
                </c:pt>
                <c:pt idx="2">
                  <c:v>0.18656609564459184</c:v>
                </c:pt>
                <c:pt idx="3">
                  <c:v>0.18804208343297835</c:v>
                </c:pt>
                <c:pt idx="4">
                  <c:v>0.18946156446861251</c:v>
                </c:pt>
                <c:pt idx="5">
                  <c:v>0.19082284189059945</c:v>
                </c:pt>
                <c:pt idx="6">
                  <c:v>0.19211907078975493</c:v>
                </c:pt>
                <c:pt idx="7">
                  <c:v>0.1933718875268427</c:v>
                </c:pt>
                <c:pt idx="8">
                  <c:v>0.19457536230194702</c:v>
                </c:pt>
              </c:numCache>
            </c:numRef>
          </c:val>
          <c:smooth val="0"/>
          <c:extLst>
            <c:ext xmlns:c16="http://schemas.microsoft.com/office/drawing/2014/chart" uri="{C3380CC4-5D6E-409C-BE32-E72D297353CC}">
              <c16:uniqueId val="{00000000-6ACA-4210-BF92-3B3D36CC69CF}"/>
            </c:ext>
          </c:extLst>
        </c:ser>
        <c:ser>
          <c:idx val="1"/>
          <c:order val="1"/>
          <c:tx>
            <c:strRef>
              <c:f>'07_Modified_Areal_Change'!$D$155</c:f>
              <c:strCache>
                <c:ptCount val="1"/>
                <c:pt idx="0">
                  <c:v>Static_BAU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'07_Modified_Areal_Change'!$L$155:$T$155</c:f>
              <c:numCache>
                <c:formatCode>0.00%</c:formatCode>
                <c:ptCount val="9"/>
                <c:pt idx="0">
                  <c:v>0.1834985921796585</c:v>
                </c:pt>
                <c:pt idx="1">
                  <c:v>0.18503478849742663</c:v>
                </c:pt>
                <c:pt idx="2">
                  <c:v>0.18657098481519477</c:v>
                </c:pt>
                <c:pt idx="3">
                  <c:v>0.18810718113296288</c:v>
                </c:pt>
                <c:pt idx="4">
                  <c:v>0.18964337745073101</c:v>
                </c:pt>
                <c:pt idx="5">
                  <c:v>0.19117957376849914</c:v>
                </c:pt>
                <c:pt idx="6">
                  <c:v>0.19271577008626725</c:v>
                </c:pt>
                <c:pt idx="7">
                  <c:v>0.19425196640403539</c:v>
                </c:pt>
                <c:pt idx="8">
                  <c:v>0.19578816272180349</c:v>
                </c:pt>
              </c:numCache>
            </c:numRef>
          </c:val>
          <c:smooth val="0"/>
          <c:extLst>
            <c:ext xmlns:c16="http://schemas.microsoft.com/office/drawing/2014/chart" uri="{C3380CC4-5D6E-409C-BE32-E72D297353CC}">
              <c16:uniqueId val="{00000001-6ACA-4210-BF92-3B3D36CC69CF}"/>
            </c:ext>
          </c:extLst>
        </c:ser>
        <c:ser>
          <c:idx val="2"/>
          <c:order val="2"/>
          <c:tx>
            <c:strRef>
              <c:f>'07_Modified_Areal_Change'!$D$156</c:f>
              <c:strCache>
                <c:ptCount val="1"/>
                <c:pt idx="0">
                  <c:v>Static_EI_Nature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'07_Modified_Areal_Change'!$L$156:$T$156</c:f>
              <c:numCache>
                <c:formatCode>0.00%</c:formatCode>
                <c:ptCount val="9"/>
                <c:pt idx="0">
                  <c:v>0.1834985921796585</c:v>
                </c:pt>
                <c:pt idx="1">
                  <c:v>0.18360272159309438</c:v>
                </c:pt>
                <c:pt idx="2">
                  <c:v>0.18370685100653025</c:v>
                </c:pt>
                <c:pt idx="3">
                  <c:v>0.18381098041996613</c:v>
                </c:pt>
                <c:pt idx="4">
                  <c:v>0.18391510983340201</c:v>
                </c:pt>
                <c:pt idx="5">
                  <c:v>0.18401923924683788</c:v>
                </c:pt>
                <c:pt idx="6">
                  <c:v>0.18412336866027376</c:v>
                </c:pt>
                <c:pt idx="7">
                  <c:v>0.18422749807370961</c:v>
                </c:pt>
                <c:pt idx="8">
                  <c:v>0.18433162748714549</c:v>
                </c:pt>
              </c:numCache>
            </c:numRef>
          </c:val>
          <c:smooth val="0"/>
          <c:extLst>
            <c:ext xmlns:c16="http://schemas.microsoft.com/office/drawing/2014/chart" uri="{C3380CC4-5D6E-409C-BE32-E72D297353CC}">
              <c16:uniqueId val="{00000002-6ACA-4210-BF92-3B3D36CC69CF}"/>
            </c:ext>
          </c:extLst>
        </c:ser>
        <c:ser>
          <c:idx val="3"/>
          <c:order val="3"/>
          <c:tx>
            <c:strRef>
              <c:f>'07_Modified_Areal_Change'!$D$157</c:f>
              <c:strCache>
                <c:ptCount val="1"/>
                <c:pt idx="0">
                  <c:v>Static_EI_Culture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'07_Modified_Areal_Change'!$L$157:$T$157</c:f>
              <c:numCache>
                <c:formatCode>0.00%</c:formatCode>
                <c:ptCount val="9"/>
                <c:pt idx="0">
                  <c:v>0.1834985921796585</c:v>
                </c:pt>
                <c:pt idx="1">
                  <c:v>0.18398502885647239</c:v>
                </c:pt>
                <c:pt idx="2">
                  <c:v>0.18447146553328625</c:v>
                </c:pt>
                <c:pt idx="3">
                  <c:v>0.18495790221010011</c:v>
                </c:pt>
                <c:pt idx="4">
                  <c:v>0.185444338886914</c:v>
                </c:pt>
                <c:pt idx="5">
                  <c:v>0.18593077556372786</c:v>
                </c:pt>
                <c:pt idx="6">
                  <c:v>0.18641721224054172</c:v>
                </c:pt>
                <c:pt idx="7">
                  <c:v>0.18690364891735561</c:v>
                </c:pt>
                <c:pt idx="8">
                  <c:v>0.18739008559416948</c:v>
                </c:pt>
              </c:numCache>
            </c:numRef>
          </c:val>
          <c:smooth val="0"/>
          <c:extLst>
            <c:ext xmlns:c16="http://schemas.microsoft.com/office/drawing/2014/chart" uri="{C3380CC4-5D6E-409C-BE32-E72D297353CC}">
              <c16:uniqueId val="{00000003-6ACA-4210-BF92-3B3D36CC69CF}"/>
            </c:ext>
          </c:extLst>
        </c:ser>
        <c:ser>
          <c:idx val="4"/>
          <c:order val="4"/>
          <c:tx>
            <c:strRef>
              <c:f>'07_Modified_Areal_Change'!$D$158</c:f>
              <c:strCache>
                <c:ptCount val="1"/>
                <c:pt idx="0">
                  <c:v>Static_EI_Society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'07_Modified_Areal_Change'!$L$158:$T$158</c:f>
              <c:numCache>
                <c:formatCode>0.00%</c:formatCode>
                <c:ptCount val="9"/>
                <c:pt idx="0">
                  <c:v>0.1834985921796585</c:v>
                </c:pt>
                <c:pt idx="1">
                  <c:v>0.18518451461119115</c:v>
                </c:pt>
                <c:pt idx="2">
                  <c:v>0.1868704370427238</c:v>
                </c:pt>
                <c:pt idx="3">
                  <c:v>0.18855635947425645</c:v>
                </c:pt>
                <c:pt idx="4">
                  <c:v>0.1902422819057891</c:v>
                </c:pt>
                <c:pt idx="5">
                  <c:v>0.19192820433732175</c:v>
                </c:pt>
                <c:pt idx="6">
                  <c:v>0.19361412676885439</c:v>
                </c:pt>
                <c:pt idx="7">
                  <c:v>0.19530004920038704</c:v>
                </c:pt>
                <c:pt idx="8">
                  <c:v>0.19698597163191969</c:v>
                </c:pt>
              </c:numCache>
            </c:numRef>
          </c:val>
          <c:smooth val="0"/>
          <c:extLst>
            <c:ext xmlns:c16="http://schemas.microsoft.com/office/drawing/2014/chart" uri="{C3380CC4-5D6E-409C-BE32-E72D297353CC}">
              <c16:uniqueId val="{00000004-6ACA-4210-BF92-3B3D36CC69CF}"/>
            </c:ext>
          </c:extLst>
        </c:ser>
        <c:ser>
          <c:idx val="5"/>
          <c:order val="5"/>
          <c:tx>
            <c:strRef>
              <c:f>'07_Modified_Areal_Change'!$D$159</c:f>
              <c:strCache>
                <c:ptCount val="1"/>
                <c:pt idx="0">
                  <c:v>Static_GE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'07_Modified_Areal_Change'!$L$159:$T$159</c:f>
              <c:numCache>
                <c:formatCode>0.00%</c:formatCode>
                <c:ptCount val="9"/>
                <c:pt idx="0">
                  <c:v>0.1834985921796585</c:v>
                </c:pt>
                <c:pt idx="1">
                  <c:v>0.18539015106844972</c:v>
                </c:pt>
                <c:pt idx="2">
                  <c:v>0.18728170995724094</c:v>
                </c:pt>
                <c:pt idx="3">
                  <c:v>0.18917326884603217</c:v>
                </c:pt>
                <c:pt idx="4">
                  <c:v>0.19106482773482339</c:v>
                </c:pt>
                <c:pt idx="5">
                  <c:v>0.19295638662361461</c:v>
                </c:pt>
                <c:pt idx="6">
                  <c:v>0.19484794551240583</c:v>
                </c:pt>
                <c:pt idx="7">
                  <c:v>0.19673950440119706</c:v>
                </c:pt>
                <c:pt idx="8">
                  <c:v>0.19863106328998825</c:v>
                </c:pt>
              </c:numCache>
            </c:numRef>
          </c:val>
          <c:smooth val="0"/>
          <c:extLst>
            <c:ext xmlns:c16="http://schemas.microsoft.com/office/drawing/2014/chart" uri="{C3380CC4-5D6E-409C-BE32-E72D297353CC}">
              <c16:uniqueId val="{00000005-6ACA-4210-BF92-3B3D36CC69CF}"/>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Open Forest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'07_Modified_Areal_Change'!$D$160</c:f>
              <c:strCache>
                <c:ptCount val="1"/>
                <c:pt idx="0">
                  <c:v>Open_Forest_Ref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'07_Modified_Areal_Change'!$L$160:$T$160</c:f>
              <c:numCache>
                <c:formatCode>0.00%</c:formatCode>
                <c:ptCount val="9"/>
                <c:pt idx="0">
                  <c:v>4.8766092575630686E-2</c:v>
                </c:pt>
                <c:pt idx="1">
                  <c:v>4.8392710745595022E-2</c:v>
                </c:pt>
                <c:pt idx="2">
                  <c:v>4.7866646376694744E-2</c:v>
                </c:pt>
                <c:pt idx="3">
                  <c:v>4.7205556160002118E-2</c:v>
                </c:pt>
                <c:pt idx="4">
                  <c:v>4.6435932377163119E-2</c:v>
                </c:pt>
                <c:pt idx="5">
                  <c:v>4.5590083950245226E-2</c:v>
                </c:pt>
                <c:pt idx="6">
                  <c:v>4.4710808159049681E-2</c:v>
                </c:pt>
                <c:pt idx="7">
                  <c:v>4.3830047350119951E-2</c:v>
                </c:pt>
                <c:pt idx="8">
                  <c:v>4.297091132349911E-2</c:v>
                </c:pt>
              </c:numCache>
            </c:numRef>
          </c:val>
          <c:smooth val="0"/>
          <c:extLst>
            <c:ext xmlns:c16="http://schemas.microsoft.com/office/drawing/2014/chart" uri="{C3380CC4-5D6E-409C-BE32-E72D297353CC}">
              <c16:uniqueId val="{00000000-BC96-40A4-B755-ED9A8B6B0A4D}"/>
            </c:ext>
          </c:extLst>
        </c:ser>
        <c:ser>
          <c:idx val="1"/>
          <c:order val="1"/>
          <c:tx>
            <c:strRef>
              <c:f>'07_Modified_Areal_Change'!$D$161</c:f>
              <c:strCache>
                <c:ptCount val="1"/>
                <c:pt idx="0">
                  <c:v>Open_Forest_BAU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'07_Modified_Areal_Change'!$L$161:$T$161</c:f>
              <c:numCache>
                <c:formatCode>0.00%</c:formatCode>
                <c:ptCount val="9"/>
                <c:pt idx="0">
                  <c:v>4.8766092575630686E-2</c:v>
                </c:pt>
                <c:pt idx="1">
                  <c:v>4.8024679599992542E-2</c:v>
                </c:pt>
                <c:pt idx="2">
                  <c:v>4.7283266624354406E-2</c:v>
                </c:pt>
                <c:pt idx="3">
                  <c:v>4.6541853648716269E-2</c:v>
                </c:pt>
                <c:pt idx="4">
                  <c:v>4.5800440673078126E-2</c:v>
                </c:pt>
                <c:pt idx="5">
                  <c:v>4.5059027697439989E-2</c:v>
                </c:pt>
                <c:pt idx="6">
                  <c:v>4.4317614721801846E-2</c:v>
                </c:pt>
                <c:pt idx="7">
                  <c:v>4.3576201746163709E-2</c:v>
                </c:pt>
                <c:pt idx="8">
                  <c:v>4.2834788770525566E-2</c:v>
                </c:pt>
              </c:numCache>
            </c:numRef>
          </c:val>
          <c:smooth val="0"/>
          <c:extLst>
            <c:ext xmlns:c16="http://schemas.microsoft.com/office/drawing/2014/chart" uri="{C3380CC4-5D6E-409C-BE32-E72D297353CC}">
              <c16:uniqueId val="{00000001-BC96-40A4-B755-ED9A8B6B0A4D}"/>
            </c:ext>
          </c:extLst>
        </c:ser>
        <c:ser>
          <c:idx val="2"/>
          <c:order val="2"/>
          <c:tx>
            <c:strRef>
              <c:f>'07_Modified_Areal_Change'!$D$162</c:f>
              <c:strCache>
                <c:ptCount val="1"/>
                <c:pt idx="0">
                  <c:v>Open_Forest_EI_Nature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'07_Modified_Areal_Change'!$L$162:$T$162</c:f>
              <c:numCache>
                <c:formatCode>0.00%</c:formatCode>
                <c:ptCount val="9"/>
                <c:pt idx="0">
                  <c:v>4.8766092575630686E-2</c:v>
                </c:pt>
                <c:pt idx="1">
                  <c:v>4.8232691392627702E-2</c:v>
                </c:pt>
                <c:pt idx="2">
                  <c:v>4.7699290209624726E-2</c:v>
                </c:pt>
                <c:pt idx="3">
                  <c:v>4.7165889026621742E-2</c:v>
                </c:pt>
                <c:pt idx="4">
                  <c:v>4.6632487843618758E-2</c:v>
                </c:pt>
                <c:pt idx="5">
                  <c:v>4.6099086660615775E-2</c:v>
                </c:pt>
                <c:pt idx="6">
                  <c:v>4.5565685477612798E-2</c:v>
                </c:pt>
                <c:pt idx="7">
                  <c:v>4.5032284294609815E-2</c:v>
                </c:pt>
                <c:pt idx="8">
                  <c:v>4.4498883111606831E-2</c:v>
                </c:pt>
              </c:numCache>
            </c:numRef>
          </c:val>
          <c:smooth val="0"/>
          <c:extLst>
            <c:ext xmlns:c16="http://schemas.microsoft.com/office/drawing/2014/chart" uri="{C3380CC4-5D6E-409C-BE32-E72D297353CC}">
              <c16:uniqueId val="{00000002-BC96-40A4-B755-ED9A8B6B0A4D}"/>
            </c:ext>
          </c:extLst>
        </c:ser>
        <c:ser>
          <c:idx val="3"/>
          <c:order val="3"/>
          <c:tx>
            <c:strRef>
              <c:f>'07_Modified_Areal_Change'!$D$163</c:f>
              <c:strCache>
                <c:ptCount val="1"/>
                <c:pt idx="0">
                  <c:v>Open_Forest_EI_Culture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'07_Modified_Areal_Change'!$L$163:$T$163</c:f>
              <c:numCache>
                <c:formatCode>0.00%</c:formatCode>
                <c:ptCount val="9"/>
                <c:pt idx="0">
                  <c:v>4.8766092575630686E-2</c:v>
                </c:pt>
                <c:pt idx="1">
                  <c:v>4.8279707049012702E-2</c:v>
                </c:pt>
                <c:pt idx="2">
                  <c:v>4.7793321522394717E-2</c:v>
                </c:pt>
                <c:pt idx="3">
                  <c:v>4.7306935995776733E-2</c:v>
                </c:pt>
                <c:pt idx="4">
                  <c:v>4.6820550469158749E-2</c:v>
                </c:pt>
                <c:pt idx="5">
                  <c:v>4.6334164942540765E-2</c:v>
                </c:pt>
                <c:pt idx="6">
                  <c:v>4.5847779415922781E-2</c:v>
                </c:pt>
                <c:pt idx="7">
                  <c:v>4.5361393889304796E-2</c:v>
                </c:pt>
                <c:pt idx="8">
                  <c:v>4.4875008362686812E-2</c:v>
                </c:pt>
              </c:numCache>
            </c:numRef>
          </c:val>
          <c:smooth val="0"/>
          <c:extLst>
            <c:ext xmlns:c16="http://schemas.microsoft.com/office/drawing/2014/chart" uri="{C3380CC4-5D6E-409C-BE32-E72D297353CC}">
              <c16:uniqueId val="{00000003-BC96-40A4-B755-ED9A8B6B0A4D}"/>
            </c:ext>
          </c:extLst>
        </c:ser>
        <c:ser>
          <c:idx val="4"/>
          <c:order val="4"/>
          <c:tx>
            <c:strRef>
              <c:f>'07_Modified_Areal_Change'!$D$164</c:f>
              <c:strCache>
                <c:ptCount val="1"/>
                <c:pt idx="0">
                  <c:v>Open_Forest_EI_Society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'07_Modified_Areal_Change'!$L$164:$T$164</c:f>
              <c:numCache>
                <c:formatCode>0.00%</c:formatCode>
                <c:ptCount val="9"/>
                <c:pt idx="0">
                  <c:v>4.8766092575630686E-2</c:v>
                </c:pt>
                <c:pt idx="1">
                  <c:v>4.8108404141240513E-2</c:v>
                </c:pt>
                <c:pt idx="2">
                  <c:v>4.7450715706850333E-2</c:v>
                </c:pt>
                <c:pt idx="3">
                  <c:v>4.679302727246016E-2</c:v>
                </c:pt>
                <c:pt idx="4">
                  <c:v>4.6135338838069979E-2</c:v>
                </c:pt>
                <c:pt idx="5">
                  <c:v>4.5477650403679806E-2</c:v>
                </c:pt>
                <c:pt idx="6">
                  <c:v>4.4819961969289626E-2</c:v>
                </c:pt>
                <c:pt idx="7">
                  <c:v>4.4162273534899453E-2</c:v>
                </c:pt>
                <c:pt idx="8">
                  <c:v>4.350458510050928E-2</c:v>
                </c:pt>
              </c:numCache>
            </c:numRef>
          </c:val>
          <c:smooth val="0"/>
          <c:extLst>
            <c:ext xmlns:c16="http://schemas.microsoft.com/office/drawing/2014/chart" uri="{C3380CC4-5D6E-409C-BE32-E72D297353CC}">
              <c16:uniqueId val="{00000004-BC96-40A4-B755-ED9A8B6B0A4D}"/>
            </c:ext>
          </c:extLst>
        </c:ser>
        <c:ser>
          <c:idx val="5"/>
          <c:order val="5"/>
          <c:tx>
            <c:strRef>
              <c:f>'07_Modified_Areal_Change'!$D$165</c:f>
              <c:strCache>
                <c:ptCount val="1"/>
                <c:pt idx="0">
                  <c:v>Open_Forest_GE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'07_Modified_Areal_Change'!$L$165:$T$165</c:f>
              <c:numCache>
                <c:formatCode>0.00%</c:formatCode>
                <c:ptCount val="9"/>
                <c:pt idx="0">
                  <c:v>4.8766092575630686E-2</c:v>
                </c:pt>
                <c:pt idx="1">
                  <c:v>4.7773415124720192E-2</c:v>
                </c:pt>
                <c:pt idx="2">
                  <c:v>4.6780737673809705E-2</c:v>
                </c:pt>
                <c:pt idx="3">
                  <c:v>4.5788060222899211E-2</c:v>
                </c:pt>
                <c:pt idx="4">
                  <c:v>4.4795382771988718E-2</c:v>
                </c:pt>
                <c:pt idx="5">
                  <c:v>4.3802705321078224E-2</c:v>
                </c:pt>
                <c:pt idx="6">
                  <c:v>4.2810027870167737E-2</c:v>
                </c:pt>
                <c:pt idx="7">
                  <c:v>4.1817350419257243E-2</c:v>
                </c:pt>
                <c:pt idx="8">
                  <c:v>4.0824672968346749E-2</c:v>
                </c:pt>
              </c:numCache>
            </c:numRef>
          </c:val>
          <c:smooth val="0"/>
          <c:extLst>
            <c:ext xmlns:c16="http://schemas.microsoft.com/office/drawing/2014/chart" uri="{C3380CC4-5D6E-409C-BE32-E72D297353CC}">
              <c16:uniqueId val="{00000005-BC96-40A4-B755-ED9A8B6B0A4D}"/>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Closed Forest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'07_Modified_Areal_Change'!$D$166</c:f>
              <c:strCache>
                <c:ptCount val="1"/>
                <c:pt idx="0">
                  <c:v>Closed_Forest_Ref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'07_Modified_Areal_Change'!$L$166:$T$166</c:f>
              <c:numCache>
                <c:formatCode>0.00%</c:formatCode>
                <c:ptCount val="9"/>
                <c:pt idx="0">
                  <c:v>0.26931726646965737</c:v>
                </c:pt>
                <c:pt idx="1">
                  <c:v>0.27237844666533306</c:v>
                </c:pt>
                <c:pt idx="2">
                  <c:v>0.27574737390832776</c:v>
                </c:pt>
                <c:pt idx="3">
                  <c:v>0.27938401758555603</c:v>
                </c:pt>
                <c:pt idx="4">
                  <c:v>0.28323886146692367</c:v>
                </c:pt>
                <c:pt idx="5">
                  <c:v>0.28730258734040814</c:v>
                </c:pt>
                <c:pt idx="6">
                  <c:v>0.29150432805512055</c:v>
                </c:pt>
                <c:pt idx="7">
                  <c:v>0.29581163491073964</c:v>
                </c:pt>
                <c:pt idx="8">
                  <c:v>0.30018329478667516</c:v>
                </c:pt>
              </c:numCache>
            </c:numRef>
          </c:val>
          <c:smooth val="0"/>
          <c:extLst>
            <c:ext xmlns:c16="http://schemas.microsoft.com/office/drawing/2014/chart" uri="{C3380CC4-5D6E-409C-BE32-E72D297353CC}">
              <c16:uniqueId val="{00000000-B0AF-465C-A926-B45C558806BE}"/>
            </c:ext>
          </c:extLst>
        </c:ser>
        <c:ser>
          <c:idx val="1"/>
          <c:order val="1"/>
          <c:tx>
            <c:strRef>
              <c:f>'07_Modified_Areal_Change'!$D$167</c:f>
              <c:strCache>
                <c:ptCount val="1"/>
                <c:pt idx="0">
                  <c:v>Closed_Forest_BAU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'07_Modified_Areal_Change'!$L$167:$T$167</c:f>
              <c:numCache>
                <c:formatCode>0.00%</c:formatCode>
                <c:ptCount val="9"/>
                <c:pt idx="0">
                  <c:v>0.26931726646965737</c:v>
                </c:pt>
                <c:pt idx="1">
                  <c:v>0.27305665554031061</c:v>
                </c:pt>
                <c:pt idx="2">
                  <c:v>0.27679604461096385</c:v>
                </c:pt>
                <c:pt idx="3">
                  <c:v>0.2805354336816171</c:v>
                </c:pt>
                <c:pt idx="4">
                  <c:v>0.28427482275227034</c:v>
                </c:pt>
                <c:pt idx="5">
                  <c:v>0.28801421182292358</c:v>
                </c:pt>
                <c:pt idx="6">
                  <c:v>0.29175360089357683</c:v>
                </c:pt>
                <c:pt idx="7">
                  <c:v>0.29549298996423007</c:v>
                </c:pt>
                <c:pt idx="8">
                  <c:v>0.29923237903488331</c:v>
                </c:pt>
              </c:numCache>
            </c:numRef>
          </c:val>
          <c:smooth val="0"/>
          <c:extLst>
            <c:ext xmlns:c16="http://schemas.microsoft.com/office/drawing/2014/chart" uri="{C3380CC4-5D6E-409C-BE32-E72D297353CC}">
              <c16:uniqueId val="{00000001-B0AF-465C-A926-B45C558806BE}"/>
            </c:ext>
          </c:extLst>
        </c:ser>
        <c:ser>
          <c:idx val="2"/>
          <c:order val="2"/>
          <c:tx>
            <c:strRef>
              <c:f>'07_Modified_Areal_Change'!$D$168</c:f>
              <c:strCache>
                <c:ptCount val="1"/>
                <c:pt idx="0">
                  <c:v>Closed_Forest_EI_Nature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'07_Modified_Areal_Change'!$L$168:$T$168</c:f>
              <c:numCache>
                <c:formatCode>0.00%</c:formatCode>
                <c:ptCount val="9"/>
                <c:pt idx="0">
                  <c:v>0.26931726646965737</c:v>
                </c:pt>
                <c:pt idx="1">
                  <c:v>0.27485949530548254</c:v>
                </c:pt>
                <c:pt idx="2">
                  <c:v>0.28040172414130771</c:v>
                </c:pt>
                <c:pt idx="3">
                  <c:v>0.28594395297713288</c:v>
                </c:pt>
                <c:pt idx="4">
                  <c:v>0.29148618181295805</c:v>
                </c:pt>
                <c:pt idx="5">
                  <c:v>0.29702841064878321</c:v>
                </c:pt>
                <c:pt idx="6">
                  <c:v>0.30257063948460838</c:v>
                </c:pt>
                <c:pt idx="7">
                  <c:v>0.30811286832043355</c:v>
                </c:pt>
                <c:pt idx="8">
                  <c:v>0.31365509715625872</c:v>
                </c:pt>
              </c:numCache>
            </c:numRef>
          </c:val>
          <c:smooth val="0"/>
          <c:extLst>
            <c:ext xmlns:c16="http://schemas.microsoft.com/office/drawing/2014/chart" uri="{C3380CC4-5D6E-409C-BE32-E72D297353CC}">
              <c16:uniqueId val="{00000002-B0AF-465C-A926-B45C558806BE}"/>
            </c:ext>
          </c:extLst>
        </c:ser>
        <c:ser>
          <c:idx val="3"/>
          <c:order val="3"/>
          <c:tx>
            <c:strRef>
              <c:f>'07_Modified_Areal_Change'!$D$169</c:f>
              <c:strCache>
                <c:ptCount val="1"/>
                <c:pt idx="0">
                  <c:v>Closed_Forest_EI_Culture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'07_Modified_Areal_Change'!$L$169:$T$169</c:f>
              <c:numCache>
                <c:formatCode>0.00%</c:formatCode>
                <c:ptCount val="9"/>
                <c:pt idx="0">
                  <c:v>0.26931726646965737</c:v>
                </c:pt>
                <c:pt idx="1">
                  <c:v>0.27293135183597</c:v>
                </c:pt>
                <c:pt idx="2">
                  <c:v>0.27654543720228264</c:v>
                </c:pt>
                <c:pt idx="3">
                  <c:v>0.28015952256859522</c:v>
                </c:pt>
                <c:pt idx="4">
                  <c:v>0.28377360793490786</c:v>
                </c:pt>
                <c:pt idx="5">
                  <c:v>0.28738769330122049</c:v>
                </c:pt>
                <c:pt idx="6">
                  <c:v>0.29100177866753307</c:v>
                </c:pt>
                <c:pt idx="7">
                  <c:v>0.29461586403384571</c:v>
                </c:pt>
                <c:pt idx="8">
                  <c:v>0.29822994940015835</c:v>
                </c:pt>
              </c:numCache>
            </c:numRef>
          </c:val>
          <c:smooth val="0"/>
          <c:extLst>
            <c:ext xmlns:c16="http://schemas.microsoft.com/office/drawing/2014/chart" uri="{C3380CC4-5D6E-409C-BE32-E72D297353CC}">
              <c16:uniqueId val="{00000003-B0AF-465C-A926-B45C558806BE}"/>
            </c:ext>
          </c:extLst>
        </c:ser>
        <c:ser>
          <c:idx val="4"/>
          <c:order val="4"/>
          <c:tx>
            <c:strRef>
              <c:f>'07_Modified_Areal_Change'!$D$170</c:f>
              <c:strCache>
                <c:ptCount val="1"/>
                <c:pt idx="0">
                  <c:v>Closed_Forest_EI_Society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'07_Modified_Areal_Change'!$L$170:$T$170</c:f>
              <c:numCache>
                <c:formatCode>0.00%</c:formatCode>
                <c:ptCount val="9"/>
                <c:pt idx="0">
                  <c:v>0.26931726646965737</c:v>
                </c:pt>
                <c:pt idx="1">
                  <c:v>0.27364153279499837</c:v>
                </c:pt>
                <c:pt idx="2">
                  <c:v>0.27796579912033936</c:v>
                </c:pt>
                <c:pt idx="3">
                  <c:v>0.2822900654456803</c:v>
                </c:pt>
                <c:pt idx="4">
                  <c:v>0.2866143317710213</c:v>
                </c:pt>
                <c:pt idx="5">
                  <c:v>0.29093859809636224</c:v>
                </c:pt>
                <c:pt idx="6">
                  <c:v>0.29526286442170324</c:v>
                </c:pt>
                <c:pt idx="7">
                  <c:v>0.29958713074704424</c:v>
                </c:pt>
                <c:pt idx="8">
                  <c:v>0.30391139707238518</c:v>
                </c:pt>
              </c:numCache>
            </c:numRef>
          </c:val>
          <c:smooth val="0"/>
          <c:extLst>
            <c:ext xmlns:c16="http://schemas.microsoft.com/office/drawing/2014/chart" uri="{C3380CC4-5D6E-409C-BE32-E72D297353CC}">
              <c16:uniqueId val="{00000004-B0AF-465C-A926-B45C558806BE}"/>
            </c:ext>
          </c:extLst>
        </c:ser>
        <c:ser>
          <c:idx val="5"/>
          <c:order val="5"/>
          <c:tx>
            <c:strRef>
              <c:f>'07_Modified_Areal_Change'!$D$171</c:f>
              <c:strCache>
                <c:ptCount val="1"/>
                <c:pt idx="0">
                  <c:v>Closed_Forest_GE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'07_Modified_Areal_Change'!$L$171:$T$171</c:f>
              <c:numCache>
                <c:formatCode>0.00%</c:formatCode>
                <c:ptCount val="9"/>
                <c:pt idx="0">
                  <c:v>0.26931726646965737</c:v>
                </c:pt>
                <c:pt idx="1">
                  <c:v>0.27090102271869088</c:v>
                </c:pt>
                <c:pt idx="2">
                  <c:v>0.27248477896772438</c:v>
                </c:pt>
                <c:pt idx="3">
                  <c:v>0.27406853521675789</c:v>
                </c:pt>
                <c:pt idx="4">
                  <c:v>0.2756522914657914</c:v>
                </c:pt>
                <c:pt idx="5">
                  <c:v>0.27723604771482485</c:v>
                </c:pt>
                <c:pt idx="6">
                  <c:v>0.27881980396385836</c:v>
                </c:pt>
                <c:pt idx="7">
                  <c:v>0.28040356021289187</c:v>
                </c:pt>
                <c:pt idx="8">
                  <c:v>0.28198731646192537</c:v>
                </c:pt>
              </c:numCache>
            </c:numRef>
          </c:val>
          <c:smooth val="0"/>
          <c:extLst>
            <c:ext xmlns:c16="http://schemas.microsoft.com/office/drawing/2014/chart" uri="{C3380CC4-5D6E-409C-BE32-E72D297353CC}">
              <c16:uniqueId val="{00000005-B0AF-465C-A926-B45C558806BE}"/>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0.25"/>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Shrubland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'07_Modified_Areal_Change'!$D$172</c:f>
              <c:strCache>
                <c:ptCount val="1"/>
                <c:pt idx="0">
                  <c:v>Shrubland_Ref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'07_Modified_Areal_Change'!$L$172:$T$172</c:f>
              <c:numCache>
                <c:formatCode>0.00%</c:formatCode>
                <c:ptCount val="9"/>
                <c:pt idx="0">
                  <c:v>6.6972336197088062E-2</c:v>
                </c:pt>
                <c:pt idx="1">
                  <c:v>6.5465938860927303E-2</c:v>
                </c:pt>
                <c:pt idx="2">
                  <c:v>6.3868640561401346E-2</c:v>
                </c:pt>
                <c:pt idx="3">
                  <c:v>6.2202900704800501E-2</c:v>
                </c:pt>
                <c:pt idx="4">
                  <c:v>6.048044969631252E-2</c:v>
                </c:pt>
                <c:pt idx="5">
                  <c:v>5.8699274625204967E-2</c:v>
                </c:pt>
                <c:pt idx="6">
                  <c:v>5.6870658569453024E-2</c:v>
                </c:pt>
                <c:pt idx="7">
                  <c:v>5.5022321820726909E-2</c:v>
                </c:pt>
                <c:pt idx="8">
                  <c:v>5.315269868430135E-2</c:v>
                </c:pt>
              </c:numCache>
            </c:numRef>
          </c:val>
          <c:smooth val="0"/>
          <c:extLst>
            <c:ext xmlns:c16="http://schemas.microsoft.com/office/drawing/2014/chart" uri="{C3380CC4-5D6E-409C-BE32-E72D297353CC}">
              <c16:uniqueId val="{00000000-77CA-4B0E-AA36-2DF3C40B8806}"/>
            </c:ext>
          </c:extLst>
        </c:ser>
        <c:ser>
          <c:idx val="1"/>
          <c:order val="1"/>
          <c:tx>
            <c:strRef>
              <c:f>'07_Modified_Areal_Change'!$D$173</c:f>
              <c:strCache>
                <c:ptCount val="1"/>
                <c:pt idx="0">
                  <c:v>Shrubland_BAU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'07_Modified_Areal_Change'!$L$173:$T$173</c:f>
              <c:numCache>
                <c:formatCode>0.00%</c:formatCode>
                <c:ptCount val="9"/>
                <c:pt idx="0">
                  <c:v>6.6972336197088062E-2</c:v>
                </c:pt>
                <c:pt idx="1">
                  <c:v>6.5641085615856534E-2</c:v>
                </c:pt>
                <c:pt idx="2">
                  <c:v>6.4309835034625007E-2</c:v>
                </c:pt>
                <c:pt idx="3">
                  <c:v>6.2978584453393466E-2</c:v>
                </c:pt>
                <c:pt idx="4">
                  <c:v>6.1647333872161938E-2</c:v>
                </c:pt>
                <c:pt idx="5">
                  <c:v>6.0316083290930404E-2</c:v>
                </c:pt>
                <c:pt idx="6">
                  <c:v>5.898483270969887E-2</c:v>
                </c:pt>
                <c:pt idx="7">
                  <c:v>5.7653582128467336E-2</c:v>
                </c:pt>
                <c:pt idx="8">
                  <c:v>5.6322331547235802E-2</c:v>
                </c:pt>
              </c:numCache>
            </c:numRef>
          </c:val>
          <c:smooth val="0"/>
          <c:extLst>
            <c:ext xmlns:c16="http://schemas.microsoft.com/office/drawing/2014/chart" uri="{C3380CC4-5D6E-409C-BE32-E72D297353CC}">
              <c16:uniqueId val="{00000001-77CA-4B0E-AA36-2DF3C40B8806}"/>
            </c:ext>
          </c:extLst>
        </c:ser>
        <c:ser>
          <c:idx val="2"/>
          <c:order val="2"/>
          <c:tx>
            <c:strRef>
              <c:f>'07_Modified_Areal_Change'!$D$174</c:f>
              <c:strCache>
                <c:ptCount val="1"/>
                <c:pt idx="0">
                  <c:v>Shrubland_EI_Nature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'07_Modified_Areal_Change'!$L$174:$T$174</c:f>
              <c:numCache>
                <c:formatCode>0.00%</c:formatCode>
                <c:ptCount val="9"/>
                <c:pt idx="0">
                  <c:v>6.6972336197088062E-2</c:v>
                </c:pt>
                <c:pt idx="1">
                  <c:v>6.6784271739982928E-2</c:v>
                </c:pt>
                <c:pt idx="2">
                  <c:v>6.6596207282877795E-2</c:v>
                </c:pt>
                <c:pt idx="3">
                  <c:v>6.6408142825772662E-2</c:v>
                </c:pt>
                <c:pt idx="4">
                  <c:v>6.6220078368667529E-2</c:v>
                </c:pt>
                <c:pt idx="5">
                  <c:v>6.6032013911562396E-2</c:v>
                </c:pt>
                <c:pt idx="6">
                  <c:v>6.5843949454457262E-2</c:v>
                </c:pt>
                <c:pt idx="7">
                  <c:v>6.5655884997352129E-2</c:v>
                </c:pt>
                <c:pt idx="8">
                  <c:v>6.5467820540246996E-2</c:v>
                </c:pt>
              </c:numCache>
            </c:numRef>
          </c:val>
          <c:smooth val="0"/>
          <c:extLst>
            <c:ext xmlns:c16="http://schemas.microsoft.com/office/drawing/2014/chart" uri="{C3380CC4-5D6E-409C-BE32-E72D297353CC}">
              <c16:uniqueId val="{00000002-77CA-4B0E-AA36-2DF3C40B8806}"/>
            </c:ext>
          </c:extLst>
        </c:ser>
        <c:ser>
          <c:idx val="3"/>
          <c:order val="3"/>
          <c:tx>
            <c:strRef>
              <c:f>'07_Modified_Areal_Change'!$D$175</c:f>
              <c:strCache>
                <c:ptCount val="1"/>
                <c:pt idx="0">
                  <c:v>Shrubland_EI_Culture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'07_Modified_Areal_Change'!$L$175:$T$175</c:f>
              <c:numCache>
                <c:formatCode>0.00%</c:formatCode>
                <c:ptCount val="9"/>
                <c:pt idx="0">
                  <c:v>6.6972336197088062E-2</c:v>
                </c:pt>
                <c:pt idx="1">
                  <c:v>6.5812214844820804E-2</c:v>
                </c:pt>
                <c:pt idx="2">
                  <c:v>6.4652093492553547E-2</c:v>
                </c:pt>
                <c:pt idx="3">
                  <c:v>6.3491972140286276E-2</c:v>
                </c:pt>
                <c:pt idx="4">
                  <c:v>6.2331850788019026E-2</c:v>
                </c:pt>
                <c:pt idx="5">
                  <c:v>6.1171729435751776E-2</c:v>
                </c:pt>
                <c:pt idx="6">
                  <c:v>6.0011608083484519E-2</c:v>
                </c:pt>
                <c:pt idx="7">
                  <c:v>5.8851486731217269E-2</c:v>
                </c:pt>
                <c:pt idx="8">
                  <c:v>5.7691365378950012E-2</c:v>
                </c:pt>
              </c:numCache>
            </c:numRef>
          </c:val>
          <c:smooth val="0"/>
          <c:extLst>
            <c:ext xmlns:c16="http://schemas.microsoft.com/office/drawing/2014/chart" uri="{C3380CC4-5D6E-409C-BE32-E72D297353CC}">
              <c16:uniqueId val="{00000003-77CA-4B0E-AA36-2DF3C40B8806}"/>
            </c:ext>
          </c:extLst>
        </c:ser>
        <c:ser>
          <c:idx val="4"/>
          <c:order val="4"/>
          <c:tx>
            <c:strRef>
              <c:f>'07_Modified_Areal_Change'!$D$176</c:f>
              <c:strCache>
                <c:ptCount val="1"/>
                <c:pt idx="0">
                  <c:v>Shrubland_EI_Society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'07_Modified_Areal_Change'!$L$176:$T$176</c:f>
              <c:numCache>
                <c:formatCode>0.00%</c:formatCode>
                <c:ptCount val="9"/>
                <c:pt idx="0">
                  <c:v>6.6972336197088062E-2</c:v>
                </c:pt>
                <c:pt idx="1">
                  <c:v>6.5751172802140337E-2</c:v>
                </c:pt>
                <c:pt idx="2">
                  <c:v>6.4530009407192612E-2</c:v>
                </c:pt>
                <c:pt idx="3">
                  <c:v>6.3308846012244874E-2</c:v>
                </c:pt>
                <c:pt idx="4">
                  <c:v>6.2087682617297142E-2</c:v>
                </c:pt>
                <c:pt idx="5">
                  <c:v>6.0866519222349404E-2</c:v>
                </c:pt>
                <c:pt idx="6">
                  <c:v>5.9645355827401672E-2</c:v>
                </c:pt>
                <c:pt idx="7">
                  <c:v>5.8424192432453934E-2</c:v>
                </c:pt>
                <c:pt idx="8">
                  <c:v>5.7203029037506202E-2</c:v>
                </c:pt>
              </c:numCache>
            </c:numRef>
          </c:val>
          <c:smooth val="0"/>
          <c:extLst>
            <c:ext xmlns:c16="http://schemas.microsoft.com/office/drawing/2014/chart" uri="{C3380CC4-5D6E-409C-BE32-E72D297353CC}">
              <c16:uniqueId val="{00000004-77CA-4B0E-AA36-2DF3C40B8806}"/>
            </c:ext>
          </c:extLst>
        </c:ser>
        <c:ser>
          <c:idx val="5"/>
          <c:order val="5"/>
          <c:tx>
            <c:strRef>
              <c:f>'07_Modified_Areal_Change'!$D$177</c:f>
              <c:strCache>
                <c:ptCount val="1"/>
                <c:pt idx="0">
                  <c:v>Shrubland_GE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'07_Modified_Areal_Change'!$L$177:$T$177</c:f>
              <c:numCache>
                <c:formatCode>0.00%</c:formatCode>
                <c:ptCount val="9"/>
                <c:pt idx="0">
                  <c:v>6.6972336197088062E-2</c:v>
                </c:pt>
                <c:pt idx="1">
                  <c:v>6.5547979311667032E-2</c:v>
                </c:pt>
                <c:pt idx="2">
                  <c:v>6.4123622426245988E-2</c:v>
                </c:pt>
                <c:pt idx="3">
                  <c:v>6.2699265540824944E-2</c:v>
                </c:pt>
                <c:pt idx="4">
                  <c:v>6.1274908655403908E-2</c:v>
                </c:pt>
                <c:pt idx="5">
                  <c:v>5.9850551769982871E-2</c:v>
                </c:pt>
                <c:pt idx="6">
                  <c:v>5.8426194884561827E-2</c:v>
                </c:pt>
                <c:pt idx="7">
                  <c:v>5.7001837999140791E-2</c:v>
                </c:pt>
                <c:pt idx="8">
                  <c:v>5.5577481113719747E-2</c:v>
                </c:pt>
              </c:numCache>
            </c:numRef>
          </c:val>
          <c:smooth val="0"/>
          <c:extLst>
            <c:ext xmlns:c16="http://schemas.microsoft.com/office/drawing/2014/chart" uri="{C3380CC4-5D6E-409C-BE32-E72D297353CC}">
              <c16:uniqueId val="{00000005-77CA-4B0E-AA36-2DF3C40B8806}"/>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4.0000000000000008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Int_AG</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'07_Modified_Areal_Change'!$D$178</c:f>
              <c:strCache>
                <c:ptCount val="1"/>
                <c:pt idx="0">
                  <c:v>Int_AG_Ref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'07_Modified_Areal_Change'!$L$178:$T$178</c:f>
              <c:numCache>
                <c:formatCode>0.00%</c:formatCode>
                <c:ptCount val="9"/>
                <c:pt idx="0">
                  <c:v>9.4060465798902315E-2</c:v>
                </c:pt>
                <c:pt idx="1">
                  <c:v>9.2006184601017477E-2</c:v>
                </c:pt>
                <c:pt idx="2">
                  <c:v>8.9812149156758489E-2</c:v>
                </c:pt>
                <c:pt idx="3">
                  <c:v>8.7512757707763414E-2</c:v>
                </c:pt>
                <c:pt idx="4">
                  <c:v>8.5142328548405394E-2</c:v>
                </c:pt>
                <c:pt idx="5">
                  <c:v>8.2742622265706972E-2</c:v>
                </c:pt>
                <c:pt idx="6">
                  <c:v>8.0334987908611738E-2</c:v>
                </c:pt>
                <c:pt idx="7">
                  <c:v>7.7939596770873601E-2</c:v>
                </c:pt>
                <c:pt idx="8">
                  <c:v>7.5598195236473723E-2</c:v>
                </c:pt>
              </c:numCache>
            </c:numRef>
          </c:val>
          <c:smooth val="0"/>
          <c:extLst>
            <c:ext xmlns:c16="http://schemas.microsoft.com/office/drawing/2014/chart" uri="{C3380CC4-5D6E-409C-BE32-E72D297353CC}">
              <c16:uniqueId val="{00000000-C1E2-4599-A10D-AA98E9A7CCFD}"/>
            </c:ext>
          </c:extLst>
        </c:ser>
        <c:ser>
          <c:idx val="1"/>
          <c:order val="1"/>
          <c:tx>
            <c:strRef>
              <c:f>'07_Modified_Areal_Change'!$D$179</c:f>
              <c:strCache>
                <c:ptCount val="1"/>
                <c:pt idx="0">
                  <c:v>Int_AG_BAU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'07_Modified_Areal_Change'!$L$179:$T$179</c:f>
              <c:numCache>
                <c:formatCode>0.00%</c:formatCode>
                <c:ptCount val="9"/>
                <c:pt idx="0">
                  <c:v>9.4060465798902315E-2</c:v>
                </c:pt>
                <c:pt idx="1">
                  <c:v>9.1957153393627963E-2</c:v>
                </c:pt>
                <c:pt idx="2">
                  <c:v>8.9853840988353598E-2</c:v>
                </c:pt>
                <c:pt idx="3">
                  <c:v>8.7750528583079232E-2</c:v>
                </c:pt>
                <c:pt idx="4">
                  <c:v>8.5647216177804866E-2</c:v>
                </c:pt>
                <c:pt idx="5">
                  <c:v>8.3543903772530501E-2</c:v>
                </c:pt>
                <c:pt idx="6">
                  <c:v>8.1440591367256135E-2</c:v>
                </c:pt>
                <c:pt idx="7">
                  <c:v>7.9337278961981769E-2</c:v>
                </c:pt>
                <c:pt idx="8">
                  <c:v>7.7233966556707404E-2</c:v>
                </c:pt>
              </c:numCache>
            </c:numRef>
          </c:val>
          <c:smooth val="0"/>
          <c:extLst>
            <c:ext xmlns:c16="http://schemas.microsoft.com/office/drawing/2014/chart" uri="{C3380CC4-5D6E-409C-BE32-E72D297353CC}">
              <c16:uniqueId val="{00000001-C1E2-4599-A10D-AA98E9A7CCFD}"/>
            </c:ext>
          </c:extLst>
        </c:ser>
        <c:ser>
          <c:idx val="2"/>
          <c:order val="2"/>
          <c:tx>
            <c:strRef>
              <c:f>'07_Modified_Areal_Change'!$D$180</c:f>
              <c:strCache>
                <c:ptCount val="1"/>
                <c:pt idx="0">
                  <c:v>Int_AG_EI_Nature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'07_Modified_Areal_Change'!$L$180:$T$180</c:f>
              <c:numCache>
                <c:formatCode>0.00%</c:formatCode>
                <c:ptCount val="9"/>
                <c:pt idx="0">
                  <c:v>9.4060465798902315E-2</c:v>
                </c:pt>
                <c:pt idx="1">
                  <c:v>9.2210069167359479E-2</c:v>
                </c:pt>
                <c:pt idx="2">
                  <c:v>9.0359672535816629E-2</c:v>
                </c:pt>
                <c:pt idx="3">
                  <c:v>8.8509275904273779E-2</c:v>
                </c:pt>
                <c:pt idx="4">
                  <c:v>8.6658879272730929E-2</c:v>
                </c:pt>
                <c:pt idx="5">
                  <c:v>8.4808482641188093E-2</c:v>
                </c:pt>
                <c:pt idx="6">
                  <c:v>8.2958086009645243E-2</c:v>
                </c:pt>
                <c:pt idx="7">
                  <c:v>8.1107689378102393E-2</c:v>
                </c:pt>
                <c:pt idx="8">
                  <c:v>7.9257292746559543E-2</c:v>
                </c:pt>
              </c:numCache>
            </c:numRef>
          </c:val>
          <c:smooth val="0"/>
          <c:extLst>
            <c:ext xmlns:c16="http://schemas.microsoft.com/office/drawing/2014/chart" uri="{C3380CC4-5D6E-409C-BE32-E72D297353CC}">
              <c16:uniqueId val="{00000002-C1E2-4599-A10D-AA98E9A7CCFD}"/>
            </c:ext>
          </c:extLst>
        </c:ser>
        <c:ser>
          <c:idx val="3"/>
          <c:order val="3"/>
          <c:tx>
            <c:strRef>
              <c:f>'07_Modified_Areal_Change'!$D$181</c:f>
              <c:strCache>
                <c:ptCount val="1"/>
                <c:pt idx="0">
                  <c:v>Int_AG_EI_Culture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'07_Modified_Areal_Change'!$L$181:$T$181</c:f>
              <c:numCache>
                <c:formatCode>0.00%</c:formatCode>
                <c:ptCount val="9"/>
                <c:pt idx="0">
                  <c:v>9.4060465798902315E-2</c:v>
                </c:pt>
                <c:pt idx="1">
                  <c:v>9.2191820332719734E-2</c:v>
                </c:pt>
                <c:pt idx="2">
                  <c:v>9.0323174866537154E-2</c:v>
                </c:pt>
                <c:pt idx="3">
                  <c:v>8.8454529400354573E-2</c:v>
                </c:pt>
                <c:pt idx="4">
                  <c:v>8.6585883934171992E-2</c:v>
                </c:pt>
                <c:pt idx="5">
                  <c:v>8.4717238467989411E-2</c:v>
                </c:pt>
                <c:pt idx="6">
                  <c:v>8.2848593001806817E-2</c:v>
                </c:pt>
                <c:pt idx="7">
                  <c:v>8.0979947535624236E-2</c:v>
                </c:pt>
                <c:pt idx="8">
                  <c:v>7.9111302069441655E-2</c:v>
                </c:pt>
              </c:numCache>
            </c:numRef>
          </c:val>
          <c:smooth val="0"/>
          <c:extLst>
            <c:ext xmlns:c16="http://schemas.microsoft.com/office/drawing/2014/chart" uri="{C3380CC4-5D6E-409C-BE32-E72D297353CC}">
              <c16:uniqueId val="{00000003-C1E2-4599-A10D-AA98E9A7CCFD}"/>
            </c:ext>
          </c:extLst>
        </c:ser>
        <c:ser>
          <c:idx val="4"/>
          <c:order val="4"/>
          <c:tx>
            <c:strRef>
              <c:f>'07_Modified_Areal_Change'!$D$182</c:f>
              <c:strCache>
                <c:ptCount val="1"/>
                <c:pt idx="0">
                  <c:v>Int_AG_EI_Society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'07_Modified_Areal_Change'!$L$182:$T$182</c:f>
              <c:numCache>
                <c:formatCode>0.00%</c:formatCode>
                <c:ptCount val="9"/>
                <c:pt idx="0">
                  <c:v>9.4060465798902315E-2</c:v>
                </c:pt>
                <c:pt idx="1">
                  <c:v>9.2108114297237476E-2</c:v>
                </c:pt>
                <c:pt idx="2">
                  <c:v>9.0155762795572622E-2</c:v>
                </c:pt>
                <c:pt idx="3">
                  <c:v>8.8203411293907782E-2</c:v>
                </c:pt>
                <c:pt idx="4">
                  <c:v>8.6251059792242929E-2</c:v>
                </c:pt>
                <c:pt idx="5">
                  <c:v>8.4298708290578089E-2</c:v>
                </c:pt>
                <c:pt idx="6">
                  <c:v>8.2346356788913236E-2</c:v>
                </c:pt>
                <c:pt idx="7">
                  <c:v>8.0394005287248382E-2</c:v>
                </c:pt>
                <c:pt idx="8">
                  <c:v>7.8441653785583543E-2</c:v>
                </c:pt>
              </c:numCache>
            </c:numRef>
          </c:val>
          <c:smooth val="0"/>
          <c:extLst>
            <c:ext xmlns:c16="http://schemas.microsoft.com/office/drawing/2014/chart" uri="{C3380CC4-5D6E-409C-BE32-E72D297353CC}">
              <c16:uniqueId val="{00000004-C1E2-4599-A10D-AA98E9A7CCFD}"/>
            </c:ext>
          </c:extLst>
        </c:ser>
        <c:ser>
          <c:idx val="5"/>
          <c:order val="5"/>
          <c:tx>
            <c:strRef>
              <c:f>'07_Modified_Areal_Change'!$D$183</c:f>
              <c:strCache>
                <c:ptCount val="1"/>
                <c:pt idx="0">
                  <c:v>Int_AG_GE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'07_Modified_Areal_Change'!$L$183:$T$183</c:f>
              <c:numCache>
                <c:formatCode>0.00%</c:formatCode>
                <c:ptCount val="9"/>
                <c:pt idx="0">
                  <c:v>9.4060465798902315E-2</c:v>
                </c:pt>
                <c:pt idx="1">
                  <c:v>9.3105705500036967E-2</c:v>
                </c:pt>
                <c:pt idx="2">
                  <c:v>9.2150945201171619E-2</c:v>
                </c:pt>
                <c:pt idx="3">
                  <c:v>9.1196184902306271E-2</c:v>
                </c:pt>
                <c:pt idx="4">
                  <c:v>9.0241424603440923E-2</c:v>
                </c:pt>
                <c:pt idx="5">
                  <c:v>8.9286664304575561E-2</c:v>
                </c:pt>
                <c:pt idx="6">
                  <c:v>8.8331904005710213E-2</c:v>
                </c:pt>
                <c:pt idx="7">
                  <c:v>8.7377143706844865E-2</c:v>
                </c:pt>
                <c:pt idx="8">
                  <c:v>8.6422383407979517E-2</c:v>
                </c:pt>
              </c:numCache>
            </c:numRef>
          </c:val>
          <c:smooth val="0"/>
          <c:extLst>
            <c:ext xmlns:c16="http://schemas.microsoft.com/office/drawing/2014/chart" uri="{C3380CC4-5D6E-409C-BE32-E72D297353CC}">
              <c16:uniqueId val="{00000005-C1E2-4599-A10D-AA98E9A7CCFD}"/>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6.0000000000000012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Alp_Past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'07_Modified_Areal_Change'!$D$184</c:f>
              <c:strCache>
                <c:ptCount val="1"/>
                <c:pt idx="0">
                  <c:v>Alp_Past_Ref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'07_Modified_Areal_Change'!$L$184:$T$184</c:f>
              <c:numCache>
                <c:formatCode>0.00%</c:formatCode>
                <c:ptCount val="9"/>
                <c:pt idx="0">
                  <c:v>0.11544393203519042</c:v>
                </c:pt>
                <c:pt idx="1">
                  <c:v>0.11438538843296252</c:v>
                </c:pt>
                <c:pt idx="2">
                  <c:v>0.11329244600027899</c:v>
                </c:pt>
                <c:pt idx="3">
                  <c:v>0.11215411700292097</c:v>
                </c:pt>
                <c:pt idx="4">
                  <c:v>0.11097904243761857</c:v>
                </c:pt>
                <c:pt idx="5">
                  <c:v>0.10976608079648421</c:v>
                </c:pt>
                <c:pt idx="6">
                  <c:v>0.10852012413080063</c:v>
                </c:pt>
                <c:pt idx="7">
                  <c:v>0.10722361818895113</c:v>
                </c:pt>
                <c:pt idx="8">
                  <c:v>0.10588779804026317</c:v>
                </c:pt>
              </c:numCache>
            </c:numRef>
          </c:val>
          <c:smooth val="0"/>
          <c:extLst>
            <c:ext xmlns:c16="http://schemas.microsoft.com/office/drawing/2014/chart" uri="{C3380CC4-5D6E-409C-BE32-E72D297353CC}">
              <c16:uniqueId val="{00000000-7BBB-4CBD-A423-DCD6E21DA4AC}"/>
            </c:ext>
          </c:extLst>
        </c:ser>
        <c:ser>
          <c:idx val="1"/>
          <c:order val="1"/>
          <c:tx>
            <c:strRef>
              <c:f>'07_Modified_Areal_Change'!$D$185</c:f>
              <c:strCache>
                <c:ptCount val="1"/>
                <c:pt idx="0">
                  <c:v>Alp_Past_BAU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'07_Modified_Areal_Change'!$L$185:$T$185</c:f>
              <c:numCache>
                <c:formatCode>0.00%</c:formatCode>
                <c:ptCount val="9"/>
                <c:pt idx="0">
                  <c:v>0.11544393203519042</c:v>
                </c:pt>
                <c:pt idx="1">
                  <c:v>0.11391979100401603</c:v>
                </c:pt>
                <c:pt idx="2">
                  <c:v>0.11239564997284165</c:v>
                </c:pt>
                <c:pt idx="3">
                  <c:v>0.11087150894166727</c:v>
                </c:pt>
                <c:pt idx="4">
                  <c:v>0.10934736791049288</c:v>
                </c:pt>
                <c:pt idx="5">
                  <c:v>0.10782322687931849</c:v>
                </c:pt>
                <c:pt idx="6">
                  <c:v>0.1062990858481441</c:v>
                </c:pt>
                <c:pt idx="7">
                  <c:v>0.10477494481696971</c:v>
                </c:pt>
                <c:pt idx="8">
                  <c:v>0.10325080378579532</c:v>
                </c:pt>
              </c:numCache>
            </c:numRef>
          </c:val>
          <c:smooth val="0"/>
          <c:extLst>
            <c:ext xmlns:c16="http://schemas.microsoft.com/office/drawing/2014/chart" uri="{C3380CC4-5D6E-409C-BE32-E72D297353CC}">
              <c16:uniqueId val="{00000001-7BBB-4CBD-A423-DCD6E21DA4AC}"/>
            </c:ext>
          </c:extLst>
        </c:ser>
        <c:ser>
          <c:idx val="2"/>
          <c:order val="2"/>
          <c:tx>
            <c:strRef>
              <c:f>'07_Modified_Areal_Change'!$D$186</c:f>
              <c:strCache>
                <c:ptCount val="1"/>
                <c:pt idx="0">
                  <c:v>Alp_Past_EI_Nature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'07_Modified_Areal_Change'!$L$186:$T$186</c:f>
              <c:numCache>
                <c:formatCode>0.00%</c:formatCode>
                <c:ptCount val="9"/>
                <c:pt idx="0">
                  <c:v>0.11544393203519042</c:v>
                </c:pt>
                <c:pt idx="1">
                  <c:v>0.11292208115391798</c:v>
                </c:pt>
                <c:pt idx="2">
                  <c:v>0.11040023027264553</c:v>
                </c:pt>
                <c:pt idx="3">
                  <c:v>0.10787837939137308</c:v>
                </c:pt>
                <c:pt idx="4">
                  <c:v>0.10535652851010065</c:v>
                </c:pt>
                <c:pt idx="5">
                  <c:v>0.1028346776288282</c:v>
                </c:pt>
                <c:pt idx="6">
                  <c:v>0.10031282674755575</c:v>
                </c:pt>
                <c:pt idx="7">
                  <c:v>9.7790975866283311E-2</c:v>
                </c:pt>
                <c:pt idx="8">
                  <c:v>9.5269124985010861E-2</c:v>
                </c:pt>
              </c:numCache>
            </c:numRef>
          </c:val>
          <c:smooth val="0"/>
          <c:extLst>
            <c:ext xmlns:c16="http://schemas.microsoft.com/office/drawing/2014/chart" uri="{C3380CC4-5D6E-409C-BE32-E72D297353CC}">
              <c16:uniqueId val="{00000002-7BBB-4CBD-A423-DCD6E21DA4AC}"/>
            </c:ext>
          </c:extLst>
        </c:ser>
        <c:ser>
          <c:idx val="3"/>
          <c:order val="3"/>
          <c:tx>
            <c:strRef>
              <c:f>'07_Modified_Areal_Change'!$D$187</c:f>
              <c:strCache>
                <c:ptCount val="1"/>
                <c:pt idx="0">
                  <c:v>Alp_Past_EI_Culture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'07_Modified_Areal_Change'!$L$187:$T$187</c:f>
              <c:numCache>
                <c:formatCode>0.00%</c:formatCode>
                <c:ptCount val="9"/>
                <c:pt idx="0">
                  <c:v>0.11544393203519042</c:v>
                </c:pt>
                <c:pt idx="1">
                  <c:v>0.11526819511680707</c:v>
                </c:pt>
                <c:pt idx="2">
                  <c:v>0.11509245819842372</c:v>
                </c:pt>
                <c:pt idx="3">
                  <c:v>0.11491672128004035</c:v>
                </c:pt>
                <c:pt idx="4">
                  <c:v>0.114740984361657</c:v>
                </c:pt>
                <c:pt idx="5">
                  <c:v>0.11456524744327364</c:v>
                </c:pt>
                <c:pt idx="6">
                  <c:v>0.11438951052489028</c:v>
                </c:pt>
                <c:pt idx="7">
                  <c:v>0.11421377360650693</c:v>
                </c:pt>
                <c:pt idx="8">
                  <c:v>0.11403803668812357</c:v>
                </c:pt>
              </c:numCache>
            </c:numRef>
          </c:val>
          <c:smooth val="0"/>
          <c:extLst>
            <c:ext xmlns:c16="http://schemas.microsoft.com/office/drawing/2014/chart" uri="{C3380CC4-5D6E-409C-BE32-E72D297353CC}">
              <c16:uniqueId val="{00000003-7BBB-4CBD-A423-DCD6E21DA4AC}"/>
            </c:ext>
          </c:extLst>
        </c:ser>
        <c:ser>
          <c:idx val="4"/>
          <c:order val="4"/>
          <c:tx>
            <c:strRef>
              <c:f>'07_Modified_Areal_Change'!$D$188</c:f>
              <c:strCache>
                <c:ptCount val="1"/>
                <c:pt idx="0">
                  <c:v>Alp_Past_EI_Society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'07_Modified_Areal_Change'!$L$188:$T$188</c:f>
              <c:numCache>
                <c:formatCode>0.00%</c:formatCode>
                <c:ptCount val="9"/>
                <c:pt idx="0">
                  <c:v>0.11544393203519042</c:v>
                </c:pt>
                <c:pt idx="1">
                  <c:v>0.11412160421305882</c:v>
                </c:pt>
                <c:pt idx="2">
                  <c:v>0.11279927639092721</c:v>
                </c:pt>
                <c:pt idx="3">
                  <c:v>0.11147694856879561</c:v>
                </c:pt>
                <c:pt idx="4">
                  <c:v>0.110154620746664</c:v>
                </c:pt>
                <c:pt idx="5">
                  <c:v>0.10883229292453239</c:v>
                </c:pt>
                <c:pt idx="6">
                  <c:v>0.1075099651024008</c:v>
                </c:pt>
                <c:pt idx="7">
                  <c:v>0.10618763728026918</c:v>
                </c:pt>
                <c:pt idx="8">
                  <c:v>0.10486530945813759</c:v>
                </c:pt>
              </c:numCache>
            </c:numRef>
          </c:val>
          <c:smooth val="0"/>
          <c:extLst>
            <c:ext xmlns:c16="http://schemas.microsoft.com/office/drawing/2014/chart" uri="{C3380CC4-5D6E-409C-BE32-E72D297353CC}">
              <c16:uniqueId val="{00000004-7BBB-4CBD-A423-DCD6E21DA4AC}"/>
            </c:ext>
          </c:extLst>
        </c:ser>
        <c:ser>
          <c:idx val="5"/>
          <c:order val="5"/>
          <c:tx>
            <c:strRef>
              <c:f>'07_Modified_Areal_Change'!$D$189</c:f>
              <c:strCache>
                <c:ptCount val="1"/>
                <c:pt idx="0">
                  <c:v>Alp_Past_GE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'07_Modified_Areal_Change'!$L$189:$T$189</c:f>
              <c:numCache>
                <c:formatCode>0.00%</c:formatCode>
                <c:ptCount val="9"/>
                <c:pt idx="0">
                  <c:v>0.11544393203519042</c:v>
                </c:pt>
                <c:pt idx="1">
                  <c:v>0.11403390038939309</c:v>
                </c:pt>
                <c:pt idx="2">
                  <c:v>0.11262386874359577</c:v>
                </c:pt>
                <c:pt idx="3">
                  <c:v>0.11121383709779845</c:v>
                </c:pt>
                <c:pt idx="4">
                  <c:v>0.10980380545200112</c:v>
                </c:pt>
                <c:pt idx="5">
                  <c:v>0.1083937738062038</c:v>
                </c:pt>
                <c:pt idx="6">
                  <c:v>0.10698374216040646</c:v>
                </c:pt>
                <c:pt idx="7">
                  <c:v>0.10557371051460913</c:v>
                </c:pt>
                <c:pt idx="8">
                  <c:v>0.10416367886881181</c:v>
                </c:pt>
              </c:numCache>
            </c:numRef>
          </c:val>
          <c:smooth val="0"/>
          <c:extLst>
            <c:ext xmlns:c16="http://schemas.microsoft.com/office/drawing/2014/chart" uri="{C3380CC4-5D6E-409C-BE32-E72D297353CC}">
              <c16:uniqueId val="{00000005-7BBB-4CBD-A423-DCD6E21DA4AC}"/>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8.0000000000000016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Grassland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'07_Modified_Areal_Change'!$D$190</c:f>
              <c:strCache>
                <c:ptCount val="1"/>
                <c:pt idx="0">
                  <c:v>Grassland_Ref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'07_Modified_Areal_Change'!$L$190:$T$190</c:f>
              <c:numCache>
                <c:formatCode>0.00%</c:formatCode>
                <c:ptCount val="9"/>
                <c:pt idx="0">
                  <c:v>0.13064006056557906</c:v>
                </c:pt>
                <c:pt idx="1">
                  <c:v>0.13101616343890818</c:v>
                </c:pt>
                <c:pt idx="2">
                  <c:v>0.13145925245687778</c:v>
                </c:pt>
                <c:pt idx="3">
                  <c:v>0.13195001726766262</c:v>
                </c:pt>
                <c:pt idx="4">
                  <c:v>0.13245864864328175</c:v>
                </c:pt>
                <c:pt idx="5">
                  <c:v>0.13293583490072108</c:v>
                </c:pt>
                <c:pt idx="6">
                  <c:v>0.13336590445918517</c:v>
                </c:pt>
                <c:pt idx="7">
                  <c:v>0.13372668320958947</c:v>
                </c:pt>
                <c:pt idx="8">
                  <c:v>0.13398921074953946</c:v>
                </c:pt>
              </c:numCache>
            </c:numRef>
          </c:val>
          <c:smooth val="0"/>
          <c:extLst>
            <c:ext xmlns:c16="http://schemas.microsoft.com/office/drawing/2014/chart" uri="{C3380CC4-5D6E-409C-BE32-E72D297353CC}">
              <c16:uniqueId val="{00000000-EC42-4D1A-B797-E70D3A8EED24}"/>
            </c:ext>
          </c:extLst>
        </c:ser>
        <c:ser>
          <c:idx val="1"/>
          <c:order val="1"/>
          <c:tx>
            <c:strRef>
              <c:f>'07_Modified_Areal_Change'!$D$191</c:f>
              <c:strCache>
                <c:ptCount val="1"/>
                <c:pt idx="0">
                  <c:v>Grassland_BAU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'07_Modified_Areal_Change'!$L$191:$T$191</c:f>
              <c:numCache>
                <c:formatCode>0.00%</c:formatCode>
                <c:ptCount val="9"/>
                <c:pt idx="0">
                  <c:v>0.13064006056557906</c:v>
                </c:pt>
                <c:pt idx="1">
                  <c:v>0.13116843101003928</c:v>
                </c:pt>
                <c:pt idx="2">
                  <c:v>0.1316968014544995</c:v>
                </c:pt>
                <c:pt idx="3">
                  <c:v>0.13222517189895971</c:v>
                </c:pt>
                <c:pt idx="4">
                  <c:v>0.13275354234341993</c:v>
                </c:pt>
                <c:pt idx="5">
                  <c:v>0.13328191278788015</c:v>
                </c:pt>
                <c:pt idx="6">
                  <c:v>0.13381028323234037</c:v>
                </c:pt>
                <c:pt idx="7">
                  <c:v>0.13433865367680059</c:v>
                </c:pt>
                <c:pt idx="8">
                  <c:v>0.13486702412126081</c:v>
                </c:pt>
              </c:numCache>
            </c:numRef>
          </c:val>
          <c:smooth val="0"/>
          <c:extLst>
            <c:ext xmlns:c16="http://schemas.microsoft.com/office/drawing/2014/chart" uri="{C3380CC4-5D6E-409C-BE32-E72D297353CC}">
              <c16:uniqueId val="{00000001-EC42-4D1A-B797-E70D3A8EED24}"/>
            </c:ext>
          </c:extLst>
        </c:ser>
        <c:ser>
          <c:idx val="2"/>
          <c:order val="2"/>
          <c:tx>
            <c:strRef>
              <c:f>'07_Modified_Areal_Change'!$D$192</c:f>
              <c:strCache>
                <c:ptCount val="1"/>
                <c:pt idx="0">
                  <c:v>Grassland_EI_Nature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'07_Modified_Areal_Change'!$L$192:$T$192</c:f>
              <c:numCache>
                <c:formatCode>0.00%</c:formatCode>
                <c:ptCount val="9"/>
                <c:pt idx="0">
                  <c:v>0.13064006056557906</c:v>
                </c:pt>
                <c:pt idx="1">
                  <c:v>0.13114478778689653</c:v>
                </c:pt>
                <c:pt idx="2">
                  <c:v>0.13164951500821404</c:v>
                </c:pt>
                <c:pt idx="3">
                  <c:v>0.13215424222953151</c:v>
                </c:pt>
                <c:pt idx="4">
                  <c:v>0.13265896945084901</c:v>
                </c:pt>
                <c:pt idx="5">
                  <c:v>0.13316369667216651</c:v>
                </c:pt>
                <c:pt idx="6">
                  <c:v>0.13366842389348399</c:v>
                </c:pt>
                <c:pt idx="7">
                  <c:v>0.13417315111480149</c:v>
                </c:pt>
                <c:pt idx="8">
                  <c:v>0.13467787833611897</c:v>
                </c:pt>
              </c:numCache>
            </c:numRef>
          </c:val>
          <c:smooth val="0"/>
          <c:extLst>
            <c:ext xmlns:c16="http://schemas.microsoft.com/office/drawing/2014/chart" uri="{C3380CC4-5D6E-409C-BE32-E72D297353CC}">
              <c16:uniqueId val="{00000002-EC42-4D1A-B797-E70D3A8EED24}"/>
            </c:ext>
          </c:extLst>
        </c:ser>
        <c:ser>
          <c:idx val="3"/>
          <c:order val="3"/>
          <c:tx>
            <c:strRef>
              <c:f>'07_Modified_Areal_Change'!$D$193</c:f>
              <c:strCache>
                <c:ptCount val="1"/>
                <c:pt idx="0">
                  <c:v>Grassland_EI_Culture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'07_Modified_Areal_Change'!$L$193:$T$193</c:f>
              <c:numCache>
                <c:formatCode>0.00%</c:formatCode>
                <c:ptCount val="9"/>
                <c:pt idx="0">
                  <c:v>0.13064006056557906</c:v>
                </c:pt>
                <c:pt idx="1">
                  <c:v>0.13124367081397001</c:v>
                </c:pt>
                <c:pt idx="2">
                  <c:v>0.13184728106236096</c:v>
                </c:pt>
                <c:pt idx="3">
                  <c:v>0.13245089131075188</c:v>
                </c:pt>
                <c:pt idx="4">
                  <c:v>0.13305450155914283</c:v>
                </c:pt>
                <c:pt idx="5">
                  <c:v>0.13365811180753379</c:v>
                </c:pt>
                <c:pt idx="6">
                  <c:v>0.13426172205592474</c:v>
                </c:pt>
                <c:pt idx="7">
                  <c:v>0.13486533230431569</c:v>
                </c:pt>
                <c:pt idx="8">
                  <c:v>0.13546894255270664</c:v>
                </c:pt>
              </c:numCache>
            </c:numRef>
          </c:val>
          <c:smooth val="0"/>
          <c:extLst>
            <c:ext xmlns:c16="http://schemas.microsoft.com/office/drawing/2014/chart" uri="{C3380CC4-5D6E-409C-BE32-E72D297353CC}">
              <c16:uniqueId val="{00000003-EC42-4D1A-B797-E70D3A8EED24}"/>
            </c:ext>
          </c:extLst>
        </c:ser>
        <c:ser>
          <c:idx val="4"/>
          <c:order val="4"/>
          <c:tx>
            <c:strRef>
              <c:f>'07_Modified_Areal_Change'!$D$194</c:f>
              <c:strCache>
                <c:ptCount val="1"/>
                <c:pt idx="0">
                  <c:v>Grassland_EI_Society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'07_Modified_Areal_Change'!$L$194:$T$194</c:f>
              <c:numCache>
                <c:formatCode>0.00%</c:formatCode>
                <c:ptCount val="9"/>
                <c:pt idx="0">
                  <c:v>0.13064006056557906</c:v>
                </c:pt>
                <c:pt idx="1">
                  <c:v>0.13110033392258486</c:v>
                </c:pt>
                <c:pt idx="2">
                  <c:v>0.13156060727959068</c:v>
                </c:pt>
                <c:pt idx="3">
                  <c:v>0.1320208806365965</c:v>
                </c:pt>
                <c:pt idx="4">
                  <c:v>0.13248115399360233</c:v>
                </c:pt>
                <c:pt idx="5">
                  <c:v>0.13294142735060815</c:v>
                </c:pt>
                <c:pt idx="6">
                  <c:v>0.13340170070761398</c:v>
                </c:pt>
                <c:pt idx="7">
                  <c:v>0.1338619740646198</c:v>
                </c:pt>
                <c:pt idx="8">
                  <c:v>0.1343222474216256</c:v>
                </c:pt>
              </c:numCache>
            </c:numRef>
          </c:val>
          <c:smooth val="0"/>
          <c:extLst>
            <c:ext xmlns:c16="http://schemas.microsoft.com/office/drawing/2014/chart" uri="{C3380CC4-5D6E-409C-BE32-E72D297353CC}">
              <c16:uniqueId val="{00000004-EC42-4D1A-B797-E70D3A8EED24}"/>
            </c:ext>
          </c:extLst>
        </c:ser>
        <c:ser>
          <c:idx val="5"/>
          <c:order val="5"/>
          <c:tx>
            <c:strRef>
              <c:f>'07_Modified_Areal_Change'!$D$195</c:f>
              <c:strCache>
                <c:ptCount val="1"/>
                <c:pt idx="0">
                  <c:v>Grassland_GE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'07_Modified_Areal_Change'!$L$195:$T$195</c:f>
              <c:numCache>
                <c:formatCode>0.00%</c:formatCode>
                <c:ptCount val="9"/>
                <c:pt idx="0">
                  <c:v>0.13064006056557906</c:v>
                </c:pt>
                <c:pt idx="1">
                  <c:v>0.13159004454535628</c:v>
                </c:pt>
                <c:pt idx="2">
                  <c:v>0.1325400285251335</c:v>
                </c:pt>
                <c:pt idx="3">
                  <c:v>0.13349001250491072</c:v>
                </c:pt>
                <c:pt idx="4">
                  <c:v>0.13443999648468793</c:v>
                </c:pt>
                <c:pt idx="5">
                  <c:v>0.13538998046446515</c:v>
                </c:pt>
                <c:pt idx="6">
                  <c:v>0.1363399644442424</c:v>
                </c:pt>
                <c:pt idx="7">
                  <c:v>0.13728994842401962</c:v>
                </c:pt>
                <c:pt idx="8">
                  <c:v>0.13823993240379684</c:v>
                </c:pt>
              </c:numCache>
            </c:numRef>
          </c:val>
          <c:smooth val="0"/>
          <c:extLst>
            <c:ext xmlns:c16="http://schemas.microsoft.com/office/drawing/2014/chart" uri="{C3380CC4-5D6E-409C-BE32-E72D297353CC}">
              <c16:uniqueId val="{00000005-EC42-4D1A-B797-E70D3A8EED24}"/>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Perm_Crops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'07_Modified_Areal_Change'!$D$196</c:f>
              <c:strCache>
                <c:ptCount val="1"/>
                <c:pt idx="0">
                  <c:v>Pern_Crops_Ref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'07_Modified_Areal_Change'!$L$196:$T$196</c:f>
              <c:numCache>
                <c:formatCode>0.00%</c:formatCode>
                <c:ptCount val="9"/>
                <c:pt idx="0">
                  <c:v>1.1617121304078054E-2</c:v>
                </c:pt>
                <c:pt idx="1">
                  <c:v>1.130884156220832E-2</c:v>
                </c:pt>
                <c:pt idx="2">
                  <c:v>1.107129431324378E-2</c:v>
                </c:pt>
                <c:pt idx="3">
                  <c:v>1.0887611439865845E-2</c:v>
                </c:pt>
                <c:pt idx="4">
                  <c:v>1.0754030991964526E-2</c:v>
                </c:pt>
                <c:pt idx="5">
                  <c:v>1.0664953180674706E-2</c:v>
                </c:pt>
                <c:pt idx="6">
                  <c:v>1.0617379475263221E-2</c:v>
                </c:pt>
                <c:pt idx="7">
                  <c:v>1.061447173310226E-2</c:v>
                </c:pt>
                <c:pt idx="8">
                  <c:v>1.0644970736152677E-2</c:v>
                </c:pt>
              </c:numCache>
            </c:numRef>
          </c:val>
          <c:smooth val="0"/>
          <c:extLst>
            <c:ext xmlns:c16="http://schemas.microsoft.com/office/drawing/2014/chart" uri="{C3380CC4-5D6E-409C-BE32-E72D297353CC}">
              <c16:uniqueId val="{00000000-C800-4CC9-85E5-1639D2141E58}"/>
            </c:ext>
          </c:extLst>
        </c:ser>
        <c:ser>
          <c:idx val="1"/>
          <c:order val="1"/>
          <c:tx>
            <c:strRef>
              <c:f>'07_Modified_Areal_Change'!$D$197</c:f>
              <c:strCache>
                <c:ptCount val="1"/>
                <c:pt idx="0">
                  <c:v>Pern_Crops_BAU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'07_Modified_Areal_Change'!$L$197:$T$197</c:f>
              <c:numCache>
                <c:formatCode>0.00%</c:formatCode>
                <c:ptCount val="9"/>
                <c:pt idx="0">
                  <c:v>1.1617121304078054E-2</c:v>
                </c:pt>
                <c:pt idx="1">
                  <c:v>1.1505862763444046E-2</c:v>
                </c:pt>
                <c:pt idx="2">
                  <c:v>1.139460422281004E-2</c:v>
                </c:pt>
                <c:pt idx="3">
                  <c:v>1.1283345682176033E-2</c:v>
                </c:pt>
                <c:pt idx="4">
                  <c:v>1.1172087141542027E-2</c:v>
                </c:pt>
                <c:pt idx="5">
                  <c:v>1.1060828600908021E-2</c:v>
                </c:pt>
                <c:pt idx="6">
                  <c:v>1.0949570060274014E-2</c:v>
                </c:pt>
                <c:pt idx="7">
                  <c:v>1.0838311519640008E-2</c:v>
                </c:pt>
                <c:pt idx="8">
                  <c:v>1.0727052979006E-2</c:v>
                </c:pt>
              </c:numCache>
            </c:numRef>
          </c:val>
          <c:smooth val="0"/>
          <c:extLst>
            <c:ext xmlns:c16="http://schemas.microsoft.com/office/drawing/2014/chart" uri="{C3380CC4-5D6E-409C-BE32-E72D297353CC}">
              <c16:uniqueId val="{00000001-C800-4CC9-85E5-1639D2141E58}"/>
            </c:ext>
          </c:extLst>
        </c:ser>
        <c:ser>
          <c:idx val="2"/>
          <c:order val="2"/>
          <c:tx>
            <c:strRef>
              <c:f>'07_Modified_Areal_Change'!$D$198</c:f>
              <c:strCache>
                <c:ptCount val="1"/>
                <c:pt idx="0">
                  <c:v>Perm_Crops_EI_Nature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'07_Modified_Areal_Change'!$L$198:$T$198</c:f>
              <c:numCache>
                <c:formatCode>0.00%</c:formatCode>
                <c:ptCount val="9"/>
                <c:pt idx="0">
                  <c:v>1.1617121304078054E-2</c:v>
                </c:pt>
                <c:pt idx="1">
                  <c:v>1.1618297031783124E-2</c:v>
                </c:pt>
                <c:pt idx="2">
                  <c:v>1.1619472759488197E-2</c:v>
                </c:pt>
                <c:pt idx="3">
                  <c:v>1.1620648487193267E-2</c:v>
                </c:pt>
                <c:pt idx="4">
                  <c:v>1.1621824214898338E-2</c:v>
                </c:pt>
                <c:pt idx="5">
                  <c:v>1.162299994260341E-2</c:v>
                </c:pt>
                <c:pt idx="6">
                  <c:v>1.1624175670308481E-2</c:v>
                </c:pt>
                <c:pt idx="7">
                  <c:v>1.1625351398013553E-2</c:v>
                </c:pt>
                <c:pt idx="8">
                  <c:v>1.1626527125718624E-2</c:v>
                </c:pt>
              </c:numCache>
            </c:numRef>
          </c:val>
          <c:smooth val="0"/>
          <c:extLst>
            <c:ext xmlns:c16="http://schemas.microsoft.com/office/drawing/2014/chart" uri="{C3380CC4-5D6E-409C-BE32-E72D297353CC}">
              <c16:uniqueId val="{00000002-C800-4CC9-85E5-1639D2141E58}"/>
            </c:ext>
          </c:extLst>
        </c:ser>
        <c:ser>
          <c:idx val="3"/>
          <c:order val="3"/>
          <c:tx>
            <c:strRef>
              <c:f>'07_Modified_Areal_Change'!$D$199</c:f>
              <c:strCache>
                <c:ptCount val="1"/>
                <c:pt idx="0">
                  <c:v>Perm_Crops_EI_Culture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'07_Modified_Areal_Change'!$L$199:$T$199</c:f>
              <c:numCache>
                <c:formatCode>0.00%</c:formatCode>
                <c:ptCount val="9"/>
                <c:pt idx="0">
                  <c:v>1.1617121304078054E-2</c:v>
                </c:pt>
                <c:pt idx="1">
                  <c:v>1.1716948239237298E-2</c:v>
                </c:pt>
                <c:pt idx="2">
                  <c:v>1.1816775174396544E-2</c:v>
                </c:pt>
                <c:pt idx="3">
                  <c:v>1.1916602109555788E-2</c:v>
                </c:pt>
                <c:pt idx="4">
                  <c:v>1.2016429044715034E-2</c:v>
                </c:pt>
                <c:pt idx="5">
                  <c:v>1.2116255979874278E-2</c:v>
                </c:pt>
                <c:pt idx="6">
                  <c:v>1.2216082915033524E-2</c:v>
                </c:pt>
                <c:pt idx="7">
                  <c:v>1.2315909850192769E-2</c:v>
                </c:pt>
                <c:pt idx="8">
                  <c:v>1.2415736785352014E-2</c:v>
                </c:pt>
              </c:numCache>
            </c:numRef>
          </c:val>
          <c:smooth val="0"/>
          <c:extLst>
            <c:ext xmlns:c16="http://schemas.microsoft.com/office/drawing/2014/chart" uri="{C3380CC4-5D6E-409C-BE32-E72D297353CC}">
              <c16:uniqueId val="{00000003-C800-4CC9-85E5-1639D2141E58}"/>
            </c:ext>
          </c:extLst>
        </c:ser>
        <c:ser>
          <c:idx val="4"/>
          <c:order val="4"/>
          <c:tx>
            <c:strRef>
              <c:f>'07_Modified_Areal_Change'!$D$200</c:f>
              <c:strCache>
                <c:ptCount val="1"/>
                <c:pt idx="0">
                  <c:v>Perm_Crops_EI_Society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'07_Modified_Areal_Change'!$L$200:$T$200</c:f>
              <c:numCache>
                <c:formatCode>0.00%</c:formatCode>
                <c:ptCount val="9"/>
                <c:pt idx="0">
                  <c:v>1.1617121304078054E-2</c:v>
                </c:pt>
                <c:pt idx="1">
                  <c:v>1.1526829776831723E-2</c:v>
                </c:pt>
                <c:pt idx="2">
                  <c:v>1.1436538249585392E-2</c:v>
                </c:pt>
                <c:pt idx="3">
                  <c:v>1.1346246722339061E-2</c:v>
                </c:pt>
                <c:pt idx="4">
                  <c:v>1.125595519509273E-2</c:v>
                </c:pt>
                <c:pt idx="5">
                  <c:v>1.1165663667846401E-2</c:v>
                </c:pt>
                <c:pt idx="6">
                  <c:v>1.107537214060007E-2</c:v>
                </c:pt>
                <c:pt idx="7">
                  <c:v>1.0985080613353739E-2</c:v>
                </c:pt>
                <c:pt idx="8">
                  <c:v>1.0894789086107408E-2</c:v>
                </c:pt>
              </c:numCache>
            </c:numRef>
          </c:val>
          <c:smooth val="0"/>
          <c:extLst>
            <c:ext xmlns:c16="http://schemas.microsoft.com/office/drawing/2014/chart" uri="{C3380CC4-5D6E-409C-BE32-E72D297353CC}">
              <c16:uniqueId val="{00000004-C800-4CC9-85E5-1639D2141E58}"/>
            </c:ext>
          </c:extLst>
        </c:ser>
        <c:ser>
          <c:idx val="5"/>
          <c:order val="5"/>
          <c:tx>
            <c:strRef>
              <c:f>'07_Modified_Areal_Change'!$D$201</c:f>
              <c:strCache>
                <c:ptCount val="1"/>
                <c:pt idx="0">
                  <c:v>Perm_Crops_GE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'07_Modified_Areal_Change'!$L$201:$T$201</c:f>
              <c:numCache>
                <c:formatCode>0.00%</c:formatCode>
                <c:ptCount val="9"/>
                <c:pt idx="0">
                  <c:v>1.1617121304078054E-2</c:v>
                </c:pt>
                <c:pt idx="1">
                  <c:v>1.1516788617808698E-2</c:v>
                </c:pt>
                <c:pt idx="2">
                  <c:v>1.1416455931539345E-2</c:v>
                </c:pt>
                <c:pt idx="3">
                  <c:v>1.1316123245269989E-2</c:v>
                </c:pt>
                <c:pt idx="4">
                  <c:v>1.1215790559000635E-2</c:v>
                </c:pt>
                <c:pt idx="5">
                  <c:v>1.111545787273128E-2</c:v>
                </c:pt>
                <c:pt idx="6">
                  <c:v>1.1015125186461926E-2</c:v>
                </c:pt>
                <c:pt idx="7">
                  <c:v>1.0914792500192571E-2</c:v>
                </c:pt>
                <c:pt idx="8">
                  <c:v>1.0814459813923217E-2</c:v>
                </c:pt>
              </c:numCache>
            </c:numRef>
          </c:val>
          <c:smooth val="0"/>
          <c:extLst>
            <c:ext xmlns:c16="http://schemas.microsoft.com/office/drawing/2014/chart" uri="{C3380CC4-5D6E-409C-BE32-E72D297353CC}">
              <c16:uniqueId val="{00000005-C800-4CC9-85E5-1639D2141E58}"/>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Glacier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'07_Modified_Areal_Change'!$D$202</c:f>
              <c:strCache>
                <c:ptCount val="1"/>
                <c:pt idx="0">
                  <c:v>Glacier_Ref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'07_Modified_Areal_Change'!$L$202:$T$202</c:f>
              <c:numCache>
                <c:formatCode>0.00%</c:formatCode>
                <c:ptCount val="9"/>
                <c:pt idx="0">
                  <c:v>2.4943098677234966E-2</c:v>
                </c:pt>
                <c:pt idx="1">
                  <c:v>2.3508870503293956E-2</c:v>
                </c:pt>
                <c:pt idx="2">
                  <c:v>2.2086583837844675E-2</c:v>
                </c:pt>
                <c:pt idx="3">
                  <c:v>2.0686294422525321E-2</c:v>
                </c:pt>
                <c:pt idx="4">
                  <c:v>1.9314793102311895E-2</c:v>
                </c:pt>
                <c:pt idx="5">
                  <c:v>1.7978209419631911E-2</c:v>
                </c:pt>
                <c:pt idx="6">
                  <c:v>1.6681980520476453E-2</c:v>
                </c:pt>
                <c:pt idx="7">
                  <c:v>1.5429163783388671E-2</c:v>
                </c:pt>
                <c:pt idx="8">
                  <c:v>1.4225689008284354E-2</c:v>
                </c:pt>
              </c:numCache>
            </c:numRef>
          </c:val>
          <c:smooth val="0"/>
          <c:extLst>
            <c:ext xmlns:c16="http://schemas.microsoft.com/office/drawing/2014/chart" uri="{C3380CC4-5D6E-409C-BE32-E72D297353CC}">
              <c16:uniqueId val="{00000000-A7E7-4630-B490-F4000211E2E3}"/>
            </c:ext>
          </c:extLst>
        </c:ser>
        <c:ser>
          <c:idx val="1"/>
          <c:order val="1"/>
          <c:tx>
            <c:strRef>
              <c:f>'07_Modified_Areal_Change'!$D$203</c:f>
              <c:strCache>
                <c:ptCount val="1"/>
                <c:pt idx="0">
                  <c:v>Glacier_BAU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'07_Modified_Areal_Change'!$L$203:$T$203</c:f>
              <c:numCache>
                <c:formatCode>0.00%</c:formatCode>
                <c:ptCount val="9"/>
                <c:pt idx="0">
                  <c:v>2.4943098677234966E-2</c:v>
                </c:pt>
                <c:pt idx="1">
                  <c:v>2.322389581217945E-2</c:v>
                </c:pt>
                <c:pt idx="2">
                  <c:v>2.1504692947123937E-2</c:v>
                </c:pt>
                <c:pt idx="3">
                  <c:v>1.9785490082068421E-2</c:v>
                </c:pt>
                <c:pt idx="4">
                  <c:v>1.8066287217012908E-2</c:v>
                </c:pt>
                <c:pt idx="5">
                  <c:v>1.6347084351957392E-2</c:v>
                </c:pt>
                <c:pt idx="6">
                  <c:v>1.4627881486901879E-2</c:v>
                </c:pt>
                <c:pt idx="7">
                  <c:v>1.2908678621846364E-2</c:v>
                </c:pt>
                <c:pt idx="8">
                  <c:v>1.118947575679085E-2</c:v>
                </c:pt>
              </c:numCache>
            </c:numRef>
          </c:val>
          <c:smooth val="0"/>
          <c:extLst>
            <c:ext xmlns:c16="http://schemas.microsoft.com/office/drawing/2014/chart" uri="{C3380CC4-5D6E-409C-BE32-E72D297353CC}">
              <c16:uniqueId val="{00000001-A7E7-4630-B490-F4000211E2E3}"/>
            </c:ext>
          </c:extLst>
        </c:ser>
        <c:ser>
          <c:idx val="2"/>
          <c:order val="2"/>
          <c:tx>
            <c:strRef>
              <c:f>'07_Modified_Areal_Change'!$D$204</c:f>
              <c:strCache>
                <c:ptCount val="1"/>
                <c:pt idx="0">
                  <c:v>Glacier_EI_Nature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'07_Modified_Areal_Change'!$L$204:$T$204</c:f>
              <c:numCache>
                <c:formatCode>0.00%</c:formatCode>
                <c:ptCount val="9"/>
                <c:pt idx="0">
                  <c:v>2.4943098677234966E-2</c:v>
                </c:pt>
                <c:pt idx="1">
                  <c:v>2.3602134944012421E-2</c:v>
                </c:pt>
                <c:pt idx="2">
                  <c:v>2.2261171210789875E-2</c:v>
                </c:pt>
                <c:pt idx="3">
                  <c:v>2.0920207477567329E-2</c:v>
                </c:pt>
                <c:pt idx="4">
                  <c:v>1.9579243744344783E-2</c:v>
                </c:pt>
                <c:pt idx="5">
                  <c:v>1.8238280011122238E-2</c:v>
                </c:pt>
                <c:pt idx="6">
                  <c:v>1.6897316277899692E-2</c:v>
                </c:pt>
                <c:pt idx="7">
                  <c:v>1.5556352544677146E-2</c:v>
                </c:pt>
                <c:pt idx="8">
                  <c:v>1.42153888114546E-2</c:v>
                </c:pt>
              </c:numCache>
            </c:numRef>
          </c:val>
          <c:smooth val="0"/>
          <c:extLst>
            <c:ext xmlns:c16="http://schemas.microsoft.com/office/drawing/2014/chart" uri="{C3380CC4-5D6E-409C-BE32-E72D297353CC}">
              <c16:uniqueId val="{00000002-A7E7-4630-B490-F4000211E2E3}"/>
            </c:ext>
          </c:extLst>
        </c:ser>
        <c:ser>
          <c:idx val="3"/>
          <c:order val="3"/>
          <c:tx>
            <c:strRef>
              <c:f>'07_Modified_Areal_Change'!$D$205</c:f>
              <c:strCache>
                <c:ptCount val="1"/>
                <c:pt idx="0">
                  <c:v>Glacier_EI_Culture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'07_Modified_Areal_Change'!$L$205:$T$205</c:f>
              <c:numCache>
                <c:formatCode>0.00%</c:formatCode>
                <c:ptCount val="9"/>
                <c:pt idx="0">
                  <c:v>2.4943098677234966E-2</c:v>
                </c:pt>
                <c:pt idx="1">
                  <c:v>2.3602134944012421E-2</c:v>
                </c:pt>
                <c:pt idx="2">
                  <c:v>2.2261171210789875E-2</c:v>
                </c:pt>
                <c:pt idx="3">
                  <c:v>2.0920207477567329E-2</c:v>
                </c:pt>
                <c:pt idx="4">
                  <c:v>1.9579243744344783E-2</c:v>
                </c:pt>
                <c:pt idx="5">
                  <c:v>1.8238280011122238E-2</c:v>
                </c:pt>
                <c:pt idx="6">
                  <c:v>1.6897316277899692E-2</c:v>
                </c:pt>
                <c:pt idx="7">
                  <c:v>1.5556352544677146E-2</c:v>
                </c:pt>
                <c:pt idx="8">
                  <c:v>1.42153888114546E-2</c:v>
                </c:pt>
              </c:numCache>
            </c:numRef>
          </c:val>
          <c:smooth val="0"/>
          <c:extLst>
            <c:ext xmlns:c16="http://schemas.microsoft.com/office/drawing/2014/chart" uri="{C3380CC4-5D6E-409C-BE32-E72D297353CC}">
              <c16:uniqueId val="{00000003-A7E7-4630-B490-F4000211E2E3}"/>
            </c:ext>
          </c:extLst>
        </c:ser>
        <c:ser>
          <c:idx val="4"/>
          <c:order val="4"/>
          <c:tx>
            <c:strRef>
              <c:f>'07_Modified_Areal_Change'!$D$206</c:f>
              <c:strCache>
                <c:ptCount val="1"/>
                <c:pt idx="0">
                  <c:v>Glacier_EI_Society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'07_Modified_Areal_Change'!$L$206:$T$206</c:f>
              <c:numCache>
                <c:formatCode>0.00%</c:formatCode>
                <c:ptCount val="9"/>
                <c:pt idx="0">
                  <c:v>2.4943098677234966E-2</c:v>
                </c:pt>
                <c:pt idx="1">
                  <c:v>2.324576667349177E-2</c:v>
                </c:pt>
                <c:pt idx="2">
                  <c:v>2.1548434669748574E-2</c:v>
                </c:pt>
                <c:pt idx="3">
                  <c:v>1.9851102666005378E-2</c:v>
                </c:pt>
                <c:pt idx="4">
                  <c:v>1.8153770662262182E-2</c:v>
                </c:pt>
                <c:pt idx="5">
                  <c:v>1.6456438658518986E-2</c:v>
                </c:pt>
                <c:pt idx="6">
                  <c:v>1.4759106654775788E-2</c:v>
                </c:pt>
                <c:pt idx="7">
                  <c:v>1.3061774651032592E-2</c:v>
                </c:pt>
                <c:pt idx="8">
                  <c:v>1.1364442647289396E-2</c:v>
                </c:pt>
              </c:numCache>
            </c:numRef>
          </c:val>
          <c:smooth val="0"/>
          <c:extLst>
            <c:ext xmlns:c16="http://schemas.microsoft.com/office/drawing/2014/chart" uri="{C3380CC4-5D6E-409C-BE32-E72D297353CC}">
              <c16:uniqueId val="{00000004-A7E7-4630-B490-F4000211E2E3}"/>
            </c:ext>
          </c:extLst>
        </c:ser>
        <c:ser>
          <c:idx val="5"/>
          <c:order val="5"/>
          <c:tx>
            <c:strRef>
              <c:f>'07_Modified_Areal_Change'!$D$207</c:f>
              <c:strCache>
                <c:ptCount val="1"/>
                <c:pt idx="0">
                  <c:v>Glacier_GE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'07_Modified_Areal_Change'!$L$147:$T$147</c:f>
              <c:strCache>
                <c:ptCount val="9"/>
                <c:pt idx="0">
                  <c:v>2020 (2018)</c:v>
                </c:pt>
                <c:pt idx="1">
                  <c:v>2025</c:v>
                </c:pt>
                <c:pt idx="2">
                  <c:v>2030</c:v>
                </c:pt>
                <c:pt idx="3">
                  <c:v>2035</c:v>
                </c:pt>
                <c:pt idx="4">
                  <c:v>2040</c:v>
                </c:pt>
                <c:pt idx="5">
                  <c:v>2045</c:v>
                </c:pt>
                <c:pt idx="6">
                  <c:v>2050</c:v>
                </c:pt>
                <c:pt idx="7">
                  <c:v>2055</c:v>
                </c:pt>
                <c:pt idx="8">
                  <c:v>2060</c:v>
                </c:pt>
              </c:strCache>
            </c:strRef>
          </c:cat>
          <c:val>
            <c:numRef>
              <c:f>'07_Modified_Areal_Change'!$L$207:$T$207</c:f>
              <c:numCache>
                <c:formatCode>0.00%</c:formatCode>
                <c:ptCount val="9"/>
                <c:pt idx="0">
                  <c:v>2.4943098677234966E-2</c:v>
                </c:pt>
                <c:pt idx="1">
                  <c:v>2.2436235027745451E-2</c:v>
                </c:pt>
                <c:pt idx="2">
                  <c:v>1.9929371378255935E-2</c:v>
                </c:pt>
                <c:pt idx="3">
                  <c:v>1.7422507728766422E-2</c:v>
                </c:pt>
                <c:pt idx="4">
                  <c:v>1.4915644079276907E-2</c:v>
                </c:pt>
                <c:pt idx="5">
                  <c:v>1.2408780429787391E-2</c:v>
                </c:pt>
                <c:pt idx="6">
                  <c:v>9.9019167802978768E-3</c:v>
                </c:pt>
                <c:pt idx="7">
                  <c:v>7.3950531308083602E-3</c:v>
                </c:pt>
                <c:pt idx="8">
                  <c:v>4.8881894813188444E-3</c:v>
                </c:pt>
              </c:numCache>
            </c:numRef>
          </c:val>
          <c:smooth val="0"/>
          <c:extLst>
            <c:ext xmlns:c16="http://schemas.microsoft.com/office/drawing/2014/chart" uri="{C3380CC4-5D6E-409C-BE32-E72D297353CC}">
              <c16:uniqueId val="{00000005-A7E7-4630-B490-F4000211E2E3}"/>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Urban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'07_Modified_Areal_Change'!$D$148</c:f>
              <c:strCache>
                <c:ptCount val="1"/>
                <c:pt idx="0">
                  <c:v>Reference</c:v>
                </c:pt>
              </c:strCache>
            </c:strRef>
          </c:tx>
          <c:spPr>
            <a:ln w="22225" cap="rnd">
              <a:solidFill>
                <a:schemeClr val="accent1"/>
              </a:solidFill>
            </a:ln>
            <a:effectLst>
              <a:glow rad="139700">
                <a:schemeClr val="accent1">
                  <a:satMod val="175000"/>
                  <a:alpha val="14000"/>
                </a:schemeClr>
              </a:glow>
            </a:effectLst>
          </c:spPr>
          <c:marker>
            <c:symbol val="none"/>
          </c:marker>
          <c:dLbls>
            <c:dLbl>
              <c:idx val="0"/>
              <c:tx>
                <c:rich>
                  <a:bodyPr/>
                  <a:lstStyle/>
                  <a:p>
                    <a:fld id="{F744C2E9-5494-4008-BDB7-BF0491D098B5}" type="CELLRANGE">
                      <a:rPr lang="en-US"/>
                      <a:pPr/>
                      <a:t>[CELLRANGE]</a:t>
                    </a:fld>
                    <a:endParaRPr lang="de-CH"/>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6CFA-864E-BC5F-214FAA6366F9}"/>
                </c:ext>
              </c:extLst>
            </c:dLbl>
            <c:dLbl>
              <c:idx val="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6CFA-864E-BC5F-214FAA6366F9}"/>
                </c:ext>
              </c:extLst>
            </c:dLbl>
            <c:dLbl>
              <c:idx val="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6CFA-864E-BC5F-214FAA6366F9}"/>
                </c:ext>
              </c:extLst>
            </c:dLbl>
            <c:dLbl>
              <c:idx val="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6CFA-864E-BC5F-214FAA6366F9}"/>
                </c:ext>
              </c:extLst>
            </c:dLbl>
            <c:dLbl>
              <c:idx val="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6CFA-864E-BC5F-214FAA6366F9}"/>
                </c:ext>
              </c:extLst>
            </c:dLbl>
            <c:dLbl>
              <c:idx val="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6CFA-864E-BC5F-214FAA6366F9}"/>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6CFA-864E-BC5F-214FAA6366F9}"/>
                </c:ext>
              </c:extLst>
            </c:dLbl>
            <c:dLbl>
              <c:idx val="7"/>
              <c:delete val="1"/>
              <c:extLst>
                <c:ext xmlns:c15="http://schemas.microsoft.com/office/drawing/2012/chart" uri="{CE6537A1-D6FC-4f65-9D91-7224C49458BB}"/>
                <c:ext xmlns:c16="http://schemas.microsoft.com/office/drawing/2014/chart" uri="{C3380CC4-5D6E-409C-BE32-E72D297353CC}">
                  <c16:uniqueId val="{00000007-6CFA-864E-BC5F-214FAA6366F9}"/>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6CFA-864E-BC5F-214FAA6366F9}"/>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35F1-47F0-BC76-1B2F3A68B07E}"/>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35F1-47F0-BC76-1B2F3A68B07E}"/>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35F1-47F0-BC76-1B2F3A68B07E}"/>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35F1-47F0-BC76-1B2F3A68B07E}"/>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35F1-47F0-BC76-1B2F3A68B07E}"/>
                </c:ext>
              </c:extLst>
            </c:dLbl>
            <c:dLbl>
              <c:idx val="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6CFA-864E-BC5F-214FAA6366F9}"/>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6CFA-864E-BC5F-214FAA6366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50000"/>
                        </a:schemeClr>
                      </a:solidFill>
                      <a:round/>
                    </a:ln>
                    <a:effectLst/>
                  </c:spPr>
                </c15:leaderLines>
              </c:ext>
            </c:extLst>
          </c:dLbls>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'07_Modified_Areal_Change'!$E$148:$T$148</c:f>
              <c:numCache>
                <c:formatCode>0.00%</c:formatCode>
                <c:ptCount val="16"/>
                <c:pt idx="0">
                  <c:v>3.8726805354609428E-2</c:v>
                </c:pt>
                <c:pt idx="1">
                  <c:v>4.1951254008764184E-2</c:v>
                </c:pt>
                <c:pt idx="2">
                  <c:v>4.517570266291894E-2</c:v>
                </c:pt>
                <c:pt idx="3">
                  <c:v>4.7052069897121504E-2</c:v>
                </c:pt>
                <c:pt idx="4">
                  <c:v>4.8928437131324068E-2</c:v>
                </c:pt>
                <c:pt idx="5">
                  <c:v>5.0804804365526639E-2</c:v>
                </c:pt>
                <c:pt idx="6">
                  <c:v>5.2772919281253584E-2</c:v>
                </c:pt>
                <c:pt idx="7">
                  <c:v>5.4741034196980537E-2</c:v>
                </c:pt>
                <c:pt idx="8">
                  <c:v>5.6489678664341049E-2</c:v>
                </c:pt>
                <c:pt idx="9">
                  <c:v>5.8229517743980615E-2</c:v>
                </c:pt>
                <c:pt idx="10">
                  <c:v>5.9974644275924895E-2</c:v>
                </c:pt>
                <c:pt idx="11">
                  <c:v>6.1734348267406057E-2</c:v>
                </c:pt>
                <c:pt idx="12">
                  <c:v>6.3497511630323383E-2</c:v>
                </c:pt>
                <c:pt idx="13">
                  <c:v>6.5274757932284641E-2</c:v>
                </c:pt>
                <c:pt idx="14">
                  <c:v>6.7030574705665716E-2</c:v>
                </c:pt>
                <c:pt idx="15">
                  <c:v>6.8771869132864011E-2</c:v>
                </c:pt>
              </c:numCache>
            </c:numRef>
          </c:val>
          <c:smooth val="0"/>
          <c:extLst>
            <c:ext xmlns:c15="http://schemas.microsoft.com/office/drawing/2012/chart" uri="{02D57815-91ED-43cb-92C2-25804820EDAC}">
              <c15:datalabelsRange>
                <c15:f>'07_Modified_Areal_Change'!$D$148</c15:f>
                <c15:dlblRangeCache>
                  <c:ptCount val="1"/>
                  <c:pt idx="0">
                    <c:v>Reference</c:v>
                  </c:pt>
                </c15:dlblRangeCache>
              </c15:datalabelsRange>
            </c:ext>
            <c:ext xmlns:c16="http://schemas.microsoft.com/office/drawing/2014/chart" uri="{C3380CC4-5D6E-409C-BE32-E72D297353CC}">
              <c16:uniqueId val="{00000009-6CFA-864E-BC5F-214FAA6366F9}"/>
            </c:ext>
          </c:extLst>
        </c:ser>
        <c:ser>
          <c:idx val="1"/>
          <c:order val="1"/>
          <c:tx>
            <c:strRef>
              <c:f>'07_Modified_Areal_Change'!$D$149</c:f>
              <c:strCache>
                <c:ptCount val="1"/>
                <c:pt idx="0">
                  <c:v>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'07_Modified_Areal_Change'!$E$149:$T$149</c:f>
              <c:numCache>
                <c:formatCode>0.00%</c:formatCode>
                <c:ptCount val="16"/>
                <c:pt idx="0">
                  <c:v>3.8726805354609428E-2</c:v>
                </c:pt>
                <c:pt idx="1">
                  <c:v>4.1951254008764184E-2</c:v>
                </c:pt>
                <c:pt idx="2">
                  <c:v>4.517570266291894E-2</c:v>
                </c:pt>
                <c:pt idx="3">
                  <c:v>4.7052069897121504E-2</c:v>
                </c:pt>
                <c:pt idx="4">
                  <c:v>4.8928437131324068E-2</c:v>
                </c:pt>
                <c:pt idx="5">
                  <c:v>5.0804804365526639E-2</c:v>
                </c:pt>
                <c:pt idx="6">
                  <c:v>5.2772919281253584E-2</c:v>
                </c:pt>
                <c:pt idx="7">
                  <c:v>5.4741034196980537E-2</c:v>
                </c:pt>
                <c:pt idx="8">
                  <c:v>5.6467656763106978E-2</c:v>
                </c:pt>
                <c:pt idx="9">
                  <c:v>5.819427932923342E-2</c:v>
                </c:pt>
                <c:pt idx="10">
                  <c:v>5.9920901895359868E-2</c:v>
                </c:pt>
                <c:pt idx="11">
                  <c:v>6.164752446148631E-2</c:v>
                </c:pt>
                <c:pt idx="12">
                  <c:v>6.3374147027612751E-2</c:v>
                </c:pt>
                <c:pt idx="13">
                  <c:v>6.5100769593739199E-2</c:v>
                </c:pt>
                <c:pt idx="14">
                  <c:v>6.6827392159865634E-2</c:v>
                </c:pt>
                <c:pt idx="15">
                  <c:v>6.8554014725992068E-2</c:v>
                </c:pt>
              </c:numCache>
            </c:numRef>
          </c:val>
          <c:smooth val="0"/>
          <c:extLst>
            <c:ext xmlns:c16="http://schemas.microsoft.com/office/drawing/2014/chart" uri="{C3380CC4-5D6E-409C-BE32-E72D297353CC}">
              <c16:uniqueId val="{0000000A-6CFA-864E-BC5F-214FAA6366F9}"/>
            </c:ext>
          </c:extLst>
        </c:ser>
        <c:ser>
          <c:idx val="2"/>
          <c:order val="2"/>
          <c:tx>
            <c:strRef>
              <c:f>'07_Modified_Areal_Change'!$D$150</c:f>
              <c:strCache>
                <c:ptCount val="1"/>
                <c:pt idx="0">
                  <c:v>EI for 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'07_Modified_Areal_Change'!$E$150:$T$150</c:f>
              <c:numCache>
                <c:formatCode>0.00%</c:formatCode>
                <c:ptCount val="16"/>
                <c:pt idx="0">
                  <c:v>3.8726805354609428E-2</c:v>
                </c:pt>
                <c:pt idx="1">
                  <c:v>4.1951254008764184E-2</c:v>
                </c:pt>
                <c:pt idx="2">
                  <c:v>4.517570266291894E-2</c:v>
                </c:pt>
                <c:pt idx="3">
                  <c:v>4.7052069897121504E-2</c:v>
                </c:pt>
                <c:pt idx="4">
                  <c:v>4.8928437131324068E-2</c:v>
                </c:pt>
                <c:pt idx="5">
                  <c:v>5.0804804365526639E-2</c:v>
                </c:pt>
                <c:pt idx="6">
                  <c:v>5.2772919281253584E-2</c:v>
                </c:pt>
                <c:pt idx="7">
                  <c:v>5.4741034196980537E-2</c:v>
                </c:pt>
                <c:pt idx="8">
                  <c:v>5.5023449884842909E-2</c:v>
                </c:pt>
                <c:pt idx="9">
                  <c:v>5.5305865572705282E-2</c:v>
                </c:pt>
                <c:pt idx="10">
                  <c:v>5.5588281260567654E-2</c:v>
                </c:pt>
                <c:pt idx="11">
                  <c:v>5.5870696948430026E-2</c:v>
                </c:pt>
                <c:pt idx="12">
                  <c:v>5.6153112636292399E-2</c:v>
                </c:pt>
                <c:pt idx="13">
                  <c:v>5.6435528324154771E-2</c:v>
                </c:pt>
                <c:pt idx="14">
                  <c:v>5.6717944012017144E-2</c:v>
                </c:pt>
                <c:pt idx="15">
                  <c:v>5.7000359699879516E-2</c:v>
                </c:pt>
              </c:numCache>
            </c:numRef>
          </c:val>
          <c:smooth val="0"/>
          <c:extLst>
            <c:ext xmlns:c16="http://schemas.microsoft.com/office/drawing/2014/chart" uri="{C3380CC4-5D6E-409C-BE32-E72D297353CC}">
              <c16:uniqueId val="{0000000B-6CFA-864E-BC5F-214FAA6366F9}"/>
            </c:ext>
          </c:extLst>
        </c:ser>
        <c:ser>
          <c:idx val="3"/>
          <c:order val="3"/>
          <c:tx>
            <c:strRef>
              <c:f>'07_Modified_Areal_Change'!$D$151</c:f>
              <c:strCache>
                <c:ptCount val="1"/>
                <c:pt idx="0">
                  <c:v>EI as 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'07_Modified_Areal_Change'!$E$151:$T$151</c:f>
              <c:numCache>
                <c:formatCode>0.00%</c:formatCode>
                <c:ptCount val="16"/>
                <c:pt idx="0">
                  <c:v>3.8726805354609428E-2</c:v>
                </c:pt>
                <c:pt idx="1">
                  <c:v>4.1951254008764184E-2</c:v>
                </c:pt>
                <c:pt idx="2">
                  <c:v>4.517570266291894E-2</c:v>
                </c:pt>
                <c:pt idx="3">
                  <c:v>4.7052069897121504E-2</c:v>
                </c:pt>
                <c:pt idx="4">
                  <c:v>4.8928437131324068E-2</c:v>
                </c:pt>
                <c:pt idx="5">
                  <c:v>5.0804804365526639E-2</c:v>
                </c:pt>
                <c:pt idx="6">
                  <c:v>5.2772919281253584E-2</c:v>
                </c:pt>
                <c:pt idx="7">
                  <c:v>5.4741034196980537E-2</c:v>
                </c:pt>
                <c:pt idx="8">
                  <c:v>5.4993801683078831E-2</c:v>
                </c:pt>
                <c:pt idx="9">
                  <c:v>5.5246569169177126E-2</c:v>
                </c:pt>
                <c:pt idx="10">
                  <c:v>5.5499336655275414E-2</c:v>
                </c:pt>
                <c:pt idx="11">
                  <c:v>5.5752104141373708E-2</c:v>
                </c:pt>
                <c:pt idx="12">
                  <c:v>5.6004871627472003E-2</c:v>
                </c:pt>
                <c:pt idx="13">
                  <c:v>5.6257639113570297E-2</c:v>
                </c:pt>
                <c:pt idx="14">
                  <c:v>5.6510406599668592E-2</c:v>
                </c:pt>
                <c:pt idx="15">
                  <c:v>5.6763174085766886E-2</c:v>
                </c:pt>
              </c:numCache>
            </c:numRef>
          </c:val>
          <c:smooth val="0"/>
          <c:extLst>
            <c:ext xmlns:c16="http://schemas.microsoft.com/office/drawing/2014/chart" uri="{C3380CC4-5D6E-409C-BE32-E72D297353CC}">
              <c16:uniqueId val="{0000000C-6CFA-864E-BC5F-214FAA6366F9}"/>
            </c:ext>
          </c:extLst>
        </c:ser>
        <c:ser>
          <c:idx val="4"/>
          <c:order val="4"/>
          <c:tx>
            <c:strRef>
              <c:f>'07_Modified_Areal_Change'!$D$152</c:f>
              <c:strCache>
                <c:ptCount val="1"/>
                <c:pt idx="0">
                  <c:v>EI for 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'07_Modified_Areal_Change'!$E$152:$T$152</c:f>
              <c:numCache>
                <c:formatCode>0.00%</c:formatCode>
                <c:ptCount val="16"/>
                <c:pt idx="0">
                  <c:v>3.8726805354609428E-2</c:v>
                </c:pt>
                <c:pt idx="1">
                  <c:v>4.1951254008764184E-2</c:v>
                </c:pt>
                <c:pt idx="2">
                  <c:v>4.517570266291894E-2</c:v>
                </c:pt>
                <c:pt idx="3">
                  <c:v>4.7052069897121504E-2</c:v>
                </c:pt>
                <c:pt idx="4">
                  <c:v>4.8928437131324068E-2</c:v>
                </c:pt>
                <c:pt idx="5">
                  <c:v>5.0804804365526639E-2</c:v>
                </c:pt>
                <c:pt idx="6">
                  <c:v>5.2772919281253584E-2</c:v>
                </c:pt>
                <c:pt idx="7">
                  <c:v>5.4741034196980537E-2</c:v>
                </c:pt>
                <c:pt idx="8">
                  <c:v>5.5211726767225022E-2</c:v>
                </c:pt>
                <c:pt idx="9">
                  <c:v>5.5682419337469514E-2</c:v>
                </c:pt>
                <c:pt idx="10">
                  <c:v>5.6153111907714E-2</c:v>
                </c:pt>
                <c:pt idx="11">
                  <c:v>5.6623804477958485E-2</c:v>
                </c:pt>
                <c:pt idx="12">
                  <c:v>5.709449704820297E-2</c:v>
                </c:pt>
                <c:pt idx="13">
                  <c:v>5.7565189618447463E-2</c:v>
                </c:pt>
                <c:pt idx="14">
                  <c:v>5.8035882188691948E-2</c:v>
                </c:pt>
                <c:pt idx="15">
                  <c:v>5.8506574758936433E-2</c:v>
                </c:pt>
              </c:numCache>
            </c:numRef>
          </c:val>
          <c:smooth val="0"/>
          <c:extLst>
            <c:ext xmlns:c16="http://schemas.microsoft.com/office/drawing/2014/chart" uri="{C3380CC4-5D6E-409C-BE32-E72D297353CC}">
              <c16:uniqueId val="{0000000D-6CFA-864E-BC5F-214FAA6366F9}"/>
            </c:ext>
          </c:extLst>
        </c:ser>
        <c:ser>
          <c:idx val="5"/>
          <c:order val="5"/>
          <c:tx>
            <c:strRef>
              <c:f>'07_Modified_Areal_Change'!$D$153</c:f>
              <c:strCache>
                <c:ptCount val="1"/>
                <c:pt idx="0">
                  <c:v>Growth and Extinction</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'07_Modified_Areal_Change'!$E$153:$T$153</c:f>
              <c:numCache>
                <c:formatCode>0.00%</c:formatCode>
                <c:ptCount val="16"/>
                <c:pt idx="0">
                  <c:v>3.8726805354609428E-2</c:v>
                </c:pt>
                <c:pt idx="1">
                  <c:v>4.1951254008764184E-2</c:v>
                </c:pt>
                <c:pt idx="2">
                  <c:v>4.517570266291894E-2</c:v>
                </c:pt>
                <c:pt idx="3">
                  <c:v>4.7052069897121504E-2</c:v>
                </c:pt>
                <c:pt idx="4">
                  <c:v>4.8928437131324068E-2</c:v>
                </c:pt>
                <c:pt idx="5">
                  <c:v>5.0804804365526639E-2</c:v>
                </c:pt>
                <c:pt idx="6">
                  <c:v>5.2772919281253584E-2</c:v>
                </c:pt>
                <c:pt idx="7">
                  <c:v>5.4741034196980537E-2</c:v>
                </c:pt>
                <c:pt idx="8">
                  <c:v>5.7704757696131724E-2</c:v>
                </c:pt>
                <c:pt idx="9">
                  <c:v>6.0668481195282911E-2</c:v>
                </c:pt>
                <c:pt idx="10">
                  <c:v>6.3632204694434105E-2</c:v>
                </c:pt>
                <c:pt idx="11">
                  <c:v>6.6595928193585285E-2</c:v>
                </c:pt>
                <c:pt idx="12">
                  <c:v>6.9559651692736479E-2</c:v>
                </c:pt>
                <c:pt idx="13">
                  <c:v>7.2523375191887673E-2</c:v>
                </c:pt>
                <c:pt idx="14">
                  <c:v>7.5487098691038854E-2</c:v>
                </c:pt>
                <c:pt idx="15">
                  <c:v>7.8450822190190048E-2</c:v>
                </c:pt>
              </c:numCache>
            </c:numRef>
          </c:val>
          <c:smooth val="0"/>
          <c:extLst>
            <c:ext xmlns:c16="http://schemas.microsoft.com/office/drawing/2014/chart" uri="{C3380CC4-5D6E-409C-BE32-E72D297353CC}">
              <c16:uniqueId val="{0000000E-6CFA-864E-BC5F-214FAA6366F9}"/>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3.5000000000000003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Static</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'07_Modified_Areal_Change'!$D$154</c:f>
              <c:strCache>
                <c:ptCount val="1"/>
                <c:pt idx="0">
                  <c:v>Static_Ref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'07_Modified_Areal_Change'!$E$154:$T$154</c:f>
              <c:numCache>
                <c:formatCode>0.00%</c:formatCode>
                <c:ptCount val="16"/>
                <c:pt idx="0">
                  <c:v>0.17250509677947473</c:v>
                </c:pt>
                <c:pt idx="1">
                  <c:v>0.17506486920324585</c:v>
                </c:pt>
                <c:pt idx="2">
                  <c:v>0.17762464162701697</c:v>
                </c:pt>
                <c:pt idx="3">
                  <c:v>0.17930241731124155</c:v>
                </c:pt>
                <c:pt idx="4">
                  <c:v>0.18098019299546611</c:v>
                </c:pt>
                <c:pt idx="5">
                  <c:v>0.18265796867969072</c:v>
                </c:pt>
                <c:pt idx="6">
                  <c:v>0.18307828042967461</c:v>
                </c:pt>
                <c:pt idx="7">
                  <c:v>0.1834985921796585</c:v>
                </c:pt>
                <c:pt idx="8">
                  <c:v>0.18504777652541318</c:v>
                </c:pt>
                <c:pt idx="9">
                  <c:v>0.18656609564459184</c:v>
                </c:pt>
                <c:pt idx="10">
                  <c:v>0.18804208343297835</c:v>
                </c:pt>
                <c:pt idx="11">
                  <c:v>0.18946156446861251</c:v>
                </c:pt>
                <c:pt idx="12">
                  <c:v>0.19082284189059945</c:v>
                </c:pt>
                <c:pt idx="13">
                  <c:v>0.19211907078975493</c:v>
                </c:pt>
                <c:pt idx="14">
                  <c:v>0.1933718875268427</c:v>
                </c:pt>
                <c:pt idx="15">
                  <c:v>0.19457536230194702</c:v>
                </c:pt>
              </c:numCache>
            </c:numRef>
          </c:val>
          <c:smooth val="0"/>
          <c:extLst>
            <c:ext xmlns:c16="http://schemas.microsoft.com/office/drawing/2014/chart" uri="{C3380CC4-5D6E-409C-BE32-E72D297353CC}">
              <c16:uniqueId val="{00000000-40DF-6D4D-8521-C1C49C444ACC}"/>
            </c:ext>
          </c:extLst>
        </c:ser>
        <c:ser>
          <c:idx val="1"/>
          <c:order val="1"/>
          <c:tx>
            <c:strRef>
              <c:f>'07_Modified_Areal_Change'!$D$155</c:f>
              <c:strCache>
                <c:ptCount val="1"/>
                <c:pt idx="0">
                  <c:v>Static_BAU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'07_Modified_Areal_Change'!$E$155:$T$155</c:f>
              <c:numCache>
                <c:formatCode>0.00%</c:formatCode>
                <c:ptCount val="16"/>
                <c:pt idx="0">
                  <c:v>0.17250509677947473</c:v>
                </c:pt>
                <c:pt idx="1">
                  <c:v>0.17506486920324585</c:v>
                </c:pt>
                <c:pt idx="2">
                  <c:v>0.17762464162701697</c:v>
                </c:pt>
                <c:pt idx="3">
                  <c:v>0.17930241731124155</c:v>
                </c:pt>
                <c:pt idx="4">
                  <c:v>0.18098019299546611</c:v>
                </c:pt>
                <c:pt idx="5">
                  <c:v>0.18265796867969072</c:v>
                </c:pt>
                <c:pt idx="6">
                  <c:v>0.18307828042967461</c:v>
                </c:pt>
                <c:pt idx="7">
                  <c:v>0.1834985921796585</c:v>
                </c:pt>
                <c:pt idx="8">
                  <c:v>0.18503478849742663</c:v>
                </c:pt>
                <c:pt idx="9">
                  <c:v>0.18657098481519477</c:v>
                </c:pt>
                <c:pt idx="10">
                  <c:v>0.18810718113296288</c:v>
                </c:pt>
                <c:pt idx="11">
                  <c:v>0.18964337745073101</c:v>
                </c:pt>
                <c:pt idx="12">
                  <c:v>0.19117957376849914</c:v>
                </c:pt>
                <c:pt idx="13">
                  <c:v>0.19271577008626725</c:v>
                </c:pt>
                <c:pt idx="14">
                  <c:v>0.19425196640403539</c:v>
                </c:pt>
                <c:pt idx="15">
                  <c:v>0.19578816272180349</c:v>
                </c:pt>
              </c:numCache>
            </c:numRef>
          </c:val>
          <c:smooth val="0"/>
          <c:extLst>
            <c:ext xmlns:c16="http://schemas.microsoft.com/office/drawing/2014/chart" uri="{C3380CC4-5D6E-409C-BE32-E72D297353CC}">
              <c16:uniqueId val="{00000001-40DF-6D4D-8521-C1C49C444ACC}"/>
            </c:ext>
          </c:extLst>
        </c:ser>
        <c:ser>
          <c:idx val="2"/>
          <c:order val="2"/>
          <c:tx>
            <c:strRef>
              <c:f>'07_Modified_Areal_Change'!$D$156</c:f>
              <c:strCache>
                <c:ptCount val="1"/>
                <c:pt idx="0">
                  <c:v>Static_EI_Nature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'07_Modified_Areal_Change'!$E$156:$T$156</c:f>
              <c:numCache>
                <c:formatCode>0.00%</c:formatCode>
                <c:ptCount val="16"/>
                <c:pt idx="0">
                  <c:v>0.17250509677947473</c:v>
                </c:pt>
                <c:pt idx="1">
                  <c:v>0.17506486920324585</c:v>
                </c:pt>
                <c:pt idx="2">
                  <c:v>0.17762464162701697</c:v>
                </c:pt>
                <c:pt idx="3">
                  <c:v>0.17930241731124155</c:v>
                </c:pt>
                <c:pt idx="4">
                  <c:v>0.18098019299546611</c:v>
                </c:pt>
                <c:pt idx="5">
                  <c:v>0.18265796867969072</c:v>
                </c:pt>
                <c:pt idx="6">
                  <c:v>0.18307828042967461</c:v>
                </c:pt>
                <c:pt idx="7">
                  <c:v>0.1834985921796585</c:v>
                </c:pt>
                <c:pt idx="8">
                  <c:v>0.18360272159309438</c:v>
                </c:pt>
                <c:pt idx="9">
                  <c:v>0.18370685100653025</c:v>
                </c:pt>
                <c:pt idx="10">
                  <c:v>0.18381098041996613</c:v>
                </c:pt>
                <c:pt idx="11">
                  <c:v>0.18391510983340201</c:v>
                </c:pt>
                <c:pt idx="12">
                  <c:v>0.18401923924683788</c:v>
                </c:pt>
                <c:pt idx="13">
                  <c:v>0.18412336866027376</c:v>
                </c:pt>
                <c:pt idx="14">
                  <c:v>0.18422749807370961</c:v>
                </c:pt>
                <c:pt idx="15">
                  <c:v>0.18433162748714549</c:v>
                </c:pt>
              </c:numCache>
            </c:numRef>
          </c:val>
          <c:smooth val="0"/>
          <c:extLst>
            <c:ext xmlns:c16="http://schemas.microsoft.com/office/drawing/2014/chart" uri="{C3380CC4-5D6E-409C-BE32-E72D297353CC}">
              <c16:uniqueId val="{00000002-40DF-6D4D-8521-C1C49C444ACC}"/>
            </c:ext>
          </c:extLst>
        </c:ser>
        <c:ser>
          <c:idx val="3"/>
          <c:order val="3"/>
          <c:tx>
            <c:strRef>
              <c:f>'07_Modified_Areal_Change'!$D$157</c:f>
              <c:strCache>
                <c:ptCount val="1"/>
                <c:pt idx="0">
                  <c:v>Static_EI_Culture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'07_Modified_Areal_Change'!$E$157:$T$157</c:f>
              <c:numCache>
                <c:formatCode>0.00%</c:formatCode>
                <c:ptCount val="16"/>
                <c:pt idx="0">
                  <c:v>0.17250509677947473</c:v>
                </c:pt>
                <c:pt idx="1">
                  <c:v>0.17506486920324585</c:v>
                </c:pt>
                <c:pt idx="2">
                  <c:v>0.17762464162701697</c:v>
                </c:pt>
                <c:pt idx="3">
                  <c:v>0.17930241731124155</c:v>
                </c:pt>
                <c:pt idx="4">
                  <c:v>0.18098019299546611</c:v>
                </c:pt>
                <c:pt idx="5">
                  <c:v>0.18265796867969072</c:v>
                </c:pt>
                <c:pt idx="6">
                  <c:v>0.18307828042967461</c:v>
                </c:pt>
                <c:pt idx="7">
                  <c:v>0.1834985921796585</c:v>
                </c:pt>
                <c:pt idx="8">
                  <c:v>0.18398502885647239</c:v>
                </c:pt>
                <c:pt idx="9">
                  <c:v>0.18447146553328625</c:v>
                </c:pt>
                <c:pt idx="10">
                  <c:v>0.18495790221010011</c:v>
                </c:pt>
                <c:pt idx="11">
                  <c:v>0.185444338886914</c:v>
                </c:pt>
                <c:pt idx="12">
                  <c:v>0.18593077556372786</c:v>
                </c:pt>
                <c:pt idx="13">
                  <c:v>0.18641721224054172</c:v>
                </c:pt>
                <c:pt idx="14">
                  <c:v>0.18690364891735561</c:v>
                </c:pt>
                <c:pt idx="15">
                  <c:v>0.18739008559416948</c:v>
                </c:pt>
              </c:numCache>
            </c:numRef>
          </c:val>
          <c:smooth val="0"/>
          <c:extLst>
            <c:ext xmlns:c16="http://schemas.microsoft.com/office/drawing/2014/chart" uri="{C3380CC4-5D6E-409C-BE32-E72D297353CC}">
              <c16:uniqueId val="{00000003-40DF-6D4D-8521-C1C49C444ACC}"/>
            </c:ext>
          </c:extLst>
        </c:ser>
        <c:ser>
          <c:idx val="4"/>
          <c:order val="4"/>
          <c:tx>
            <c:strRef>
              <c:f>'07_Modified_Areal_Change'!$D$158</c:f>
              <c:strCache>
                <c:ptCount val="1"/>
                <c:pt idx="0">
                  <c:v>Static_EI_Society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'07_Modified_Areal_Change'!$E$158:$T$158</c:f>
              <c:numCache>
                <c:formatCode>0.00%</c:formatCode>
                <c:ptCount val="16"/>
                <c:pt idx="0">
                  <c:v>0.17250509677947473</c:v>
                </c:pt>
                <c:pt idx="1">
                  <c:v>0.17506486920324585</c:v>
                </c:pt>
                <c:pt idx="2">
                  <c:v>0.17762464162701697</c:v>
                </c:pt>
                <c:pt idx="3">
                  <c:v>0.17930241731124155</c:v>
                </c:pt>
                <c:pt idx="4">
                  <c:v>0.18098019299546611</c:v>
                </c:pt>
                <c:pt idx="5">
                  <c:v>0.18265796867969072</c:v>
                </c:pt>
                <c:pt idx="6">
                  <c:v>0.18307828042967461</c:v>
                </c:pt>
                <c:pt idx="7">
                  <c:v>0.1834985921796585</c:v>
                </c:pt>
                <c:pt idx="8">
                  <c:v>0.18518451461119115</c:v>
                </c:pt>
                <c:pt idx="9">
                  <c:v>0.1868704370427238</c:v>
                </c:pt>
                <c:pt idx="10">
                  <c:v>0.18855635947425645</c:v>
                </c:pt>
                <c:pt idx="11">
                  <c:v>0.1902422819057891</c:v>
                </c:pt>
                <c:pt idx="12">
                  <c:v>0.19192820433732175</c:v>
                </c:pt>
                <c:pt idx="13">
                  <c:v>0.19361412676885439</c:v>
                </c:pt>
                <c:pt idx="14">
                  <c:v>0.19530004920038704</c:v>
                </c:pt>
                <c:pt idx="15">
                  <c:v>0.19698597163191969</c:v>
                </c:pt>
              </c:numCache>
            </c:numRef>
          </c:val>
          <c:smooth val="0"/>
          <c:extLst>
            <c:ext xmlns:c16="http://schemas.microsoft.com/office/drawing/2014/chart" uri="{C3380CC4-5D6E-409C-BE32-E72D297353CC}">
              <c16:uniqueId val="{00000004-40DF-6D4D-8521-C1C49C444ACC}"/>
            </c:ext>
          </c:extLst>
        </c:ser>
        <c:ser>
          <c:idx val="5"/>
          <c:order val="5"/>
          <c:tx>
            <c:strRef>
              <c:f>'07_Modified_Areal_Change'!$D$159</c:f>
              <c:strCache>
                <c:ptCount val="1"/>
                <c:pt idx="0">
                  <c:v>Static_GE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'07_Modified_Areal_Change'!$E$159:$T$159</c:f>
              <c:numCache>
                <c:formatCode>0.00%</c:formatCode>
                <c:ptCount val="16"/>
                <c:pt idx="0">
                  <c:v>0.17250509677947473</c:v>
                </c:pt>
                <c:pt idx="1">
                  <c:v>0.17506486920324585</c:v>
                </c:pt>
                <c:pt idx="2">
                  <c:v>0.17762464162701697</c:v>
                </c:pt>
                <c:pt idx="3">
                  <c:v>0.17930241731124155</c:v>
                </c:pt>
                <c:pt idx="4">
                  <c:v>0.18098019299546611</c:v>
                </c:pt>
                <c:pt idx="5">
                  <c:v>0.18265796867969072</c:v>
                </c:pt>
                <c:pt idx="6">
                  <c:v>0.18307828042967461</c:v>
                </c:pt>
                <c:pt idx="7">
                  <c:v>0.1834985921796585</c:v>
                </c:pt>
                <c:pt idx="8">
                  <c:v>0.18539015106844972</c:v>
                </c:pt>
                <c:pt idx="9">
                  <c:v>0.18728170995724094</c:v>
                </c:pt>
                <c:pt idx="10">
                  <c:v>0.18917326884603217</c:v>
                </c:pt>
                <c:pt idx="11">
                  <c:v>0.19106482773482339</c:v>
                </c:pt>
                <c:pt idx="12">
                  <c:v>0.19295638662361461</c:v>
                </c:pt>
                <c:pt idx="13">
                  <c:v>0.19484794551240583</c:v>
                </c:pt>
                <c:pt idx="14">
                  <c:v>0.19673950440119706</c:v>
                </c:pt>
                <c:pt idx="15">
                  <c:v>0.19863106328998825</c:v>
                </c:pt>
              </c:numCache>
            </c:numRef>
          </c:val>
          <c:smooth val="0"/>
          <c:extLst>
            <c:ext xmlns:c16="http://schemas.microsoft.com/office/drawing/2014/chart" uri="{C3380CC4-5D6E-409C-BE32-E72D297353CC}">
              <c16:uniqueId val="{00000005-40DF-6D4D-8521-C1C49C444ACC}"/>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0.17"/>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Open Forest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manualLayout>
          <c:layoutTarget val="inner"/>
          <c:xMode val="edge"/>
          <c:yMode val="edge"/>
          <c:x val="0.11307017779856289"/>
          <c:y val="0.12435616953254834"/>
          <c:w val="0.87481365429157532"/>
          <c:h val="0.7832698307052296"/>
        </c:manualLayout>
      </c:layout>
      <c:lineChart>
        <c:grouping val="standard"/>
        <c:varyColors val="0"/>
        <c:ser>
          <c:idx val="0"/>
          <c:order val="0"/>
          <c:tx>
            <c:strRef>
              <c:f>'07_Modified_Areal_Change'!$D$160</c:f>
              <c:strCache>
                <c:ptCount val="1"/>
                <c:pt idx="0">
                  <c:v>Open_Forest_Ref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'07_Modified_Areal_Change'!$E$160:$T$160</c:f>
              <c:numCache>
                <c:formatCode>0.00%</c:formatCode>
                <c:ptCount val="16"/>
                <c:pt idx="0">
                  <c:v>4.4917533647947559E-2</c:v>
                </c:pt>
                <c:pt idx="1">
                  <c:v>4.5614299366589832E-2</c:v>
                </c:pt>
                <c:pt idx="2">
                  <c:v>4.6311065085232105E-2</c:v>
                </c:pt>
                <c:pt idx="3">
                  <c:v>4.7842076770326612E-2</c:v>
                </c:pt>
                <c:pt idx="4">
                  <c:v>4.937308845542112E-2</c:v>
                </c:pt>
                <c:pt idx="5">
                  <c:v>5.0904100140515628E-2</c:v>
                </c:pt>
                <c:pt idx="6">
                  <c:v>4.9835096358073157E-2</c:v>
                </c:pt>
                <c:pt idx="7">
                  <c:v>4.8766092575630686E-2</c:v>
                </c:pt>
                <c:pt idx="8">
                  <c:v>4.8392710745595022E-2</c:v>
                </c:pt>
                <c:pt idx="9">
                  <c:v>4.7866646376694744E-2</c:v>
                </c:pt>
                <c:pt idx="10">
                  <c:v>4.7205556160002118E-2</c:v>
                </c:pt>
                <c:pt idx="11">
                  <c:v>4.6435932377163119E-2</c:v>
                </c:pt>
                <c:pt idx="12">
                  <c:v>4.5590083950245226E-2</c:v>
                </c:pt>
                <c:pt idx="13">
                  <c:v>4.4710808159049681E-2</c:v>
                </c:pt>
                <c:pt idx="14">
                  <c:v>4.3830047350119951E-2</c:v>
                </c:pt>
                <c:pt idx="15">
                  <c:v>4.297091132349911E-2</c:v>
                </c:pt>
              </c:numCache>
            </c:numRef>
          </c:val>
          <c:smooth val="0"/>
          <c:extLst>
            <c:ext xmlns:c16="http://schemas.microsoft.com/office/drawing/2014/chart" uri="{C3380CC4-5D6E-409C-BE32-E72D297353CC}">
              <c16:uniqueId val="{00000000-9945-D14B-9C72-2E5B974D4A9F}"/>
            </c:ext>
          </c:extLst>
        </c:ser>
        <c:ser>
          <c:idx val="1"/>
          <c:order val="1"/>
          <c:tx>
            <c:strRef>
              <c:f>'07_Modified_Areal_Change'!$D$161</c:f>
              <c:strCache>
                <c:ptCount val="1"/>
                <c:pt idx="0">
                  <c:v>Open_Forest_BAU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'07_Modified_Areal_Change'!$E$161:$T$161</c:f>
              <c:numCache>
                <c:formatCode>0.00%</c:formatCode>
                <c:ptCount val="16"/>
                <c:pt idx="0">
                  <c:v>4.4917533647947559E-2</c:v>
                </c:pt>
                <c:pt idx="1">
                  <c:v>4.5614299366589832E-2</c:v>
                </c:pt>
                <c:pt idx="2">
                  <c:v>4.6311065085232105E-2</c:v>
                </c:pt>
                <c:pt idx="3">
                  <c:v>4.7842076770326612E-2</c:v>
                </c:pt>
                <c:pt idx="4">
                  <c:v>4.937308845542112E-2</c:v>
                </c:pt>
                <c:pt idx="5">
                  <c:v>5.0904100140515628E-2</c:v>
                </c:pt>
                <c:pt idx="6">
                  <c:v>4.9835096358073157E-2</c:v>
                </c:pt>
                <c:pt idx="7">
                  <c:v>4.8766092575630686E-2</c:v>
                </c:pt>
                <c:pt idx="8">
                  <c:v>4.8024679599992542E-2</c:v>
                </c:pt>
                <c:pt idx="9">
                  <c:v>4.7283266624354406E-2</c:v>
                </c:pt>
                <c:pt idx="10">
                  <c:v>4.6541853648716269E-2</c:v>
                </c:pt>
                <c:pt idx="11">
                  <c:v>4.5800440673078126E-2</c:v>
                </c:pt>
                <c:pt idx="12">
                  <c:v>4.5059027697439989E-2</c:v>
                </c:pt>
                <c:pt idx="13">
                  <c:v>4.4317614721801846E-2</c:v>
                </c:pt>
                <c:pt idx="14">
                  <c:v>4.3576201746163709E-2</c:v>
                </c:pt>
                <c:pt idx="15">
                  <c:v>4.2834788770525566E-2</c:v>
                </c:pt>
              </c:numCache>
            </c:numRef>
          </c:val>
          <c:smooth val="0"/>
          <c:extLst>
            <c:ext xmlns:c16="http://schemas.microsoft.com/office/drawing/2014/chart" uri="{C3380CC4-5D6E-409C-BE32-E72D297353CC}">
              <c16:uniqueId val="{00000001-9945-D14B-9C72-2E5B974D4A9F}"/>
            </c:ext>
          </c:extLst>
        </c:ser>
        <c:ser>
          <c:idx val="2"/>
          <c:order val="2"/>
          <c:tx>
            <c:strRef>
              <c:f>'07_Modified_Areal_Change'!$D$162</c:f>
              <c:strCache>
                <c:ptCount val="1"/>
                <c:pt idx="0">
                  <c:v>Open_Forest_EI_Nature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'07_Modified_Areal_Change'!$E$162:$T$162</c:f>
              <c:numCache>
                <c:formatCode>0.00%</c:formatCode>
                <c:ptCount val="16"/>
                <c:pt idx="0">
                  <c:v>4.4917533647947559E-2</c:v>
                </c:pt>
                <c:pt idx="1">
                  <c:v>4.5614299366589832E-2</c:v>
                </c:pt>
                <c:pt idx="2">
                  <c:v>4.6311065085232105E-2</c:v>
                </c:pt>
                <c:pt idx="3">
                  <c:v>4.7842076770326612E-2</c:v>
                </c:pt>
                <c:pt idx="4">
                  <c:v>4.937308845542112E-2</c:v>
                </c:pt>
                <c:pt idx="5">
                  <c:v>5.0904100140515628E-2</c:v>
                </c:pt>
                <c:pt idx="6">
                  <c:v>4.9835096358073157E-2</c:v>
                </c:pt>
                <c:pt idx="7">
                  <c:v>4.8766092575630686E-2</c:v>
                </c:pt>
                <c:pt idx="8">
                  <c:v>4.8232691392627702E-2</c:v>
                </c:pt>
                <c:pt idx="9">
                  <c:v>4.7699290209624726E-2</c:v>
                </c:pt>
                <c:pt idx="10">
                  <c:v>4.7165889026621742E-2</c:v>
                </c:pt>
                <c:pt idx="11">
                  <c:v>4.6632487843618758E-2</c:v>
                </c:pt>
                <c:pt idx="12">
                  <c:v>4.6099086660615775E-2</c:v>
                </c:pt>
                <c:pt idx="13">
                  <c:v>4.5565685477612798E-2</c:v>
                </c:pt>
                <c:pt idx="14">
                  <c:v>4.5032284294609815E-2</c:v>
                </c:pt>
                <c:pt idx="15">
                  <c:v>4.4498883111606831E-2</c:v>
                </c:pt>
              </c:numCache>
            </c:numRef>
          </c:val>
          <c:smooth val="0"/>
          <c:extLst>
            <c:ext xmlns:c16="http://schemas.microsoft.com/office/drawing/2014/chart" uri="{C3380CC4-5D6E-409C-BE32-E72D297353CC}">
              <c16:uniqueId val="{00000002-9945-D14B-9C72-2E5B974D4A9F}"/>
            </c:ext>
          </c:extLst>
        </c:ser>
        <c:ser>
          <c:idx val="3"/>
          <c:order val="3"/>
          <c:tx>
            <c:strRef>
              <c:f>'07_Modified_Areal_Change'!$D$163</c:f>
              <c:strCache>
                <c:ptCount val="1"/>
                <c:pt idx="0">
                  <c:v>Open_Forest_EI_Culture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'07_Modified_Areal_Change'!$E$163:$T$163</c:f>
              <c:numCache>
                <c:formatCode>0.00%</c:formatCode>
                <c:ptCount val="16"/>
                <c:pt idx="0">
                  <c:v>4.4917533647947559E-2</c:v>
                </c:pt>
                <c:pt idx="1">
                  <c:v>4.5614299366589832E-2</c:v>
                </c:pt>
                <c:pt idx="2">
                  <c:v>4.6311065085232105E-2</c:v>
                </c:pt>
                <c:pt idx="3">
                  <c:v>4.7842076770326612E-2</c:v>
                </c:pt>
                <c:pt idx="4">
                  <c:v>4.937308845542112E-2</c:v>
                </c:pt>
                <c:pt idx="5">
                  <c:v>5.0904100140515628E-2</c:v>
                </c:pt>
                <c:pt idx="6">
                  <c:v>4.9835096358073157E-2</c:v>
                </c:pt>
                <c:pt idx="7">
                  <c:v>4.8766092575630686E-2</c:v>
                </c:pt>
                <c:pt idx="8">
                  <c:v>4.8279707049012702E-2</c:v>
                </c:pt>
                <c:pt idx="9">
                  <c:v>4.7793321522394717E-2</c:v>
                </c:pt>
                <c:pt idx="10">
                  <c:v>4.7306935995776733E-2</c:v>
                </c:pt>
                <c:pt idx="11">
                  <c:v>4.6820550469158749E-2</c:v>
                </c:pt>
                <c:pt idx="12">
                  <c:v>4.6334164942540765E-2</c:v>
                </c:pt>
                <c:pt idx="13">
                  <c:v>4.5847779415922781E-2</c:v>
                </c:pt>
                <c:pt idx="14">
                  <c:v>4.5361393889304796E-2</c:v>
                </c:pt>
                <c:pt idx="15">
                  <c:v>4.4875008362686812E-2</c:v>
                </c:pt>
              </c:numCache>
            </c:numRef>
          </c:val>
          <c:smooth val="0"/>
          <c:extLst>
            <c:ext xmlns:c16="http://schemas.microsoft.com/office/drawing/2014/chart" uri="{C3380CC4-5D6E-409C-BE32-E72D297353CC}">
              <c16:uniqueId val="{00000003-9945-D14B-9C72-2E5B974D4A9F}"/>
            </c:ext>
          </c:extLst>
        </c:ser>
        <c:ser>
          <c:idx val="4"/>
          <c:order val="4"/>
          <c:tx>
            <c:strRef>
              <c:f>'07_Modified_Areal_Change'!$D$164</c:f>
              <c:strCache>
                <c:ptCount val="1"/>
                <c:pt idx="0">
                  <c:v>Open_Forest_EI_Society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'07_Modified_Areal_Change'!$E$164:$T$164</c:f>
              <c:numCache>
                <c:formatCode>0.00%</c:formatCode>
                <c:ptCount val="16"/>
                <c:pt idx="0">
                  <c:v>4.4917533647947559E-2</c:v>
                </c:pt>
                <c:pt idx="1">
                  <c:v>4.5614299366589832E-2</c:v>
                </c:pt>
                <c:pt idx="2">
                  <c:v>4.6311065085232105E-2</c:v>
                </c:pt>
                <c:pt idx="3">
                  <c:v>4.7842076770326612E-2</c:v>
                </c:pt>
                <c:pt idx="4">
                  <c:v>4.937308845542112E-2</c:v>
                </c:pt>
                <c:pt idx="5">
                  <c:v>5.0904100140515628E-2</c:v>
                </c:pt>
                <c:pt idx="6">
                  <c:v>4.9835096358073157E-2</c:v>
                </c:pt>
                <c:pt idx="7">
                  <c:v>4.8766092575630686E-2</c:v>
                </c:pt>
                <c:pt idx="8">
                  <c:v>4.8108404141240513E-2</c:v>
                </c:pt>
                <c:pt idx="9">
                  <c:v>4.7450715706850333E-2</c:v>
                </c:pt>
                <c:pt idx="10">
                  <c:v>4.679302727246016E-2</c:v>
                </c:pt>
                <c:pt idx="11">
                  <c:v>4.6135338838069979E-2</c:v>
                </c:pt>
                <c:pt idx="12">
                  <c:v>4.5477650403679806E-2</c:v>
                </c:pt>
                <c:pt idx="13">
                  <c:v>4.4819961969289626E-2</c:v>
                </c:pt>
                <c:pt idx="14">
                  <c:v>4.4162273534899453E-2</c:v>
                </c:pt>
                <c:pt idx="15">
                  <c:v>4.350458510050928E-2</c:v>
                </c:pt>
              </c:numCache>
            </c:numRef>
          </c:val>
          <c:smooth val="0"/>
          <c:extLst>
            <c:ext xmlns:c16="http://schemas.microsoft.com/office/drawing/2014/chart" uri="{C3380CC4-5D6E-409C-BE32-E72D297353CC}">
              <c16:uniqueId val="{00000004-9945-D14B-9C72-2E5B974D4A9F}"/>
            </c:ext>
          </c:extLst>
        </c:ser>
        <c:ser>
          <c:idx val="5"/>
          <c:order val="5"/>
          <c:tx>
            <c:strRef>
              <c:f>'07_Modified_Areal_Change'!$D$165</c:f>
              <c:strCache>
                <c:ptCount val="1"/>
                <c:pt idx="0">
                  <c:v>Open_Forest_GE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'07_Modified_Areal_Change'!$E$165:$T$165</c:f>
              <c:numCache>
                <c:formatCode>0.00%</c:formatCode>
                <c:ptCount val="16"/>
                <c:pt idx="0">
                  <c:v>4.4917533647947559E-2</c:v>
                </c:pt>
                <c:pt idx="1">
                  <c:v>4.5614299366589832E-2</c:v>
                </c:pt>
                <c:pt idx="2">
                  <c:v>4.6311065085232105E-2</c:v>
                </c:pt>
                <c:pt idx="3">
                  <c:v>4.7842076770326612E-2</c:v>
                </c:pt>
                <c:pt idx="4">
                  <c:v>4.937308845542112E-2</c:v>
                </c:pt>
                <c:pt idx="5">
                  <c:v>5.0904100140515628E-2</c:v>
                </c:pt>
                <c:pt idx="6">
                  <c:v>4.9835096358073157E-2</c:v>
                </c:pt>
                <c:pt idx="7">
                  <c:v>4.8766092575630686E-2</c:v>
                </c:pt>
                <c:pt idx="8">
                  <c:v>4.7773415124720192E-2</c:v>
                </c:pt>
                <c:pt idx="9">
                  <c:v>4.6780737673809705E-2</c:v>
                </c:pt>
                <c:pt idx="10">
                  <c:v>4.5788060222899211E-2</c:v>
                </c:pt>
                <c:pt idx="11">
                  <c:v>4.4795382771988718E-2</c:v>
                </c:pt>
                <c:pt idx="12">
                  <c:v>4.3802705321078224E-2</c:v>
                </c:pt>
                <c:pt idx="13">
                  <c:v>4.2810027870167737E-2</c:v>
                </c:pt>
                <c:pt idx="14">
                  <c:v>4.1817350419257243E-2</c:v>
                </c:pt>
                <c:pt idx="15">
                  <c:v>4.0824672968346749E-2</c:v>
                </c:pt>
              </c:numCache>
            </c:numRef>
          </c:val>
          <c:smooth val="0"/>
          <c:extLst>
            <c:ext xmlns:c16="http://schemas.microsoft.com/office/drawing/2014/chart" uri="{C3380CC4-5D6E-409C-BE32-E72D297353CC}">
              <c16:uniqueId val="{00000005-9945-D14B-9C72-2E5B974D4A9F}"/>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4.0000000000000008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Closed Forest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'07_Modified_Areal_Change'!$D$166</c:f>
              <c:strCache>
                <c:ptCount val="1"/>
                <c:pt idx="0">
                  <c:v>Closed_Forest_Ref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'07_Modified_Areal_Change'!$E$166:$T$166</c:f>
              <c:numCache>
                <c:formatCode>0.00%</c:formatCode>
                <c:ptCount val="16"/>
                <c:pt idx="0">
                  <c:v>0.25890719429373821</c:v>
                </c:pt>
                <c:pt idx="1">
                  <c:v>0.26152727073695387</c:v>
                </c:pt>
                <c:pt idx="2">
                  <c:v>0.26414734718016952</c:v>
                </c:pt>
                <c:pt idx="3">
                  <c:v>0.26349756531603424</c:v>
                </c:pt>
                <c:pt idx="4">
                  <c:v>0.26284778345189896</c:v>
                </c:pt>
                <c:pt idx="5">
                  <c:v>0.26219800158776368</c:v>
                </c:pt>
                <c:pt idx="6">
                  <c:v>0.2657576340287105</c:v>
                </c:pt>
                <c:pt idx="7">
                  <c:v>0.26931726646965737</c:v>
                </c:pt>
                <c:pt idx="8">
                  <c:v>0.27237844666533306</c:v>
                </c:pt>
                <c:pt idx="9">
                  <c:v>0.27574737390832776</c:v>
                </c:pt>
                <c:pt idx="10">
                  <c:v>0.27938401758555603</c:v>
                </c:pt>
                <c:pt idx="11">
                  <c:v>0.28323886146692367</c:v>
                </c:pt>
                <c:pt idx="12">
                  <c:v>0.28730258734040814</c:v>
                </c:pt>
                <c:pt idx="13">
                  <c:v>0.29150432805512055</c:v>
                </c:pt>
                <c:pt idx="14">
                  <c:v>0.29581163491073964</c:v>
                </c:pt>
                <c:pt idx="15">
                  <c:v>0.30018329478667516</c:v>
                </c:pt>
              </c:numCache>
            </c:numRef>
          </c:val>
          <c:smooth val="0"/>
          <c:extLst>
            <c:ext xmlns:c16="http://schemas.microsoft.com/office/drawing/2014/chart" uri="{C3380CC4-5D6E-409C-BE32-E72D297353CC}">
              <c16:uniqueId val="{00000000-717B-8A4C-B3BE-4762AB29E608}"/>
            </c:ext>
          </c:extLst>
        </c:ser>
        <c:ser>
          <c:idx val="1"/>
          <c:order val="1"/>
          <c:tx>
            <c:strRef>
              <c:f>'07_Modified_Areal_Change'!$D$167</c:f>
              <c:strCache>
                <c:ptCount val="1"/>
                <c:pt idx="0">
                  <c:v>Closed_Forest_BAU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'07_Modified_Areal_Change'!$E$167:$T$167</c:f>
              <c:numCache>
                <c:formatCode>0.00%</c:formatCode>
                <c:ptCount val="16"/>
                <c:pt idx="0">
                  <c:v>0.25890719429373821</c:v>
                </c:pt>
                <c:pt idx="1">
                  <c:v>0.26152727073695387</c:v>
                </c:pt>
                <c:pt idx="2">
                  <c:v>0.26414734718016952</c:v>
                </c:pt>
                <c:pt idx="3">
                  <c:v>0.26349756531603424</c:v>
                </c:pt>
                <c:pt idx="4">
                  <c:v>0.26284778345189896</c:v>
                </c:pt>
                <c:pt idx="5">
                  <c:v>0.26219800158776368</c:v>
                </c:pt>
                <c:pt idx="6">
                  <c:v>0.2657576340287105</c:v>
                </c:pt>
                <c:pt idx="7">
                  <c:v>0.26931726646965737</c:v>
                </c:pt>
                <c:pt idx="8">
                  <c:v>0.27305665554031061</c:v>
                </c:pt>
                <c:pt idx="9">
                  <c:v>0.27679604461096385</c:v>
                </c:pt>
                <c:pt idx="10">
                  <c:v>0.2805354336816171</c:v>
                </c:pt>
                <c:pt idx="11">
                  <c:v>0.28427482275227034</c:v>
                </c:pt>
                <c:pt idx="12">
                  <c:v>0.28801421182292358</c:v>
                </c:pt>
                <c:pt idx="13">
                  <c:v>0.29175360089357683</c:v>
                </c:pt>
                <c:pt idx="14">
                  <c:v>0.29549298996423007</c:v>
                </c:pt>
                <c:pt idx="15">
                  <c:v>0.29923237903488331</c:v>
                </c:pt>
              </c:numCache>
            </c:numRef>
          </c:val>
          <c:smooth val="0"/>
          <c:extLst>
            <c:ext xmlns:c16="http://schemas.microsoft.com/office/drawing/2014/chart" uri="{C3380CC4-5D6E-409C-BE32-E72D297353CC}">
              <c16:uniqueId val="{00000001-717B-8A4C-B3BE-4762AB29E608}"/>
            </c:ext>
          </c:extLst>
        </c:ser>
        <c:ser>
          <c:idx val="2"/>
          <c:order val="2"/>
          <c:tx>
            <c:strRef>
              <c:f>'07_Modified_Areal_Change'!$D$168</c:f>
              <c:strCache>
                <c:ptCount val="1"/>
                <c:pt idx="0">
                  <c:v>Closed_Forest_EI_Nature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'07_Modified_Areal_Change'!$E$168:$T$168</c:f>
              <c:numCache>
                <c:formatCode>0.00%</c:formatCode>
                <c:ptCount val="16"/>
                <c:pt idx="0">
                  <c:v>0.25890719429373821</c:v>
                </c:pt>
                <c:pt idx="1">
                  <c:v>0.26152727073695387</c:v>
                </c:pt>
                <c:pt idx="2">
                  <c:v>0.26414734718016952</c:v>
                </c:pt>
                <c:pt idx="3">
                  <c:v>0.26349756531603424</c:v>
                </c:pt>
                <c:pt idx="4">
                  <c:v>0.26284778345189896</c:v>
                </c:pt>
                <c:pt idx="5">
                  <c:v>0.26219800158776368</c:v>
                </c:pt>
                <c:pt idx="6">
                  <c:v>0.2657576340287105</c:v>
                </c:pt>
                <c:pt idx="7">
                  <c:v>0.26931726646965737</c:v>
                </c:pt>
                <c:pt idx="8">
                  <c:v>0.27485949530548254</c:v>
                </c:pt>
                <c:pt idx="9">
                  <c:v>0.28040172414130771</c:v>
                </c:pt>
                <c:pt idx="10">
                  <c:v>0.28594395297713288</c:v>
                </c:pt>
                <c:pt idx="11">
                  <c:v>0.29148618181295805</c:v>
                </c:pt>
                <c:pt idx="12">
                  <c:v>0.29702841064878321</c:v>
                </c:pt>
                <c:pt idx="13">
                  <c:v>0.30257063948460838</c:v>
                </c:pt>
                <c:pt idx="14">
                  <c:v>0.30811286832043355</c:v>
                </c:pt>
                <c:pt idx="15">
                  <c:v>0.31365509715625872</c:v>
                </c:pt>
              </c:numCache>
            </c:numRef>
          </c:val>
          <c:smooth val="0"/>
          <c:extLst>
            <c:ext xmlns:c16="http://schemas.microsoft.com/office/drawing/2014/chart" uri="{C3380CC4-5D6E-409C-BE32-E72D297353CC}">
              <c16:uniqueId val="{00000002-717B-8A4C-B3BE-4762AB29E608}"/>
            </c:ext>
          </c:extLst>
        </c:ser>
        <c:ser>
          <c:idx val="3"/>
          <c:order val="3"/>
          <c:tx>
            <c:strRef>
              <c:f>'07_Modified_Areal_Change'!$D$169</c:f>
              <c:strCache>
                <c:ptCount val="1"/>
                <c:pt idx="0">
                  <c:v>Closed_Forest_EI_Culture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'07_Modified_Areal_Change'!$E$169:$T$169</c:f>
              <c:numCache>
                <c:formatCode>0.00%</c:formatCode>
                <c:ptCount val="16"/>
                <c:pt idx="0">
                  <c:v>0.25890719429373821</c:v>
                </c:pt>
                <c:pt idx="1">
                  <c:v>0.26152727073695387</c:v>
                </c:pt>
                <c:pt idx="2">
                  <c:v>0.26414734718016952</c:v>
                </c:pt>
                <c:pt idx="3">
                  <c:v>0.26349756531603424</c:v>
                </c:pt>
                <c:pt idx="4">
                  <c:v>0.26284778345189896</c:v>
                </c:pt>
                <c:pt idx="5">
                  <c:v>0.26219800158776368</c:v>
                </c:pt>
                <c:pt idx="6">
                  <c:v>0.2657576340287105</c:v>
                </c:pt>
                <c:pt idx="7">
                  <c:v>0.26931726646965737</c:v>
                </c:pt>
                <c:pt idx="8">
                  <c:v>0.27293135183597</c:v>
                </c:pt>
                <c:pt idx="9">
                  <c:v>0.27654543720228264</c:v>
                </c:pt>
                <c:pt idx="10">
                  <c:v>0.28015952256859522</c:v>
                </c:pt>
                <c:pt idx="11">
                  <c:v>0.28377360793490786</c:v>
                </c:pt>
                <c:pt idx="12">
                  <c:v>0.28738769330122049</c:v>
                </c:pt>
                <c:pt idx="13">
                  <c:v>0.29100177866753307</c:v>
                </c:pt>
                <c:pt idx="14">
                  <c:v>0.29461586403384571</c:v>
                </c:pt>
                <c:pt idx="15">
                  <c:v>0.29822994940015835</c:v>
                </c:pt>
              </c:numCache>
            </c:numRef>
          </c:val>
          <c:smooth val="0"/>
          <c:extLst>
            <c:ext xmlns:c16="http://schemas.microsoft.com/office/drawing/2014/chart" uri="{C3380CC4-5D6E-409C-BE32-E72D297353CC}">
              <c16:uniqueId val="{00000003-717B-8A4C-B3BE-4762AB29E608}"/>
            </c:ext>
          </c:extLst>
        </c:ser>
        <c:ser>
          <c:idx val="4"/>
          <c:order val="4"/>
          <c:tx>
            <c:strRef>
              <c:f>'07_Modified_Areal_Change'!$D$170</c:f>
              <c:strCache>
                <c:ptCount val="1"/>
                <c:pt idx="0">
                  <c:v>Closed_Forest_EI_Society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'07_Modified_Areal_Change'!$E$170:$T$170</c:f>
              <c:numCache>
                <c:formatCode>0.00%</c:formatCode>
                <c:ptCount val="16"/>
                <c:pt idx="0">
                  <c:v>0.25890719429373821</c:v>
                </c:pt>
                <c:pt idx="1">
                  <c:v>0.26152727073695387</c:v>
                </c:pt>
                <c:pt idx="2">
                  <c:v>0.26414734718016952</c:v>
                </c:pt>
                <c:pt idx="3">
                  <c:v>0.26349756531603424</c:v>
                </c:pt>
                <c:pt idx="4">
                  <c:v>0.26284778345189896</c:v>
                </c:pt>
                <c:pt idx="5">
                  <c:v>0.26219800158776368</c:v>
                </c:pt>
                <c:pt idx="6">
                  <c:v>0.2657576340287105</c:v>
                </c:pt>
                <c:pt idx="7">
                  <c:v>0.26931726646965737</c:v>
                </c:pt>
                <c:pt idx="8">
                  <c:v>0.27364153279499837</c:v>
                </c:pt>
                <c:pt idx="9">
                  <c:v>0.27796579912033936</c:v>
                </c:pt>
                <c:pt idx="10">
                  <c:v>0.2822900654456803</c:v>
                </c:pt>
                <c:pt idx="11">
                  <c:v>0.2866143317710213</c:v>
                </c:pt>
                <c:pt idx="12">
                  <c:v>0.29093859809636224</c:v>
                </c:pt>
                <c:pt idx="13">
                  <c:v>0.29526286442170324</c:v>
                </c:pt>
                <c:pt idx="14">
                  <c:v>0.29958713074704424</c:v>
                </c:pt>
                <c:pt idx="15">
                  <c:v>0.30391139707238518</c:v>
                </c:pt>
              </c:numCache>
            </c:numRef>
          </c:val>
          <c:smooth val="0"/>
          <c:extLst>
            <c:ext xmlns:c16="http://schemas.microsoft.com/office/drawing/2014/chart" uri="{C3380CC4-5D6E-409C-BE32-E72D297353CC}">
              <c16:uniqueId val="{00000004-717B-8A4C-B3BE-4762AB29E608}"/>
            </c:ext>
          </c:extLst>
        </c:ser>
        <c:ser>
          <c:idx val="5"/>
          <c:order val="5"/>
          <c:tx>
            <c:strRef>
              <c:f>'07_Modified_Areal_Change'!$D$171</c:f>
              <c:strCache>
                <c:ptCount val="1"/>
                <c:pt idx="0">
                  <c:v>Closed_Forest_GE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'07_Modified_Areal_Change'!$E$171:$T$171</c:f>
              <c:numCache>
                <c:formatCode>0.00%</c:formatCode>
                <c:ptCount val="16"/>
                <c:pt idx="0">
                  <c:v>0.25890719429373821</c:v>
                </c:pt>
                <c:pt idx="1">
                  <c:v>0.26152727073695387</c:v>
                </c:pt>
                <c:pt idx="2">
                  <c:v>0.26414734718016952</c:v>
                </c:pt>
                <c:pt idx="3">
                  <c:v>0.26349756531603424</c:v>
                </c:pt>
                <c:pt idx="4">
                  <c:v>0.26284778345189896</c:v>
                </c:pt>
                <c:pt idx="5">
                  <c:v>0.26219800158776368</c:v>
                </c:pt>
                <c:pt idx="6">
                  <c:v>0.2657576340287105</c:v>
                </c:pt>
                <c:pt idx="7">
                  <c:v>0.26931726646965737</c:v>
                </c:pt>
                <c:pt idx="8">
                  <c:v>0.27090102271869088</c:v>
                </c:pt>
                <c:pt idx="9">
                  <c:v>0.27248477896772438</c:v>
                </c:pt>
                <c:pt idx="10">
                  <c:v>0.27406853521675789</c:v>
                </c:pt>
                <c:pt idx="11">
                  <c:v>0.2756522914657914</c:v>
                </c:pt>
                <c:pt idx="12">
                  <c:v>0.27723604771482485</c:v>
                </c:pt>
                <c:pt idx="13">
                  <c:v>0.27881980396385836</c:v>
                </c:pt>
                <c:pt idx="14">
                  <c:v>0.28040356021289187</c:v>
                </c:pt>
                <c:pt idx="15">
                  <c:v>0.28198731646192537</c:v>
                </c:pt>
              </c:numCache>
            </c:numRef>
          </c:val>
          <c:smooth val="0"/>
          <c:extLst>
            <c:ext xmlns:c16="http://schemas.microsoft.com/office/drawing/2014/chart" uri="{C3380CC4-5D6E-409C-BE32-E72D297353CC}">
              <c16:uniqueId val="{00000005-717B-8A4C-B3BE-4762AB29E608}"/>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0.25"/>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Shrubland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'07_Modified_Areal_Change'!$D$172</c:f>
              <c:strCache>
                <c:ptCount val="1"/>
                <c:pt idx="0">
                  <c:v>Shrubland_Ref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'07_Modified_Areal_Change'!$E$172:$T$172</c:f>
              <c:numCache>
                <c:formatCode>0.00%</c:formatCode>
                <c:ptCount val="16"/>
                <c:pt idx="0">
                  <c:v>6.8336321086692964E-2</c:v>
                </c:pt>
                <c:pt idx="1">
                  <c:v>6.782434238345704E-2</c:v>
                </c:pt>
                <c:pt idx="2">
                  <c:v>6.7312363680221102E-2</c:v>
                </c:pt>
                <c:pt idx="3">
                  <c:v>6.7048705142730008E-2</c:v>
                </c:pt>
                <c:pt idx="4">
                  <c:v>6.6785046605238901E-2</c:v>
                </c:pt>
                <c:pt idx="5">
                  <c:v>6.6521388067747808E-2</c:v>
                </c:pt>
                <c:pt idx="6">
                  <c:v>6.6746862132417942E-2</c:v>
                </c:pt>
                <c:pt idx="7">
                  <c:v>6.6972336197088062E-2</c:v>
                </c:pt>
                <c:pt idx="8">
                  <c:v>6.5465938860927303E-2</c:v>
                </c:pt>
                <c:pt idx="9">
                  <c:v>6.3868640561401346E-2</c:v>
                </c:pt>
                <c:pt idx="10">
                  <c:v>6.2202900704800501E-2</c:v>
                </c:pt>
                <c:pt idx="11">
                  <c:v>6.048044969631252E-2</c:v>
                </c:pt>
                <c:pt idx="12">
                  <c:v>5.8699274625204967E-2</c:v>
                </c:pt>
                <c:pt idx="13">
                  <c:v>5.6870658569453024E-2</c:v>
                </c:pt>
                <c:pt idx="14">
                  <c:v>5.5022321820726909E-2</c:v>
                </c:pt>
                <c:pt idx="15">
                  <c:v>5.315269868430135E-2</c:v>
                </c:pt>
              </c:numCache>
            </c:numRef>
          </c:val>
          <c:smooth val="0"/>
          <c:extLst>
            <c:ext xmlns:c16="http://schemas.microsoft.com/office/drawing/2014/chart" uri="{C3380CC4-5D6E-409C-BE32-E72D297353CC}">
              <c16:uniqueId val="{00000000-EE8A-B341-A645-C2F94DCA3474}"/>
            </c:ext>
          </c:extLst>
        </c:ser>
        <c:ser>
          <c:idx val="1"/>
          <c:order val="1"/>
          <c:tx>
            <c:strRef>
              <c:f>'07_Modified_Areal_Change'!$D$173</c:f>
              <c:strCache>
                <c:ptCount val="1"/>
                <c:pt idx="0">
                  <c:v>Shrubland_BAU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'07_Modified_Areal_Change'!$E$173:$T$173</c:f>
              <c:numCache>
                <c:formatCode>0.00%</c:formatCode>
                <c:ptCount val="16"/>
                <c:pt idx="0">
                  <c:v>6.8336321086692964E-2</c:v>
                </c:pt>
                <c:pt idx="1">
                  <c:v>6.782434238345704E-2</c:v>
                </c:pt>
                <c:pt idx="2">
                  <c:v>6.7312363680221102E-2</c:v>
                </c:pt>
                <c:pt idx="3">
                  <c:v>6.7048705142730008E-2</c:v>
                </c:pt>
                <c:pt idx="4">
                  <c:v>6.6785046605238901E-2</c:v>
                </c:pt>
                <c:pt idx="5">
                  <c:v>6.6521388067747808E-2</c:v>
                </c:pt>
                <c:pt idx="6">
                  <c:v>6.6746862132417942E-2</c:v>
                </c:pt>
                <c:pt idx="7">
                  <c:v>6.6972336197088062E-2</c:v>
                </c:pt>
                <c:pt idx="8">
                  <c:v>6.5641085615856534E-2</c:v>
                </c:pt>
                <c:pt idx="9">
                  <c:v>6.4309835034625007E-2</c:v>
                </c:pt>
                <c:pt idx="10">
                  <c:v>6.2978584453393466E-2</c:v>
                </c:pt>
                <c:pt idx="11">
                  <c:v>6.1647333872161938E-2</c:v>
                </c:pt>
                <c:pt idx="12">
                  <c:v>6.0316083290930404E-2</c:v>
                </c:pt>
                <c:pt idx="13">
                  <c:v>5.898483270969887E-2</c:v>
                </c:pt>
                <c:pt idx="14">
                  <c:v>5.7653582128467336E-2</c:v>
                </c:pt>
                <c:pt idx="15">
                  <c:v>5.6322331547235802E-2</c:v>
                </c:pt>
              </c:numCache>
            </c:numRef>
          </c:val>
          <c:smooth val="0"/>
          <c:extLst>
            <c:ext xmlns:c16="http://schemas.microsoft.com/office/drawing/2014/chart" uri="{C3380CC4-5D6E-409C-BE32-E72D297353CC}">
              <c16:uniqueId val="{00000001-EE8A-B341-A645-C2F94DCA3474}"/>
            </c:ext>
          </c:extLst>
        </c:ser>
        <c:ser>
          <c:idx val="2"/>
          <c:order val="2"/>
          <c:tx>
            <c:strRef>
              <c:f>'07_Modified_Areal_Change'!$D$174</c:f>
              <c:strCache>
                <c:ptCount val="1"/>
                <c:pt idx="0">
                  <c:v>Shrubland_EI_Nature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'07_Modified_Areal_Change'!$E$174:$T$174</c:f>
              <c:numCache>
                <c:formatCode>0.00%</c:formatCode>
                <c:ptCount val="16"/>
                <c:pt idx="0">
                  <c:v>6.8336321086692964E-2</c:v>
                </c:pt>
                <c:pt idx="1">
                  <c:v>6.782434238345704E-2</c:v>
                </c:pt>
                <c:pt idx="2">
                  <c:v>6.7312363680221102E-2</c:v>
                </c:pt>
                <c:pt idx="3">
                  <c:v>6.7048705142730008E-2</c:v>
                </c:pt>
                <c:pt idx="4">
                  <c:v>6.6785046605238901E-2</c:v>
                </c:pt>
                <c:pt idx="5">
                  <c:v>6.6521388067747808E-2</c:v>
                </c:pt>
                <c:pt idx="6">
                  <c:v>6.6746862132417942E-2</c:v>
                </c:pt>
                <c:pt idx="7">
                  <c:v>6.6972336197088062E-2</c:v>
                </c:pt>
                <c:pt idx="8">
                  <c:v>6.6784271739982928E-2</c:v>
                </c:pt>
                <c:pt idx="9">
                  <c:v>6.6596207282877795E-2</c:v>
                </c:pt>
                <c:pt idx="10">
                  <c:v>6.6408142825772662E-2</c:v>
                </c:pt>
                <c:pt idx="11">
                  <c:v>6.6220078368667529E-2</c:v>
                </c:pt>
                <c:pt idx="12">
                  <c:v>6.6032013911562396E-2</c:v>
                </c:pt>
                <c:pt idx="13">
                  <c:v>6.5843949454457262E-2</c:v>
                </c:pt>
                <c:pt idx="14">
                  <c:v>6.5655884997352129E-2</c:v>
                </c:pt>
                <c:pt idx="15">
                  <c:v>6.5467820540246996E-2</c:v>
                </c:pt>
              </c:numCache>
            </c:numRef>
          </c:val>
          <c:smooth val="0"/>
          <c:extLst>
            <c:ext xmlns:c16="http://schemas.microsoft.com/office/drawing/2014/chart" uri="{C3380CC4-5D6E-409C-BE32-E72D297353CC}">
              <c16:uniqueId val="{00000002-EE8A-B341-A645-C2F94DCA3474}"/>
            </c:ext>
          </c:extLst>
        </c:ser>
        <c:ser>
          <c:idx val="3"/>
          <c:order val="3"/>
          <c:tx>
            <c:strRef>
              <c:f>'07_Modified_Areal_Change'!$D$175</c:f>
              <c:strCache>
                <c:ptCount val="1"/>
                <c:pt idx="0">
                  <c:v>Shrubland_EI_Culture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'07_Modified_Areal_Change'!$E$175:$T$175</c:f>
              <c:numCache>
                <c:formatCode>0.00%</c:formatCode>
                <c:ptCount val="16"/>
                <c:pt idx="0">
                  <c:v>6.8336321086692964E-2</c:v>
                </c:pt>
                <c:pt idx="1">
                  <c:v>6.782434238345704E-2</c:v>
                </c:pt>
                <c:pt idx="2">
                  <c:v>6.7312363680221102E-2</c:v>
                </c:pt>
                <c:pt idx="3">
                  <c:v>6.7048705142730008E-2</c:v>
                </c:pt>
                <c:pt idx="4">
                  <c:v>6.6785046605238901E-2</c:v>
                </c:pt>
                <c:pt idx="5">
                  <c:v>6.6521388067747808E-2</c:v>
                </c:pt>
                <c:pt idx="6">
                  <c:v>6.6746862132417942E-2</c:v>
                </c:pt>
                <c:pt idx="7">
                  <c:v>6.6972336197088062E-2</c:v>
                </c:pt>
                <c:pt idx="8">
                  <c:v>6.5812214844820804E-2</c:v>
                </c:pt>
                <c:pt idx="9">
                  <c:v>6.4652093492553547E-2</c:v>
                </c:pt>
                <c:pt idx="10">
                  <c:v>6.3491972140286276E-2</c:v>
                </c:pt>
                <c:pt idx="11">
                  <c:v>6.2331850788019026E-2</c:v>
                </c:pt>
                <c:pt idx="12">
                  <c:v>6.1171729435751776E-2</c:v>
                </c:pt>
                <c:pt idx="13">
                  <c:v>6.0011608083484519E-2</c:v>
                </c:pt>
                <c:pt idx="14">
                  <c:v>5.8851486731217269E-2</c:v>
                </c:pt>
                <c:pt idx="15">
                  <c:v>5.7691365378950012E-2</c:v>
                </c:pt>
              </c:numCache>
            </c:numRef>
          </c:val>
          <c:smooth val="0"/>
          <c:extLst>
            <c:ext xmlns:c16="http://schemas.microsoft.com/office/drawing/2014/chart" uri="{C3380CC4-5D6E-409C-BE32-E72D297353CC}">
              <c16:uniqueId val="{00000003-EE8A-B341-A645-C2F94DCA3474}"/>
            </c:ext>
          </c:extLst>
        </c:ser>
        <c:ser>
          <c:idx val="4"/>
          <c:order val="4"/>
          <c:tx>
            <c:strRef>
              <c:f>'07_Modified_Areal_Change'!$D$176</c:f>
              <c:strCache>
                <c:ptCount val="1"/>
                <c:pt idx="0">
                  <c:v>Shrubland_EI_Society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'07_Modified_Areal_Change'!$E$176:$T$176</c:f>
              <c:numCache>
                <c:formatCode>0.00%</c:formatCode>
                <c:ptCount val="16"/>
                <c:pt idx="0">
                  <c:v>6.8336321086692964E-2</c:v>
                </c:pt>
                <c:pt idx="1">
                  <c:v>6.782434238345704E-2</c:v>
                </c:pt>
                <c:pt idx="2">
                  <c:v>6.7312363680221102E-2</c:v>
                </c:pt>
                <c:pt idx="3">
                  <c:v>6.7048705142730008E-2</c:v>
                </c:pt>
                <c:pt idx="4">
                  <c:v>6.6785046605238901E-2</c:v>
                </c:pt>
                <c:pt idx="5">
                  <c:v>6.6521388067747808E-2</c:v>
                </c:pt>
                <c:pt idx="6">
                  <c:v>6.6746862132417942E-2</c:v>
                </c:pt>
                <c:pt idx="7">
                  <c:v>6.6972336197088062E-2</c:v>
                </c:pt>
                <c:pt idx="8">
                  <c:v>6.5751172802140337E-2</c:v>
                </c:pt>
                <c:pt idx="9">
                  <c:v>6.4530009407192612E-2</c:v>
                </c:pt>
                <c:pt idx="10">
                  <c:v>6.3308846012244874E-2</c:v>
                </c:pt>
                <c:pt idx="11">
                  <c:v>6.2087682617297142E-2</c:v>
                </c:pt>
                <c:pt idx="12">
                  <c:v>6.0866519222349404E-2</c:v>
                </c:pt>
                <c:pt idx="13">
                  <c:v>5.9645355827401672E-2</c:v>
                </c:pt>
                <c:pt idx="14">
                  <c:v>5.8424192432453934E-2</c:v>
                </c:pt>
                <c:pt idx="15">
                  <c:v>5.7203029037506202E-2</c:v>
                </c:pt>
              </c:numCache>
            </c:numRef>
          </c:val>
          <c:smooth val="0"/>
          <c:extLst>
            <c:ext xmlns:c16="http://schemas.microsoft.com/office/drawing/2014/chart" uri="{C3380CC4-5D6E-409C-BE32-E72D297353CC}">
              <c16:uniqueId val="{00000004-EE8A-B341-A645-C2F94DCA3474}"/>
            </c:ext>
          </c:extLst>
        </c:ser>
        <c:ser>
          <c:idx val="5"/>
          <c:order val="5"/>
          <c:tx>
            <c:strRef>
              <c:f>'07_Modified_Areal_Change'!$D$177</c:f>
              <c:strCache>
                <c:ptCount val="1"/>
                <c:pt idx="0">
                  <c:v>Shrubland_GE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'07_Modified_Areal_Change'!$E$177:$T$177</c:f>
              <c:numCache>
                <c:formatCode>0.00%</c:formatCode>
                <c:ptCount val="16"/>
                <c:pt idx="0">
                  <c:v>6.8336321086692964E-2</c:v>
                </c:pt>
                <c:pt idx="1">
                  <c:v>6.782434238345704E-2</c:v>
                </c:pt>
                <c:pt idx="2">
                  <c:v>6.7312363680221102E-2</c:v>
                </c:pt>
                <c:pt idx="3">
                  <c:v>6.7048705142730008E-2</c:v>
                </c:pt>
                <c:pt idx="4">
                  <c:v>6.6785046605238901E-2</c:v>
                </c:pt>
                <c:pt idx="5">
                  <c:v>6.6521388067747808E-2</c:v>
                </c:pt>
                <c:pt idx="6">
                  <c:v>6.6746862132417942E-2</c:v>
                </c:pt>
                <c:pt idx="7">
                  <c:v>6.6972336197088062E-2</c:v>
                </c:pt>
                <c:pt idx="8">
                  <c:v>6.5547979311667032E-2</c:v>
                </c:pt>
                <c:pt idx="9">
                  <c:v>6.4123622426245988E-2</c:v>
                </c:pt>
                <c:pt idx="10">
                  <c:v>6.2699265540824944E-2</c:v>
                </c:pt>
                <c:pt idx="11">
                  <c:v>6.1274908655403908E-2</c:v>
                </c:pt>
                <c:pt idx="12">
                  <c:v>5.9850551769982871E-2</c:v>
                </c:pt>
                <c:pt idx="13">
                  <c:v>5.8426194884561827E-2</c:v>
                </c:pt>
                <c:pt idx="14">
                  <c:v>5.7001837999140791E-2</c:v>
                </c:pt>
                <c:pt idx="15">
                  <c:v>5.5577481113719747E-2</c:v>
                </c:pt>
              </c:numCache>
            </c:numRef>
          </c:val>
          <c:smooth val="0"/>
          <c:extLst>
            <c:ext xmlns:c16="http://schemas.microsoft.com/office/drawing/2014/chart" uri="{C3380CC4-5D6E-409C-BE32-E72D297353CC}">
              <c16:uniqueId val="{00000005-EE8A-B341-A645-C2F94DCA3474}"/>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4.0000000000000008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Int_AG</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'07_Modified_Areal_Change'!$D$178</c:f>
              <c:strCache>
                <c:ptCount val="1"/>
                <c:pt idx="0">
                  <c:v>Int_AG_Ref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'07_Modified_Areal_Change'!$E$178:$T$178</c:f>
              <c:numCache>
                <c:formatCode>0.00%</c:formatCode>
                <c:ptCount val="16"/>
                <c:pt idx="0">
                  <c:v>0.10573401616535216</c:v>
                </c:pt>
                <c:pt idx="1">
                  <c:v>0.10458799761108896</c:v>
                </c:pt>
                <c:pt idx="2">
                  <c:v>0.10344197905682576</c:v>
                </c:pt>
                <c:pt idx="3">
                  <c:v>0.10151112023878776</c:v>
                </c:pt>
                <c:pt idx="4">
                  <c:v>9.9580261420749772E-2</c:v>
                </c:pt>
                <c:pt idx="5">
                  <c:v>9.7649402602711793E-2</c:v>
                </c:pt>
                <c:pt idx="6">
                  <c:v>9.5854934200807054E-2</c:v>
                </c:pt>
                <c:pt idx="7">
                  <c:v>9.4060465798902315E-2</c:v>
                </c:pt>
                <c:pt idx="8">
                  <c:v>9.2006184601017477E-2</c:v>
                </c:pt>
                <c:pt idx="9">
                  <c:v>8.9812149156758489E-2</c:v>
                </c:pt>
                <c:pt idx="10">
                  <c:v>8.7512757707763414E-2</c:v>
                </c:pt>
                <c:pt idx="11">
                  <c:v>8.5142328548405394E-2</c:v>
                </c:pt>
                <c:pt idx="12">
                  <c:v>8.2742622265706972E-2</c:v>
                </c:pt>
                <c:pt idx="13">
                  <c:v>8.0334987908611738E-2</c:v>
                </c:pt>
                <c:pt idx="14">
                  <c:v>7.7939596770873601E-2</c:v>
                </c:pt>
                <c:pt idx="15">
                  <c:v>7.5598195236473723E-2</c:v>
                </c:pt>
              </c:numCache>
            </c:numRef>
          </c:val>
          <c:smooth val="0"/>
          <c:extLst>
            <c:ext xmlns:c16="http://schemas.microsoft.com/office/drawing/2014/chart" uri="{C3380CC4-5D6E-409C-BE32-E72D297353CC}">
              <c16:uniqueId val="{00000000-4238-F04B-A66D-97A6A6B08CC7}"/>
            </c:ext>
          </c:extLst>
        </c:ser>
        <c:ser>
          <c:idx val="1"/>
          <c:order val="1"/>
          <c:tx>
            <c:strRef>
              <c:f>'07_Modified_Areal_Change'!$D$179</c:f>
              <c:strCache>
                <c:ptCount val="1"/>
                <c:pt idx="0">
                  <c:v>Int_AG_BAU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'07_Modified_Areal_Change'!$E$179:$T$179</c:f>
              <c:numCache>
                <c:formatCode>0.00%</c:formatCode>
                <c:ptCount val="16"/>
                <c:pt idx="0">
                  <c:v>0.10573401616535216</c:v>
                </c:pt>
                <c:pt idx="1">
                  <c:v>0.10458799761108896</c:v>
                </c:pt>
                <c:pt idx="2">
                  <c:v>0.10344197905682576</c:v>
                </c:pt>
                <c:pt idx="3">
                  <c:v>0.10151112023878776</c:v>
                </c:pt>
                <c:pt idx="4">
                  <c:v>9.9580261420749772E-2</c:v>
                </c:pt>
                <c:pt idx="5">
                  <c:v>9.7649402602711793E-2</c:v>
                </c:pt>
                <c:pt idx="6">
                  <c:v>9.5854934200807054E-2</c:v>
                </c:pt>
                <c:pt idx="7">
                  <c:v>9.4060465798902315E-2</c:v>
                </c:pt>
                <c:pt idx="8">
                  <c:v>9.1957153393627963E-2</c:v>
                </c:pt>
                <c:pt idx="9">
                  <c:v>8.9853840988353598E-2</c:v>
                </c:pt>
                <c:pt idx="10">
                  <c:v>8.7750528583079232E-2</c:v>
                </c:pt>
                <c:pt idx="11">
                  <c:v>8.5647216177804866E-2</c:v>
                </c:pt>
                <c:pt idx="12">
                  <c:v>8.3543903772530501E-2</c:v>
                </c:pt>
                <c:pt idx="13">
                  <c:v>8.1440591367256135E-2</c:v>
                </c:pt>
                <c:pt idx="14">
                  <c:v>7.9337278961981769E-2</c:v>
                </c:pt>
                <c:pt idx="15">
                  <c:v>7.7233966556707404E-2</c:v>
                </c:pt>
              </c:numCache>
            </c:numRef>
          </c:val>
          <c:smooth val="0"/>
          <c:extLst>
            <c:ext xmlns:c16="http://schemas.microsoft.com/office/drawing/2014/chart" uri="{C3380CC4-5D6E-409C-BE32-E72D297353CC}">
              <c16:uniqueId val="{00000001-4238-F04B-A66D-97A6A6B08CC7}"/>
            </c:ext>
          </c:extLst>
        </c:ser>
        <c:ser>
          <c:idx val="2"/>
          <c:order val="2"/>
          <c:tx>
            <c:strRef>
              <c:f>'07_Modified_Areal_Change'!$D$180</c:f>
              <c:strCache>
                <c:ptCount val="1"/>
                <c:pt idx="0">
                  <c:v>Int_AG_EI_Nature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'07_Modified_Areal_Change'!$E$180:$T$180</c:f>
              <c:numCache>
                <c:formatCode>0.00%</c:formatCode>
                <c:ptCount val="16"/>
                <c:pt idx="0">
                  <c:v>0.10573401616535216</c:v>
                </c:pt>
                <c:pt idx="1">
                  <c:v>0.10458799761108896</c:v>
                </c:pt>
                <c:pt idx="2">
                  <c:v>0.10344197905682576</c:v>
                </c:pt>
                <c:pt idx="3">
                  <c:v>0.10151112023878776</c:v>
                </c:pt>
                <c:pt idx="4">
                  <c:v>9.9580261420749772E-2</c:v>
                </c:pt>
                <c:pt idx="5">
                  <c:v>9.7649402602711793E-2</c:v>
                </c:pt>
                <c:pt idx="6">
                  <c:v>9.5854934200807054E-2</c:v>
                </c:pt>
                <c:pt idx="7">
                  <c:v>9.4060465798902315E-2</c:v>
                </c:pt>
                <c:pt idx="8">
                  <c:v>9.2210069167359479E-2</c:v>
                </c:pt>
                <c:pt idx="9">
                  <c:v>9.0359672535816629E-2</c:v>
                </c:pt>
                <c:pt idx="10">
                  <c:v>8.8509275904273779E-2</c:v>
                </c:pt>
                <c:pt idx="11">
                  <c:v>8.6658879272730929E-2</c:v>
                </c:pt>
                <c:pt idx="12">
                  <c:v>8.4808482641188093E-2</c:v>
                </c:pt>
                <c:pt idx="13">
                  <c:v>8.2958086009645243E-2</c:v>
                </c:pt>
                <c:pt idx="14">
                  <c:v>8.1107689378102393E-2</c:v>
                </c:pt>
                <c:pt idx="15">
                  <c:v>7.9257292746559543E-2</c:v>
                </c:pt>
              </c:numCache>
            </c:numRef>
          </c:val>
          <c:smooth val="0"/>
          <c:extLst>
            <c:ext xmlns:c16="http://schemas.microsoft.com/office/drawing/2014/chart" uri="{C3380CC4-5D6E-409C-BE32-E72D297353CC}">
              <c16:uniqueId val="{00000002-4238-F04B-A66D-97A6A6B08CC7}"/>
            </c:ext>
          </c:extLst>
        </c:ser>
        <c:ser>
          <c:idx val="3"/>
          <c:order val="3"/>
          <c:tx>
            <c:strRef>
              <c:f>'07_Modified_Areal_Change'!$D$181</c:f>
              <c:strCache>
                <c:ptCount val="1"/>
                <c:pt idx="0">
                  <c:v>Int_AG_EI_Culture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'07_Modified_Areal_Change'!$E$181:$T$181</c:f>
              <c:numCache>
                <c:formatCode>0.00%</c:formatCode>
                <c:ptCount val="16"/>
                <c:pt idx="0">
                  <c:v>0.10573401616535216</c:v>
                </c:pt>
                <c:pt idx="1">
                  <c:v>0.10458799761108896</c:v>
                </c:pt>
                <c:pt idx="2">
                  <c:v>0.10344197905682576</c:v>
                </c:pt>
                <c:pt idx="3">
                  <c:v>0.10151112023878776</c:v>
                </c:pt>
                <c:pt idx="4">
                  <c:v>9.9580261420749772E-2</c:v>
                </c:pt>
                <c:pt idx="5">
                  <c:v>9.7649402602711793E-2</c:v>
                </c:pt>
                <c:pt idx="6">
                  <c:v>9.5854934200807054E-2</c:v>
                </c:pt>
                <c:pt idx="7">
                  <c:v>9.4060465798902315E-2</c:v>
                </c:pt>
                <c:pt idx="8">
                  <c:v>9.2191820332719734E-2</c:v>
                </c:pt>
                <c:pt idx="9">
                  <c:v>9.0323174866537154E-2</c:v>
                </c:pt>
                <c:pt idx="10">
                  <c:v>8.8454529400354573E-2</c:v>
                </c:pt>
                <c:pt idx="11">
                  <c:v>8.6585883934171992E-2</c:v>
                </c:pt>
                <c:pt idx="12">
                  <c:v>8.4717238467989411E-2</c:v>
                </c:pt>
                <c:pt idx="13">
                  <c:v>8.2848593001806817E-2</c:v>
                </c:pt>
                <c:pt idx="14">
                  <c:v>8.0979947535624236E-2</c:v>
                </c:pt>
                <c:pt idx="15">
                  <c:v>7.9111302069441655E-2</c:v>
                </c:pt>
              </c:numCache>
            </c:numRef>
          </c:val>
          <c:smooth val="0"/>
          <c:extLst>
            <c:ext xmlns:c16="http://schemas.microsoft.com/office/drawing/2014/chart" uri="{C3380CC4-5D6E-409C-BE32-E72D297353CC}">
              <c16:uniqueId val="{00000003-4238-F04B-A66D-97A6A6B08CC7}"/>
            </c:ext>
          </c:extLst>
        </c:ser>
        <c:ser>
          <c:idx val="4"/>
          <c:order val="4"/>
          <c:tx>
            <c:strRef>
              <c:f>'07_Modified_Areal_Change'!$D$182</c:f>
              <c:strCache>
                <c:ptCount val="1"/>
                <c:pt idx="0">
                  <c:v>Int_AG_EI_Society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'07_Modified_Areal_Change'!$E$182:$T$182</c:f>
              <c:numCache>
                <c:formatCode>0.00%</c:formatCode>
                <c:ptCount val="16"/>
                <c:pt idx="0">
                  <c:v>0.10573401616535216</c:v>
                </c:pt>
                <c:pt idx="1">
                  <c:v>0.10458799761108896</c:v>
                </c:pt>
                <c:pt idx="2">
                  <c:v>0.10344197905682576</c:v>
                </c:pt>
                <c:pt idx="3">
                  <c:v>0.10151112023878776</c:v>
                </c:pt>
                <c:pt idx="4">
                  <c:v>9.9580261420749772E-2</c:v>
                </c:pt>
                <c:pt idx="5">
                  <c:v>9.7649402602711793E-2</c:v>
                </c:pt>
                <c:pt idx="6">
                  <c:v>9.5854934200807054E-2</c:v>
                </c:pt>
                <c:pt idx="7">
                  <c:v>9.4060465798902315E-2</c:v>
                </c:pt>
                <c:pt idx="8">
                  <c:v>9.2108114297237476E-2</c:v>
                </c:pt>
                <c:pt idx="9">
                  <c:v>9.0155762795572622E-2</c:v>
                </c:pt>
                <c:pt idx="10">
                  <c:v>8.8203411293907782E-2</c:v>
                </c:pt>
                <c:pt idx="11">
                  <c:v>8.6251059792242929E-2</c:v>
                </c:pt>
                <c:pt idx="12">
                  <c:v>8.4298708290578089E-2</c:v>
                </c:pt>
                <c:pt idx="13">
                  <c:v>8.2346356788913236E-2</c:v>
                </c:pt>
                <c:pt idx="14">
                  <c:v>8.0394005287248382E-2</c:v>
                </c:pt>
                <c:pt idx="15">
                  <c:v>7.8441653785583543E-2</c:v>
                </c:pt>
              </c:numCache>
            </c:numRef>
          </c:val>
          <c:smooth val="0"/>
          <c:extLst>
            <c:ext xmlns:c16="http://schemas.microsoft.com/office/drawing/2014/chart" uri="{C3380CC4-5D6E-409C-BE32-E72D297353CC}">
              <c16:uniqueId val="{00000004-4238-F04B-A66D-97A6A6B08CC7}"/>
            </c:ext>
          </c:extLst>
        </c:ser>
        <c:ser>
          <c:idx val="5"/>
          <c:order val="5"/>
          <c:tx>
            <c:strRef>
              <c:f>'07_Modified_Areal_Change'!$D$183</c:f>
              <c:strCache>
                <c:ptCount val="1"/>
                <c:pt idx="0">
                  <c:v>Int_AG_GE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'07_Modified_Areal_Change'!$E$183:$T$183</c:f>
              <c:numCache>
                <c:formatCode>0.00%</c:formatCode>
                <c:ptCount val="16"/>
                <c:pt idx="0">
                  <c:v>0.10573401616535216</c:v>
                </c:pt>
                <c:pt idx="1">
                  <c:v>0.10458799761108896</c:v>
                </c:pt>
                <c:pt idx="2">
                  <c:v>0.10344197905682576</c:v>
                </c:pt>
                <c:pt idx="3">
                  <c:v>0.10151112023878776</c:v>
                </c:pt>
                <c:pt idx="4">
                  <c:v>9.9580261420749772E-2</c:v>
                </c:pt>
                <c:pt idx="5">
                  <c:v>9.7649402602711793E-2</c:v>
                </c:pt>
                <c:pt idx="6">
                  <c:v>9.5854934200807054E-2</c:v>
                </c:pt>
                <c:pt idx="7">
                  <c:v>9.4060465798902315E-2</c:v>
                </c:pt>
                <c:pt idx="8">
                  <c:v>9.3105705500036967E-2</c:v>
                </c:pt>
                <c:pt idx="9">
                  <c:v>9.2150945201171619E-2</c:v>
                </c:pt>
                <c:pt idx="10">
                  <c:v>9.1196184902306271E-2</c:v>
                </c:pt>
                <c:pt idx="11">
                  <c:v>9.0241424603440923E-2</c:v>
                </c:pt>
                <c:pt idx="12">
                  <c:v>8.9286664304575561E-2</c:v>
                </c:pt>
                <c:pt idx="13">
                  <c:v>8.8331904005710213E-2</c:v>
                </c:pt>
                <c:pt idx="14">
                  <c:v>8.7377143706844865E-2</c:v>
                </c:pt>
                <c:pt idx="15">
                  <c:v>8.6422383407979517E-2</c:v>
                </c:pt>
              </c:numCache>
            </c:numRef>
          </c:val>
          <c:smooth val="0"/>
          <c:extLst>
            <c:ext xmlns:c16="http://schemas.microsoft.com/office/drawing/2014/chart" uri="{C3380CC4-5D6E-409C-BE32-E72D297353CC}">
              <c16:uniqueId val="{00000005-4238-F04B-A66D-97A6A6B08CC7}"/>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7.0000000000000007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Alp_Past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'07_Modified_Areal_Change'!$D$184</c:f>
              <c:strCache>
                <c:ptCount val="1"/>
                <c:pt idx="0">
                  <c:v>Alp_Past_Ref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'07_Modified_Areal_Change'!$E$184:$T$184</c:f>
              <c:numCache>
                <c:formatCode>0.00%</c:formatCode>
                <c:ptCount val="16"/>
                <c:pt idx="0">
                  <c:v>0.12398675927168244</c:v>
                </c:pt>
                <c:pt idx="1">
                  <c:v>0.12192734067992902</c:v>
                </c:pt>
                <c:pt idx="2">
                  <c:v>0.11986792208817562</c:v>
                </c:pt>
                <c:pt idx="3">
                  <c:v>0.11923840302039988</c:v>
                </c:pt>
                <c:pt idx="4">
                  <c:v>0.11860888395262414</c:v>
                </c:pt>
                <c:pt idx="5">
                  <c:v>0.11797936488484838</c:v>
                </c:pt>
                <c:pt idx="6">
                  <c:v>0.1167116484600194</c:v>
                </c:pt>
                <c:pt idx="7">
                  <c:v>0.11544393203519042</c:v>
                </c:pt>
                <c:pt idx="8">
                  <c:v>0.11438538843296252</c:v>
                </c:pt>
                <c:pt idx="9">
                  <c:v>0.11329244600027899</c:v>
                </c:pt>
                <c:pt idx="10">
                  <c:v>0.11215411700292097</c:v>
                </c:pt>
                <c:pt idx="11">
                  <c:v>0.11097904243761857</c:v>
                </c:pt>
                <c:pt idx="12">
                  <c:v>0.10976608079648421</c:v>
                </c:pt>
                <c:pt idx="13">
                  <c:v>0.10852012413080063</c:v>
                </c:pt>
                <c:pt idx="14">
                  <c:v>0.10722361818895113</c:v>
                </c:pt>
                <c:pt idx="15">
                  <c:v>0.10588779804026317</c:v>
                </c:pt>
              </c:numCache>
            </c:numRef>
          </c:val>
          <c:smooth val="0"/>
          <c:extLst>
            <c:ext xmlns:c16="http://schemas.microsoft.com/office/drawing/2014/chart" uri="{C3380CC4-5D6E-409C-BE32-E72D297353CC}">
              <c16:uniqueId val="{00000000-9EAA-3E46-BA59-3B8ED98C6C08}"/>
            </c:ext>
          </c:extLst>
        </c:ser>
        <c:ser>
          <c:idx val="1"/>
          <c:order val="1"/>
          <c:tx>
            <c:strRef>
              <c:f>'07_Modified_Areal_Change'!$D$185</c:f>
              <c:strCache>
                <c:ptCount val="1"/>
                <c:pt idx="0">
                  <c:v>Alp_Past_BAU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'07_Modified_Areal_Change'!$E$185:$T$185</c:f>
              <c:numCache>
                <c:formatCode>0.00%</c:formatCode>
                <c:ptCount val="16"/>
                <c:pt idx="0">
                  <c:v>0.12398675927168244</c:v>
                </c:pt>
                <c:pt idx="1">
                  <c:v>0.12192734067992902</c:v>
                </c:pt>
                <c:pt idx="2">
                  <c:v>0.11986792208817562</c:v>
                </c:pt>
                <c:pt idx="3">
                  <c:v>0.11923840302039988</c:v>
                </c:pt>
                <c:pt idx="4">
                  <c:v>0.11860888395262414</c:v>
                </c:pt>
                <c:pt idx="5">
                  <c:v>0.11797936488484838</c:v>
                </c:pt>
                <c:pt idx="6">
                  <c:v>0.1167116484600194</c:v>
                </c:pt>
                <c:pt idx="7">
                  <c:v>0.11544393203519042</c:v>
                </c:pt>
                <c:pt idx="8">
                  <c:v>0.11391979100401603</c:v>
                </c:pt>
                <c:pt idx="9">
                  <c:v>0.11239564997284165</c:v>
                </c:pt>
                <c:pt idx="10">
                  <c:v>0.11087150894166727</c:v>
                </c:pt>
                <c:pt idx="11">
                  <c:v>0.10934736791049288</c:v>
                </c:pt>
                <c:pt idx="12">
                  <c:v>0.10782322687931849</c:v>
                </c:pt>
                <c:pt idx="13">
                  <c:v>0.1062990858481441</c:v>
                </c:pt>
                <c:pt idx="14">
                  <c:v>0.10477494481696971</c:v>
                </c:pt>
                <c:pt idx="15">
                  <c:v>0.10325080378579532</c:v>
                </c:pt>
              </c:numCache>
            </c:numRef>
          </c:val>
          <c:smooth val="0"/>
          <c:extLst>
            <c:ext xmlns:c16="http://schemas.microsoft.com/office/drawing/2014/chart" uri="{C3380CC4-5D6E-409C-BE32-E72D297353CC}">
              <c16:uniqueId val="{00000001-9EAA-3E46-BA59-3B8ED98C6C08}"/>
            </c:ext>
          </c:extLst>
        </c:ser>
        <c:ser>
          <c:idx val="2"/>
          <c:order val="2"/>
          <c:tx>
            <c:strRef>
              <c:f>'07_Modified_Areal_Change'!$D$186</c:f>
              <c:strCache>
                <c:ptCount val="1"/>
                <c:pt idx="0">
                  <c:v>Alp_Past_EI_Nature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'07_Modified_Areal_Change'!$E$186:$T$186</c:f>
              <c:numCache>
                <c:formatCode>0.00%</c:formatCode>
                <c:ptCount val="16"/>
                <c:pt idx="0">
                  <c:v>0.12398675927168244</c:v>
                </c:pt>
                <c:pt idx="1">
                  <c:v>0.12192734067992902</c:v>
                </c:pt>
                <c:pt idx="2">
                  <c:v>0.11986792208817562</c:v>
                </c:pt>
                <c:pt idx="3">
                  <c:v>0.11923840302039988</c:v>
                </c:pt>
                <c:pt idx="4">
                  <c:v>0.11860888395262414</c:v>
                </c:pt>
                <c:pt idx="5">
                  <c:v>0.11797936488484838</c:v>
                </c:pt>
                <c:pt idx="6">
                  <c:v>0.1167116484600194</c:v>
                </c:pt>
                <c:pt idx="7">
                  <c:v>0.11544393203519042</c:v>
                </c:pt>
                <c:pt idx="8">
                  <c:v>0.11292208115391798</c:v>
                </c:pt>
                <c:pt idx="9">
                  <c:v>0.11040023027264553</c:v>
                </c:pt>
                <c:pt idx="10">
                  <c:v>0.10787837939137308</c:v>
                </c:pt>
                <c:pt idx="11">
                  <c:v>0.10535652851010065</c:v>
                </c:pt>
                <c:pt idx="12">
                  <c:v>0.1028346776288282</c:v>
                </c:pt>
                <c:pt idx="13">
                  <c:v>0.10031282674755575</c:v>
                </c:pt>
                <c:pt idx="14">
                  <c:v>9.7790975866283311E-2</c:v>
                </c:pt>
                <c:pt idx="15">
                  <c:v>9.5269124985010861E-2</c:v>
                </c:pt>
              </c:numCache>
            </c:numRef>
          </c:val>
          <c:smooth val="0"/>
          <c:extLst>
            <c:ext xmlns:c16="http://schemas.microsoft.com/office/drawing/2014/chart" uri="{C3380CC4-5D6E-409C-BE32-E72D297353CC}">
              <c16:uniqueId val="{00000002-9EAA-3E46-BA59-3B8ED98C6C08}"/>
            </c:ext>
          </c:extLst>
        </c:ser>
        <c:ser>
          <c:idx val="3"/>
          <c:order val="3"/>
          <c:tx>
            <c:strRef>
              <c:f>'07_Modified_Areal_Change'!$D$187</c:f>
              <c:strCache>
                <c:ptCount val="1"/>
                <c:pt idx="0">
                  <c:v>Alp_Past_EI_Culture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'07_Modified_Areal_Change'!$E$187:$T$187</c:f>
              <c:numCache>
                <c:formatCode>0.00%</c:formatCode>
                <c:ptCount val="16"/>
                <c:pt idx="0">
                  <c:v>0.12398675927168244</c:v>
                </c:pt>
                <c:pt idx="1">
                  <c:v>0.12192734067992902</c:v>
                </c:pt>
                <c:pt idx="2">
                  <c:v>0.11986792208817562</c:v>
                </c:pt>
                <c:pt idx="3">
                  <c:v>0.11923840302039988</c:v>
                </c:pt>
                <c:pt idx="4">
                  <c:v>0.11860888395262414</c:v>
                </c:pt>
                <c:pt idx="5">
                  <c:v>0.11797936488484838</c:v>
                </c:pt>
                <c:pt idx="6">
                  <c:v>0.1167116484600194</c:v>
                </c:pt>
                <c:pt idx="7">
                  <c:v>0.11544393203519042</c:v>
                </c:pt>
                <c:pt idx="8">
                  <c:v>0.11526819511680707</c:v>
                </c:pt>
                <c:pt idx="9">
                  <c:v>0.11509245819842372</c:v>
                </c:pt>
                <c:pt idx="10">
                  <c:v>0.11491672128004035</c:v>
                </c:pt>
                <c:pt idx="11">
                  <c:v>0.114740984361657</c:v>
                </c:pt>
                <c:pt idx="12">
                  <c:v>0.11456524744327364</c:v>
                </c:pt>
                <c:pt idx="13">
                  <c:v>0.11438951052489028</c:v>
                </c:pt>
                <c:pt idx="14">
                  <c:v>0.11421377360650693</c:v>
                </c:pt>
                <c:pt idx="15">
                  <c:v>0.11403803668812357</c:v>
                </c:pt>
              </c:numCache>
            </c:numRef>
          </c:val>
          <c:smooth val="0"/>
          <c:extLst>
            <c:ext xmlns:c16="http://schemas.microsoft.com/office/drawing/2014/chart" uri="{C3380CC4-5D6E-409C-BE32-E72D297353CC}">
              <c16:uniqueId val="{00000003-9EAA-3E46-BA59-3B8ED98C6C08}"/>
            </c:ext>
          </c:extLst>
        </c:ser>
        <c:ser>
          <c:idx val="4"/>
          <c:order val="4"/>
          <c:tx>
            <c:strRef>
              <c:f>'07_Modified_Areal_Change'!$D$188</c:f>
              <c:strCache>
                <c:ptCount val="1"/>
                <c:pt idx="0">
                  <c:v>Alp_Past_EI_Society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'07_Modified_Areal_Change'!$E$188:$T$188</c:f>
              <c:numCache>
                <c:formatCode>0.00%</c:formatCode>
                <c:ptCount val="16"/>
                <c:pt idx="0">
                  <c:v>0.12398675927168244</c:v>
                </c:pt>
                <c:pt idx="1">
                  <c:v>0.12192734067992902</c:v>
                </c:pt>
                <c:pt idx="2">
                  <c:v>0.11986792208817562</c:v>
                </c:pt>
                <c:pt idx="3">
                  <c:v>0.11923840302039988</c:v>
                </c:pt>
                <c:pt idx="4">
                  <c:v>0.11860888395262414</c:v>
                </c:pt>
                <c:pt idx="5">
                  <c:v>0.11797936488484838</c:v>
                </c:pt>
                <c:pt idx="6">
                  <c:v>0.1167116484600194</c:v>
                </c:pt>
                <c:pt idx="7">
                  <c:v>0.11544393203519042</c:v>
                </c:pt>
                <c:pt idx="8">
                  <c:v>0.11412160421305882</c:v>
                </c:pt>
                <c:pt idx="9">
                  <c:v>0.11279927639092721</c:v>
                </c:pt>
                <c:pt idx="10">
                  <c:v>0.11147694856879561</c:v>
                </c:pt>
                <c:pt idx="11">
                  <c:v>0.110154620746664</c:v>
                </c:pt>
                <c:pt idx="12">
                  <c:v>0.10883229292453239</c:v>
                </c:pt>
                <c:pt idx="13">
                  <c:v>0.1075099651024008</c:v>
                </c:pt>
                <c:pt idx="14">
                  <c:v>0.10618763728026918</c:v>
                </c:pt>
                <c:pt idx="15">
                  <c:v>0.10486530945813759</c:v>
                </c:pt>
              </c:numCache>
            </c:numRef>
          </c:val>
          <c:smooth val="0"/>
          <c:extLst>
            <c:ext xmlns:c16="http://schemas.microsoft.com/office/drawing/2014/chart" uri="{C3380CC4-5D6E-409C-BE32-E72D297353CC}">
              <c16:uniqueId val="{00000004-9EAA-3E46-BA59-3B8ED98C6C08}"/>
            </c:ext>
          </c:extLst>
        </c:ser>
        <c:ser>
          <c:idx val="5"/>
          <c:order val="5"/>
          <c:tx>
            <c:strRef>
              <c:f>'07_Modified_Areal_Change'!$D$189</c:f>
              <c:strCache>
                <c:ptCount val="1"/>
                <c:pt idx="0">
                  <c:v>Alp_Past_GE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'07_Modified_Areal_Change'!$E$189:$T$189</c:f>
              <c:numCache>
                <c:formatCode>0.00%</c:formatCode>
                <c:ptCount val="16"/>
                <c:pt idx="0">
                  <c:v>0.12398675927168244</c:v>
                </c:pt>
                <c:pt idx="1">
                  <c:v>0.12192734067992902</c:v>
                </c:pt>
                <c:pt idx="2">
                  <c:v>0.11986792208817562</c:v>
                </c:pt>
                <c:pt idx="3">
                  <c:v>0.11923840302039988</c:v>
                </c:pt>
                <c:pt idx="4">
                  <c:v>0.11860888395262414</c:v>
                </c:pt>
                <c:pt idx="5">
                  <c:v>0.11797936488484838</c:v>
                </c:pt>
                <c:pt idx="6">
                  <c:v>0.1167116484600194</c:v>
                </c:pt>
                <c:pt idx="7">
                  <c:v>0.11544393203519042</c:v>
                </c:pt>
                <c:pt idx="8">
                  <c:v>0.11403390038939309</c:v>
                </c:pt>
                <c:pt idx="9">
                  <c:v>0.11262386874359577</c:v>
                </c:pt>
                <c:pt idx="10">
                  <c:v>0.11121383709779845</c:v>
                </c:pt>
                <c:pt idx="11">
                  <c:v>0.10980380545200112</c:v>
                </c:pt>
                <c:pt idx="12">
                  <c:v>0.1083937738062038</c:v>
                </c:pt>
                <c:pt idx="13">
                  <c:v>0.10698374216040646</c:v>
                </c:pt>
                <c:pt idx="14">
                  <c:v>0.10557371051460913</c:v>
                </c:pt>
                <c:pt idx="15">
                  <c:v>0.10416367886881181</c:v>
                </c:pt>
              </c:numCache>
            </c:numRef>
          </c:val>
          <c:smooth val="0"/>
          <c:extLst>
            <c:ext xmlns:c16="http://schemas.microsoft.com/office/drawing/2014/chart" uri="{C3380CC4-5D6E-409C-BE32-E72D297353CC}">
              <c16:uniqueId val="{00000006-9EAA-3E46-BA59-3B8ED98C6C08}"/>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8.0000000000000016E-2"/>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Grassland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'07_Modified_Areal_Change'!$D$190</c:f>
              <c:strCache>
                <c:ptCount val="1"/>
                <c:pt idx="0">
                  <c:v>Grassland_Ref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'07_Modified_Areal_Change'!$E$190:$T$190</c:f>
              <c:numCache>
                <c:formatCode>0.00%</c:formatCode>
                <c:ptCount val="16"/>
                <c:pt idx="0">
                  <c:v>0.13187181254507666</c:v>
                </c:pt>
                <c:pt idx="1">
                  <c:v>0.13025329141275607</c:v>
                </c:pt>
                <c:pt idx="2">
                  <c:v>0.12863477028043549</c:v>
                </c:pt>
                <c:pt idx="3">
                  <c:v>0.12948580772753626</c:v>
                </c:pt>
                <c:pt idx="4">
                  <c:v>0.13033684517463706</c:v>
                </c:pt>
                <c:pt idx="5">
                  <c:v>0.13118788262173783</c:v>
                </c:pt>
                <c:pt idx="6">
                  <c:v>0.13091397159365845</c:v>
                </c:pt>
                <c:pt idx="7">
                  <c:v>0.13064006056557906</c:v>
                </c:pt>
                <c:pt idx="8">
                  <c:v>0.13101616343890818</c:v>
                </c:pt>
                <c:pt idx="9">
                  <c:v>0.13145925245687778</c:v>
                </c:pt>
                <c:pt idx="10">
                  <c:v>0.13195001726766262</c:v>
                </c:pt>
                <c:pt idx="11">
                  <c:v>0.13245864864328175</c:v>
                </c:pt>
                <c:pt idx="12">
                  <c:v>0.13293583490072108</c:v>
                </c:pt>
                <c:pt idx="13">
                  <c:v>0.13336590445918517</c:v>
                </c:pt>
                <c:pt idx="14">
                  <c:v>0.13372668320958947</c:v>
                </c:pt>
                <c:pt idx="15">
                  <c:v>0.13398921074953946</c:v>
                </c:pt>
              </c:numCache>
            </c:numRef>
          </c:val>
          <c:smooth val="0"/>
          <c:extLst>
            <c:ext xmlns:c16="http://schemas.microsoft.com/office/drawing/2014/chart" uri="{C3380CC4-5D6E-409C-BE32-E72D297353CC}">
              <c16:uniqueId val="{00000000-0023-0E49-B3F7-04E8EAD1C8B4}"/>
            </c:ext>
          </c:extLst>
        </c:ser>
        <c:ser>
          <c:idx val="1"/>
          <c:order val="1"/>
          <c:tx>
            <c:strRef>
              <c:f>'07_Modified_Areal_Change'!$D$191</c:f>
              <c:strCache>
                <c:ptCount val="1"/>
                <c:pt idx="0">
                  <c:v>Grassland_BAU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'07_Modified_Areal_Change'!$E$191:$T$191</c:f>
              <c:numCache>
                <c:formatCode>0.00%</c:formatCode>
                <c:ptCount val="16"/>
                <c:pt idx="0">
                  <c:v>0.13187181254507666</c:v>
                </c:pt>
                <c:pt idx="1">
                  <c:v>0.13025329141275607</c:v>
                </c:pt>
                <c:pt idx="2">
                  <c:v>0.12863477028043549</c:v>
                </c:pt>
                <c:pt idx="3">
                  <c:v>0.12948580772753626</c:v>
                </c:pt>
                <c:pt idx="4">
                  <c:v>0.13033684517463706</c:v>
                </c:pt>
                <c:pt idx="5">
                  <c:v>0.13118788262173783</c:v>
                </c:pt>
                <c:pt idx="6">
                  <c:v>0.13091397159365845</c:v>
                </c:pt>
                <c:pt idx="7">
                  <c:v>0.13064006056557906</c:v>
                </c:pt>
                <c:pt idx="8">
                  <c:v>0.13116843101003928</c:v>
                </c:pt>
                <c:pt idx="9">
                  <c:v>0.1316968014544995</c:v>
                </c:pt>
                <c:pt idx="10">
                  <c:v>0.13222517189895971</c:v>
                </c:pt>
                <c:pt idx="11">
                  <c:v>0.13275354234341993</c:v>
                </c:pt>
                <c:pt idx="12">
                  <c:v>0.13328191278788015</c:v>
                </c:pt>
                <c:pt idx="13">
                  <c:v>0.13381028323234037</c:v>
                </c:pt>
                <c:pt idx="14">
                  <c:v>0.13433865367680059</c:v>
                </c:pt>
                <c:pt idx="15">
                  <c:v>0.13486702412126081</c:v>
                </c:pt>
              </c:numCache>
            </c:numRef>
          </c:val>
          <c:smooth val="0"/>
          <c:extLst>
            <c:ext xmlns:c16="http://schemas.microsoft.com/office/drawing/2014/chart" uri="{C3380CC4-5D6E-409C-BE32-E72D297353CC}">
              <c16:uniqueId val="{00000001-0023-0E49-B3F7-04E8EAD1C8B4}"/>
            </c:ext>
          </c:extLst>
        </c:ser>
        <c:ser>
          <c:idx val="2"/>
          <c:order val="2"/>
          <c:tx>
            <c:strRef>
              <c:f>'07_Modified_Areal_Change'!$D$192</c:f>
              <c:strCache>
                <c:ptCount val="1"/>
                <c:pt idx="0">
                  <c:v>Grassland_EI_Nature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'07_Modified_Areal_Change'!$E$192:$T$192</c:f>
              <c:numCache>
                <c:formatCode>0.00%</c:formatCode>
                <c:ptCount val="16"/>
                <c:pt idx="0">
                  <c:v>0.13187181254507666</c:v>
                </c:pt>
                <c:pt idx="1">
                  <c:v>0.13025329141275607</c:v>
                </c:pt>
                <c:pt idx="2">
                  <c:v>0.12863477028043549</c:v>
                </c:pt>
                <c:pt idx="3">
                  <c:v>0.12948580772753626</c:v>
                </c:pt>
                <c:pt idx="4">
                  <c:v>0.13033684517463706</c:v>
                </c:pt>
                <c:pt idx="5">
                  <c:v>0.13118788262173783</c:v>
                </c:pt>
                <c:pt idx="6">
                  <c:v>0.13091397159365845</c:v>
                </c:pt>
                <c:pt idx="7">
                  <c:v>0.13064006056557906</c:v>
                </c:pt>
                <c:pt idx="8">
                  <c:v>0.13114478778689653</c:v>
                </c:pt>
                <c:pt idx="9">
                  <c:v>0.13164951500821404</c:v>
                </c:pt>
                <c:pt idx="10">
                  <c:v>0.13215424222953151</c:v>
                </c:pt>
                <c:pt idx="11">
                  <c:v>0.13265896945084901</c:v>
                </c:pt>
                <c:pt idx="12">
                  <c:v>0.13316369667216651</c:v>
                </c:pt>
                <c:pt idx="13">
                  <c:v>0.13366842389348399</c:v>
                </c:pt>
                <c:pt idx="14">
                  <c:v>0.13417315111480149</c:v>
                </c:pt>
                <c:pt idx="15">
                  <c:v>0.13467787833611897</c:v>
                </c:pt>
              </c:numCache>
            </c:numRef>
          </c:val>
          <c:smooth val="0"/>
          <c:extLst>
            <c:ext xmlns:c16="http://schemas.microsoft.com/office/drawing/2014/chart" uri="{C3380CC4-5D6E-409C-BE32-E72D297353CC}">
              <c16:uniqueId val="{00000002-0023-0E49-B3F7-04E8EAD1C8B4}"/>
            </c:ext>
          </c:extLst>
        </c:ser>
        <c:ser>
          <c:idx val="3"/>
          <c:order val="3"/>
          <c:tx>
            <c:strRef>
              <c:f>'07_Modified_Areal_Change'!$D$193</c:f>
              <c:strCache>
                <c:ptCount val="1"/>
                <c:pt idx="0">
                  <c:v>Grassland_EI_Culture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'07_Modified_Areal_Change'!$E$193:$T$193</c:f>
              <c:numCache>
                <c:formatCode>0.00%</c:formatCode>
                <c:ptCount val="16"/>
                <c:pt idx="0">
                  <c:v>0.13187181254507666</c:v>
                </c:pt>
                <c:pt idx="1">
                  <c:v>0.13025329141275607</c:v>
                </c:pt>
                <c:pt idx="2">
                  <c:v>0.12863477028043549</c:v>
                </c:pt>
                <c:pt idx="3">
                  <c:v>0.12948580772753626</c:v>
                </c:pt>
                <c:pt idx="4">
                  <c:v>0.13033684517463706</c:v>
                </c:pt>
                <c:pt idx="5">
                  <c:v>0.13118788262173783</c:v>
                </c:pt>
                <c:pt idx="6">
                  <c:v>0.13091397159365845</c:v>
                </c:pt>
                <c:pt idx="7">
                  <c:v>0.13064006056557906</c:v>
                </c:pt>
                <c:pt idx="8">
                  <c:v>0.13124367081397001</c:v>
                </c:pt>
                <c:pt idx="9">
                  <c:v>0.13184728106236096</c:v>
                </c:pt>
                <c:pt idx="10">
                  <c:v>0.13245089131075188</c:v>
                </c:pt>
                <c:pt idx="11">
                  <c:v>0.13305450155914283</c:v>
                </c:pt>
                <c:pt idx="12">
                  <c:v>0.13365811180753379</c:v>
                </c:pt>
                <c:pt idx="13">
                  <c:v>0.13426172205592474</c:v>
                </c:pt>
                <c:pt idx="14">
                  <c:v>0.13486533230431569</c:v>
                </c:pt>
                <c:pt idx="15">
                  <c:v>0.13546894255270664</c:v>
                </c:pt>
              </c:numCache>
            </c:numRef>
          </c:val>
          <c:smooth val="0"/>
          <c:extLst>
            <c:ext xmlns:c16="http://schemas.microsoft.com/office/drawing/2014/chart" uri="{C3380CC4-5D6E-409C-BE32-E72D297353CC}">
              <c16:uniqueId val="{00000003-0023-0E49-B3F7-04E8EAD1C8B4}"/>
            </c:ext>
          </c:extLst>
        </c:ser>
        <c:ser>
          <c:idx val="4"/>
          <c:order val="4"/>
          <c:tx>
            <c:strRef>
              <c:f>'07_Modified_Areal_Change'!$D$194</c:f>
              <c:strCache>
                <c:ptCount val="1"/>
                <c:pt idx="0">
                  <c:v>Grassland_EI_Society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'07_Modified_Areal_Change'!$E$194:$T$194</c:f>
              <c:numCache>
                <c:formatCode>0.00%</c:formatCode>
                <c:ptCount val="16"/>
                <c:pt idx="0">
                  <c:v>0.13187181254507666</c:v>
                </c:pt>
                <c:pt idx="1">
                  <c:v>0.13025329141275607</c:v>
                </c:pt>
                <c:pt idx="2">
                  <c:v>0.12863477028043549</c:v>
                </c:pt>
                <c:pt idx="3">
                  <c:v>0.12948580772753626</c:v>
                </c:pt>
                <c:pt idx="4">
                  <c:v>0.13033684517463706</c:v>
                </c:pt>
                <c:pt idx="5">
                  <c:v>0.13118788262173783</c:v>
                </c:pt>
                <c:pt idx="6">
                  <c:v>0.13091397159365845</c:v>
                </c:pt>
                <c:pt idx="7">
                  <c:v>0.13064006056557906</c:v>
                </c:pt>
                <c:pt idx="8">
                  <c:v>0.13110033392258486</c:v>
                </c:pt>
                <c:pt idx="9">
                  <c:v>0.13156060727959068</c:v>
                </c:pt>
                <c:pt idx="10">
                  <c:v>0.1320208806365965</c:v>
                </c:pt>
                <c:pt idx="11">
                  <c:v>0.13248115399360233</c:v>
                </c:pt>
                <c:pt idx="12">
                  <c:v>0.13294142735060815</c:v>
                </c:pt>
                <c:pt idx="13">
                  <c:v>0.13340170070761398</c:v>
                </c:pt>
                <c:pt idx="14">
                  <c:v>0.1338619740646198</c:v>
                </c:pt>
                <c:pt idx="15">
                  <c:v>0.1343222474216256</c:v>
                </c:pt>
              </c:numCache>
            </c:numRef>
          </c:val>
          <c:smooth val="0"/>
          <c:extLst>
            <c:ext xmlns:c16="http://schemas.microsoft.com/office/drawing/2014/chart" uri="{C3380CC4-5D6E-409C-BE32-E72D297353CC}">
              <c16:uniqueId val="{00000004-0023-0E49-B3F7-04E8EAD1C8B4}"/>
            </c:ext>
          </c:extLst>
        </c:ser>
        <c:ser>
          <c:idx val="5"/>
          <c:order val="5"/>
          <c:tx>
            <c:strRef>
              <c:f>'07_Modified_Areal_Change'!$D$195</c:f>
              <c:strCache>
                <c:ptCount val="1"/>
                <c:pt idx="0">
                  <c:v>Grassland_GE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'07_Modified_Areal_Change'!$E$195:$T$195</c:f>
              <c:numCache>
                <c:formatCode>0.00%</c:formatCode>
                <c:ptCount val="16"/>
                <c:pt idx="0">
                  <c:v>0.13187181254507666</c:v>
                </c:pt>
                <c:pt idx="1">
                  <c:v>0.13025329141275607</c:v>
                </c:pt>
                <c:pt idx="2">
                  <c:v>0.12863477028043549</c:v>
                </c:pt>
                <c:pt idx="3">
                  <c:v>0.12948580772753626</c:v>
                </c:pt>
                <c:pt idx="4">
                  <c:v>0.13033684517463706</c:v>
                </c:pt>
                <c:pt idx="5">
                  <c:v>0.13118788262173783</c:v>
                </c:pt>
                <c:pt idx="6">
                  <c:v>0.13091397159365845</c:v>
                </c:pt>
                <c:pt idx="7">
                  <c:v>0.13064006056557906</c:v>
                </c:pt>
                <c:pt idx="8">
                  <c:v>0.13159004454535628</c:v>
                </c:pt>
                <c:pt idx="9">
                  <c:v>0.1325400285251335</c:v>
                </c:pt>
                <c:pt idx="10">
                  <c:v>0.13349001250491072</c:v>
                </c:pt>
                <c:pt idx="11">
                  <c:v>0.13443999648468793</c:v>
                </c:pt>
                <c:pt idx="12">
                  <c:v>0.13538998046446515</c:v>
                </c:pt>
                <c:pt idx="13">
                  <c:v>0.1363399644442424</c:v>
                </c:pt>
                <c:pt idx="14">
                  <c:v>0.13728994842401962</c:v>
                </c:pt>
                <c:pt idx="15">
                  <c:v>0.13823993240379684</c:v>
                </c:pt>
              </c:numCache>
            </c:numRef>
          </c:val>
          <c:smooth val="0"/>
          <c:extLst>
            <c:ext xmlns:c16="http://schemas.microsoft.com/office/drawing/2014/chart" uri="{C3380CC4-5D6E-409C-BE32-E72D297353CC}">
              <c16:uniqueId val="{00000005-0023-0E49-B3F7-04E8EAD1C8B4}"/>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Perm_Crops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'07_Modified_Areal_Change'!$D$196</c:f>
              <c:strCache>
                <c:ptCount val="1"/>
                <c:pt idx="0">
                  <c:v>Pern_Crops_Ref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'07_Modified_Areal_Change'!$E$196:$T$196</c:f>
              <c:numCache>
                <c:formatCode>0.00%</c:formatCode>
                <c:ptCount val="16"/>
                <c:pt idx="0">
                  <c:v>1.7846356983326542E-2</c:v>
                </c:pt>
                <c:pt idx="1">
                  <c:v>1.6364670272637136E-2</c:v>
                </c:pt>
                <c:pt idx="2">
                  <c:v>1.4882983561947729E-2</c:v>
                </c:pt>
                <c:pt idx="3">
                  <c:v>1.4009584383406335E-2</c:v>
                </c:pt>
                <c:pt idx="4">
                  <c:v>1.3136185204864943E-2</c:v>
                </c:pt>
                <c:pt idx="5">
                  <c:v>1.2262786026323552E-2</c:v>
                </c:pt>
                <c:pt idx="6">
                  <c:v>1.1939953665200802E-2</c:v>
                </c:pt>
                <c:pt idx="7">
                  <c:v>1.1617121304078054E-2</c:v>
                </c:pt>
                <c:pt idx="8">
                  <c:v>1.130884156220832E-2</c:v>
                </c:pt>
                <c:pt idx="9">
                  <c:v>1.107129431324378E-2</c:v>
                </c:pt>
                <c:pt idx="10">
                  <c:v>1.0887611439865845E-2</c:v>
                </c:pt>
                <c:pt idx="11">
                  <c:v>1.0754030991964526E-2</c:v>
                </c:pt>
                <c:pt idx="12">
                  <c:v>1.0664953180674706E-2</c:v>
                </c:pt>
                <c:pt idx="13">
                  <c:v>1.0617379475263221E-2</c:v>
                </c:pt>
                <c:pt idx="14">
                  <c:v>1.061447173310226E-2</c:v>
                </c:pt>
                <c:pt idx="15">
                  <c:v>1.0644970736152677E-2</c:v>
                </c:pt>
              </c:numCache>
            </c:numRef>
          </c:val>
          <c:smooth val="0"/>
          <c:extLst>
            <c:ext xmlns:c16="http://schemas.microsoft.com/office/drawing/2014/chart" uri="{C3380CC4-5D6E-409C-BE32-E72D297353CC}">
              <c16:uniqueId val="{00000000-3292-BA47-8138-8729CBE38E9C}"/>
            </c:ext>
          </c:extLst>
        </c:ser>
        <c:ser>
          <c:idx val="1"/>
          <c:order val="1"/>
          <c:tx>
            <c:strRef>
              <c:f>'07_Modified_Areal_Change'!$D$197</c:f>
              <c:strCache>
                <c:ptCount val="1"/>
                <c:pt idx="0">
                  <c:v>Pern_Crops_BAU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'07_Modified_Areal_Change'!$E$197:$T$197</c:f>
              <c:numCache>
                <c:formatCode>0.00%</c:formatCode>
                <c:ptCount val="16"/>
                <c:pt idx="0">
                  <c:v>1.7846356983326542E-2</c:v>
                </c:pt>
                <c:pt idx="1">
                  <c:v>1.6364670272637136E-2</c:v>
                </c:pt>
                <c:pt idx="2">
                  <c:v>1.4882983561947729E-2</c:v>
                </c:pt>
                <c:pt idx="3">
                  <c:v>1.4009584383406335E-2</c:v>
                </c:pt>
                <c:pt idx="4">
                  <c:v>1.3136185204864943E-2</c:v>
                </c:pt>
                <c:pt idx="5">
                  <c:v>1.2262786026323552E-2</c:v>
                </c:pt>
                <c:pt idx="6">
                  <c:v>1.1939953665200802E-2</c:v>
                </c:pt>
                <c:pt idx="7">
                  <c:v>1.1617121304078054E-2</c:v>
                </c:pt>
                <c:pt idx="8">
                  <c:v>1.1505862763444046E-2</c:v>
                </c:pt>
                <c:pt idx="9">
                  <c:v>1.139460422281004E-2</c:v>
                </c:pt>
                <c:pt idx="10">
                  <c:v>1.1283345682176033E-2</c:v>
                </c:pt>
                <c:pt idx="11">
                  <c:v>1.1172087141542027E-2</c:v>
                </c:pt>
                <c:pt idx="12">
                  <c:v>1.1060828600908021E-2</c:v>
                </c:pt>
                <c:pt idx="13">
                  <c:v>1.0949570060274014E-2</c:v>
                </c:pt>
                <c:pt idx="14">
                  <c:v>1.0838311519640008E-2</c:v>
                </c:pt>
                <c:pt idx="15">
                  <c:v>1.0727052979006E-2</c:v>
                </c:pt>
              </c:numCache>
            </c:numRef>
          </c:val>
          <c:smooth val="0"/>
          <c:extLst>
            <c:ext xmlns:c16="http://schemas.microsoft.com/office/drawing/2014/chart" uri="{C3380CC4-5D6E-409C-BE32-E72D297353CC}">
              <c16:uniqueId val="{00000001-3292-BA47-8138-8729CBE38E9C}"/>
            </c:ext>
          </c:extLst>
        </c:ser>
        <c:ser>
          <c:idx val="2"/>
          <c:order val="2"/>
          <c:tx>
            <c:strRef>
              <c:f>'07_Modified_Areal_Change'!$D$198</c:f>
              <c:strCache>
                <c:ptCount val="1"/>
                <c:pt idx="0">
                  <c:v>Perm_Crops_EI_Nature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'07_Modified_Areal_Change'!$E$198:$T$198</c:f>
              <c:numCache>
                <c:formatCode>0.00%</c:formatCode>
                <c:ptCount val="16"/>
                <c:pt idx="0">
                  <c:v>1.7846356983326542E-2</c:v>
                </c:pt>
                <c:pt idx="1">
                  <c:v>1.6364670272637136E-2</c:v>
                </c:pt>
                <c:pt idx="2">
                  <c:v>1.4882983561947729E-2</c:v>
                </c:pt>
                <c:pt idx="3">
                  <c:v>1.4009584383406335E-2</c:v>
                </c:pt>
                <c:pt idx="4">
                  <c:v>1.3136185204864943E-2</c:v>
                </c:pt>
                <c:pt idx="5">
                  <c:v>1.2262786026323552E-2</c:v>
                </c:pt>
                <c:pt idx="6">
                  <c:v>1.1939953665200802E-2</c:v>
                </c:pt>
                <c:pt idx="7">
                  <c:v>1.1617121304078054E-2</c:v>
                </c:pt>
                <c:pt idx="8">
                  <c:v>1.1618297031783124E-2</c:v>
                </c:pt>
                <c:pt idx="9">
                  <c:v>1.1619472759488197E-2</c:v>
                </c:pt>
                <c:pt idx="10">
                  <c:v>1.1620648487193267E-2</c:v>
                </c:pt>
                <c:pt idx="11">
                  <c:v>1.1621824214898338E-2</c:v>
                </c:pt>
                <c:pt idx="12">
                  <c:v>1.162299994260341E-2</c:v>
                </c:pt>
                <c:pt idx="13">
                  <c:v>1.1624175670308481E-2</c:v>
                </c:pt>
                <c:pt idx="14">
                  <c:v>1.1625351398013553E-2</c:v>
                </c:pt>
                <c:pt idx="15">
                  <c:v>1.1626527125718624E-2</c:v>
                </c:pt>
              </c:numCache>
            </c:numRef>
          </c:val>
          <c:smooth val="0"/>
          <c:extLst>
            <c:ext xmlns:c16="http://schemas.microsoft.com/office/drawing/2014/chart" uri="{C3380CC4-5D6E-409C-BE32-E72D297353CC}">
              <c16:uniqueId val="{00000002-3292-BA47-8138-8729CBE38E9C}"/>
            </c:ext>
          </c:extLst>
        </c:ser>
        <c:ser>
          <c:idx val="3"/>
          <c:order val="3"/>
          <c:tx>
            <c:strRef>
              <c:f>'07_Modified_Areal_Change'!$D$199</c:f>
              <c:strCache>
                <c:ptCount val="1"/>
                <c:pt idx="0">
                  <c:v>Perm_Crops_EI_Culture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'07_Modified_Areal_Change'!$E$199:$T$199</c:f>
              <c:numCache>
                <c:formatCode>0.00%</c:formatCode>
                <c:ptCount val="16"/>
                <c:pt idx="0">
                  <c:v>1.7846356983326542E-2</c:v>
                </c:pt>
                <c:pt idx="1">
                  <c:v>1.6364670272637136E-2</c:v>
                </c:pt>
                <c:pt idx="2">
                  <c:v>1.4882983561947729E-2</c:v>
                </c:pt>
                <c:pt idx="3">
                  <c:v>1.4009584383406335E-2</c:v>
                </c:pt>
                <c:pt idx="4">
                  <c:v>1.3136185204864943E-2</c:v>
                </c:pt>
                <c:pt idx="5">
                  <c:v>1.2262786026323552E-2</c:v>
                </c:pt>
                <c:pt idx="6">
                  <c:v>1.1939953665200802E-2</c:v>
                </c:pt>
                <c:pt idx="7">
                  <c:v>1.1617121304078054E-2</c:v>
                </c:pt>
                <c:pt idx="8">
                  <c:v>1.1716948239237298E-2</c:v>
                </c:pt>
                <c:pt idx="9">
                  <c:v>1.1816775174396544E-2</c:v>
                </c:pt>
                <c:pt idx="10">
                  <c:v>1.1916602109555788E-2</c:v>
                </c:pt>
                <c:pt idx="11">
                  <c:v>1.2016429044715034E-2</c:v>
                </c:pt>
                <c:pt idx="12">
                  <c:v>1.2116255979874278E-2</c:v>
                </c:pt>
                <c:pt idx="13">
                  <c:v>1.2216082915033524E-2</c:v>
                </c:pt>
                <c:pt idx="14">
                  <c:v>1.2315909850192769E-2</c:v>
                </c:pt>
                <c:pt idx="15">
                  <c:v>1.2415736785352014E-2</c:v>
                </c:pt>
              </c:numCache>
            </c:numRef>
          </c:val>
          <c:smooth val="0"/>
          <c:extLst>
            <c:ext xmlns:c16="http://schemas.microsoft.com/office/drawing/2014/chart" uri="{C3380CC4-5D6E-409C-BE32-E72D297353CC}">
              <c16:uniqueId val="{00000003-3292-BA47-8138-8729CBE38E9C}"/>
            </c:ext>
          </c:extLst>
        </c:ser>
        <c:ser>
          <c:idx val="4"/>
          <c:order val="4"/>
          <c:tx>
            <c:strRef>
              <c:f>'07_Modified_Areal_Change'!$D$200</c:f>
              <c:strCache>
                <c:ptCount val="1"/>
                <c:pt idx="0">
                  <c:v>Perm_Crops_EI_Society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'07_Modified_Areal_Change'!$E$200:$T$200</c:f>
              <c:numCache>
                <c:formatCode>0.00%</c:formatCode>
                <c:ptCount val="16"/>
                <c:pt idx="0">
                  <c:v>1.7846356983326542E-2</c:v>
                </c:pt>
                <c:pt idx="1">
                  <c:v>1.6364670272637136E-2</c:v>
                </c:pt>
                <c:pt idx="2">
                  <c:v>1.4882983561947729E-2</c:v>
                </c:pt>
                <c:pt idx="3">
                  <c:v>1.4009584383406335E-2</c:v>
                </c:pt>
                <c:pt idx="4">
                  <c:v>1.3136185204864943E-2</c:v>
                </c:pt>
                <c:pt idx="5">
                  <c:v>1.2262786026323552E-2</c:v>
                </c:pt>
                <c:pt idx="6">
                  <c:v>1.1939953665200802E-2</c:v>
                </c:pt>
                <c:pt idx="7">
                  <c:v>1.1617121304078054E-2</c:v>
                </c:pt>
                <c:pt idx="8">
                  <c:v>1.1526829776831723E-2</c:v>
                </c:pt>
                <c:pt idx="9">
                  <c:v>1.1436538249585392E-2</c:v>
                </c:pt>
                <c:pt idx="10">
                  <c:v>1.1346246722339061E-2</c:v>
                </c:pt>
                <c:pt idx="11">
                  <c:v>1.125595519509273E-2</c:v>
                </c:pt>
                <c:pt idx="12">
                  <c:v>1.1165663667846401E-2</c:v>
                </c:pt>
                <c:pt idx="13">
                  <c:v>1.107537214060007E-2</c:v>
                </c:pt>
                <c:pt idx="14">
                  <c:v>1.0985080613353739E-2</c:v>
                </c:pt>
                <c:pt idx="15">
                  <c:v>1.0894789086107408E-2</c:v>
                </c:pt>
              </c:numCache>
            </c:numRef>
          </c:val>
          <c:smooth val="0"/>
          <c:extLst>
            <c:ext xmlns:c16="http://schemas.microsoft.com/office/drawing/2014/chart" uri="{C3380CC4-5D6E-409C-BE32-E72D297353CC}">
              <c16:uniqueId val="{00000004-3292-BA47-8138-8729CBE38E9C}"/>
            </c:ext>
          </c:extLst>
        </c:ser>
        <c:ser>
          <c:idx val="5"/>
          <c:order val="5"/>
          <c:tx>
            <c:strRef>
              <c:f>'07_Modified_Areal_Change'!$D$201</c:f>
              <c:strCache>
                <c:ptCount val="1"/>
                <c:pt idx="0">
                  <c:v>Perm_Crops_GE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'07_Modified_Areal_Change'!$E$201:$T$201</c:f>
              <c:numCache>
                <c:formatCode>0.00%</c:formatCode>
                <c:ptCount val="16"/>
                <c:pt idx="0">
                  <c:v>1.7846356983326542E-2</c:v>
                </c:pt>
                <c:pt idx="1">
                  <c:v>1.6364670272637136E-2</c:v>
                </c:pt>
                <c:pt idx="2">
                  <c:v>1.4882983561947729E-2</c:v>
                </c:pt>
                <c:pt idx="3">
                  <c:v>1.4009584383406335E-2</c:v>
                </c:pt>
                <c:pt idx="4">
                  <c:v>1.3136185204864943E-2</c:v>
                </c:pt>
                <c:pt idx="5">
                  <c:v>1.2262786026323552E-2</c:v>
                </c:pt>
                <c:pt idx="6">
                  <c:v>1.1939953665200802E-2</c:v>
                </c:pt>
                <c:pt idx="7">
                  <c:v>1.1617121304078054E-2</c:v>
                </c:pt>
                <c:pt idx="8">
                  <c:v>1.1516788617808698E-2</c:v>
                </c:pt>
                <c:pt idx="9">
                  <c:v>1.1416455931539345E-2</c:v>
                </c:pt>
                <c:pt idx="10">
                  <c:v>1.1316123245269989E-2</c:v>
                </c:pt>
                <c:pt idx="11">
                  <c:v>1.1215790559000635E-2</c:v>
                </c:pt>
                <c:pt idx="12">
                  <c:v>1.111545787273128E-2</c:v>
                </c:pt>
                <c:pt idx="13">
                  <c:v>1.1015125186461926E-2</c:v>
                </c:pt>
                <c:pt idx="14">
                  <c:v>1.0914792500192571E-2</c:v>
                </c:pt>
                <c:pt idx="15">
                  <c:v>1.0814459813923217E-2</c:v>
                </c:pt>
              </c:numCache>
            </c:numRef>
          </c:val>
          <c:smooth val="0"/>
          <c:extLst>
            <c:ext xmlns:c16="http://schemas.microsoft.com/office/drawing/2014/chart" uri="{C3380CC4-5D6E-409C-BE32-E72D297353CC}">
              <c16:uniqueId val="{00000005-3292-BA47-8138-8729CBE38E9C}"/>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min val="8.0000000000000019E-3"/>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r>
              <a:rPr lang="de-DE">
                <a:solidFill>
                  <a:schemeClr val="tx1"/>
                </a:solidFill>
              </a:rPr>
              <a:t>Trends Glacier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'07_Modified_Areal_Change'!$D$202</c:f>
              <c:strCache>
                <c:ptCount val="1"/>
                <c:pt idx="0">
                  <c:v>Glacier_Ref</c:v>
                </c:pt>
              </c:strCache>
            </c:strRef>
          </c:tx>
          <c:spPr>
            <a:ln w="22225" cap="rnd">
              <a:solidFill>
                <a:schemeClr val="accent1"/>
              </a:solidFill>
            </a:ln>
            <a:effectLst>
              <a:glow rad="139700">
                <a:schemeClr val="accent1">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'07_Modified_Areal_Change'!$E$202:$T$202</c:f>
              <c:numCache>
                <c:formatCode>0.00%</c:formatCode>
                <c:ptCount val="16"/>
                <c:pt idx="0">
                  <c:v>3.716810387209929E-2</c:v>
                </c:pt>
                <c:pt idx="1">
                  <c:v>3.4884664324578027E-2</c:v>
                </c:pt>
                <c:pt idx="2">
                  <c:v>3.2601224777056764E-2</c:v>
                </c:pt>
                <c:pt idx="3">
                  <c:v>3.1012250192415838E-2</c:v>
                </c:pt>
                <c:pt idx="4">
                  <c:v>2.9423275607774909E-2</c:v>
                </c:pt>
                <c:pt idx="5">
                  <c:v>2.783430102313398E-2</c:v>
                </c:pt>
                <c:pt idx="6">
                  <c:v>2.6388699850184473E-2</c:v>
                </c:pt>
                <c:pt idx="7">
                  <c:v>2.4943098677234966E-2</c:v>
                </c:pt>
                <c:pt idx="8">
                  <c:v>2.3508870503293956E-2</c:v>
                </c:pt>
                <c:pt idx="9">
                  <c:v>2.2086583837844675E-2</c:v>
                </c:pt>
                <c:pt idx="10">
                  <c:v>2.0686294422525321E-2</c:v>
                </c:pt>
                <c:pt idx="11">
                  <c:v>1.9314793102311895E-2</c:v>
                </c:pt>
                <c:pt idx="12">
                  <c:v>1.7978209419631911E-2</c:v>
                </c:pt>
                <c:pt idx="13">
                  <c:v>1.6681980520476453E-2</c:v>
                </c:pt>
                <c:pt idx="14">
                  <c:v>1.5429163783388671E-2</c:v>
                </c:pt>
                <c:pt idx="15">
                  <c:v>1.4225689008284354E-2</c:v>
                </c:pt>
              </c:numCache>
            </c:numRef>
          </c:val>
          <c:smooth val="0"/>
          <c:extLst>
            <c:ext xmlns:c16="http://schemas.microsoft.com/office/drawing/2014/chart" uri="{C3380CC4-5D6E-409C-BE32-E72D297353CC}">
              <c16:uniqueId val="{00000000-D7BC-844C-8CDC-0B382FD551E3}"/>
            </c:ext>
          </c:extLst>
        </c:ser>
        <c:ser>
          <c:idx val="1"/>
          <c:order val="1"/>
          <c:tx>
            <c:strRef>
              <c:f>'07_Modified_Areal_Change'!$D$203</c:f>
              <c:strCache>
                <c:ptCount val="1"/>
                <c:pt idx="0">
                  <c:v>Glacier_BAU</c:v>
                </c:pt>
              </c:strCache>
            </c:strRef>
          </c:tx>
          <c:spPr>
            <a:ln w="22225" cap="rnd">
              <a:solidFill>
                <a:schemeClr val="accent2"/>
              </a:solidFill>
            </a:ln>
            <a:effectLst>
              <a:glow rad="139700">
                <a:schemeClr val="accent2">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'07_Modified_Areal_Change'!$E$203:$T$203</c:f>
              <c:numCache>
                <c:formatCode>0.00%</c:formatCode>
                <c:ptCount val="16"/>
                <c:pt idx="0">
                  <c:v>3.716810387209929E-2</c:v>
                </c:pt>
                <c:pt idx="1">
                  <c:v>3.4884664324578027E-2</c:v>
                </c:pt>
                <c:pt idx="2">
                  <c:v>3.2601224777056764E-2</c:v>
                </c:pt>
                <c:pt idx="3">
                  <c:v>3.1012250192415838E-2</c:v>
                </c:pt>
                <c:pt idx="4">
                  <c:v>2.9423275607774909E-2</c:v>
                </c:pt>
                <c:pt idx="5">
                  <c:v>2.783430102313398E-2</c:v>
                </c:pt>
                <c:pt idx="6">
                  <c:v>2.6388699850184473E-2</c:v>
                </c:pt>
                <c:pt idx="7">
                  <c:v>2.4943098677234966E-2</c:v>
                </c:pt>
                <c:pt idx="8">
                  <c:v>2.322389581217945E-2</c:v>
                </c:pt>
                <c:pt idx="9">
                  <c:v>2.1504692947123937E-2</c:v>
                </c:pt>
                <c:pt idx="10">
                  <c:v>1.9785490082068421E-2</c:v>
                </c:pt>
                <c:pt idx="11">
                  <c:v>1.8066287217012908E-2</c:v>
                </c:pt>
                <c:pt idx="12">
                  <c:v>1.6347084351957392E-2</c:v>
                </c:pt>
                <c:pt idx="13">
                  <c:v>1.4627881486901879E-2</c:v>
                </c:pt>
                <c:pt idx="14">
                  <c:v>1.2908678621846364E-2</c:v>
                </c:pt>
                <c:pt idx="15">
                  <c:v>1.118947575679085E-2</c:v>
                </c:pt>
              </c:numCache>
            </c:numRef>
          </c:val>
          <c:smooth val="0"/>
          <c:extLst>
            <c:ext xmlns:c16="http://schemas.microsoft.com/office/drawing/2014/chart" uri="{C3380CC4-5D6E-409C-BE32-E72D297353CC}">
              <c16:uniqueId val="{00000001-D7BC-844C-8CDC-0B382FD551E3}"/>
            </c:ext>
          </c:extLst>
        </c:ser>
        <c:ser>
          <c:idx val="2"/>
          <c:order val="2"/>
          <c:tx>
            <c:strRef>
              <c:f>'07_Modified_Areal_Change'!$D$204</c:f>
              <c:strCache>
                <c:ptCount val="1"/>
                <c:pt idx="0">
                  <c:v>Glacier_EI_Nature</c:v>
                </c:pt>
              </c:strCache>
            </c:strRef>
          </c:tx>
          <c:spPr>
            <a:ln w="22225" cap="rnd">
              <a:solidFill>
                <a:schemeClr val="accent3"/>
              </a:solidFill>
            </a:ln>
            <a:effectLst>
              <a:glow rad="139700">
                <a:schemeClr val="accent3">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'07_Modified_Areal_Change'!$E$204:$T$204</c:f>
              <c:numCache>
                <c:formatCode>0.00%</c:formatCode>
                <c:ptCount val="16"/>
                <c:pt idx="0">
                  <c:v>3.716810387209929E-2</c:v>
                </c:pt>
                <c:pt idx="1">
                  <c:v>3.4884664324578027E-2</c:v>
                </c:pt>
                <c:pt idx="2">
                  <c:v>3.2601224777056764E-2</c:v>
                </c:pt>
                <c:pt idx="3">
                  <c:v>3.1012250192415838E-2</c:v>
                </c:pt>
                <c:pt idx="4">
                  <c:v>2.9423275607774909E-2</c:v>
                </c:pt>
                <c:pt idx="5">
                  <c:v>2.783430102313398E-2</c:v>
                </c:pt>
                <c:pt idx="6">
                  <c:v>2.6388699850184473E-2</c:v>
                </c:pt>
                <c:pt idx="7">
                  <c:v>2.4943098677234966E-2</c:v>
                </c:pt>
                <c:pt idx="8">
                  <c:v>2.3602134944012421E-2</c:v>
                </c:pt>
                <c:pt idx="9">
                  <c:v>2.2261171210789875E-2</c:v>
                </c:pt>
                <c:pt idx="10">
                  <c:v>2.0920207477567329E-2</c:v>
                </c:pt>
                <c:pt idx="11">
                  <c:v>1.9579243744344783E-2</c:v>
                </c:pt>
                <c:pt idx="12">
                  <c:v>1.8238280011122238E-2</c:v>
                </c:pt>
                <c:pt idx="13">
                  <c:v>1.6897316277899692E-2</c:v>
                </c:pt>
                <c:pt idx="14">
                  <c:v>1.5556352544677146E-2</c:v>
                </c:pt>
                <c:pt idx="15">
                  <c:v>1.42153888114546E-2</c:v>
                </c:pt>
              </c:numCache>
            </c:numRef>
          </c:val>
          <c:smooth val="0"/>
          <c:extLst>
            <c:ext xmlns:c16="http://schemas.microsoft.com/office/drawing/2014/chart" uri="{C3380CC4-5D6E-409C-BE32-E72D297353CC}">
              <c16:uniqueId val="{00000002-D7BC-844C-8CDC-0B382FD551E3}"/>
            </c:ext>
          </c:extLst>
        </c:ser>
        <c:ser>
          <c:idx val="3"/>
          <c:order val="3"/>
          <c:tx>
            <c:strRef>
              <c:f>'07_Modified_Areal_Change'!$D$205</c:f>
              <c:strCache>
                <c:ptCount val="1"/>
                <c:pt idx="0">
                  <c:v>Glacier_EI_Culture</c:v>
                </c:pt>
              </c:strCache>
            </c:strRef>
          </c:tx>
          <c:spPr>
            <a:ln w="22225" cap="rnd">
              <a:solidFill>
                <a:schemeClr val="accent4"/>
              </a:solidFill>
            </a:ln>
            <a:effectLst>
              <a:glow rad="139700">
                <a:schemeClr val="accent4">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'07_Modified_Areal_Change'!$E$205:$T$205</c:f>
              <c:numCache>
                <c:formatCode>0.00%</c:formatCode>
                <c:ptCount val="16"/>
                <c:pt idx="0">
                  <c:v>3.716810387209929E-2</c:v>
                </c:pt>
                <c:pt idx="1">
                  <c:v>3.4884664324578027E-2</c:v>
                </c:pt>
                <c:pt idx="2">
                  <c:v>3.2601224777056764E-2</c:v>
                </c:pt>
                <c:pt idx="3">
                  <c:v>3.1012250192415838E-2</c:v>
                </c:pt>
                <c:pt idx="4">
                  <c:v>2.9423275607774909E-2</c:v>
                </c:pt>
                <c:pt idx="5">
                  <c:v>2.783430102313398E-2</c:v>
                </c:pt>
                <c:pt idx="6">
                  <c:v>2.6388699850184473E-2</c:v>
                </c:pt>
                <c:pt idx="7">
                  <c:v>2.4943098677234966E-2</c:v>
                </c:pt>
                <c:pt idx="8">
                  <c:v>2.3602134944012421E-2</c:v>
                </c:pt>
                <c:pt idx="9">
                  <c:v>2.2261171210789875E-2</c:v>
                </c:pt>
                <c:pt idx="10">
                  <c:v>2.0920207477567329E-2</c:v>
                </c:pt>
                <c:pt idx="11">
                  <c:v>1.9579243744344783E-2</c:v>
                </c:pt>
                <c:pt idx="12">
                  <c:v>1.8238280011122238E-2</c:v>
                </c:pt>
                <c:pt idx="13">
                  <c:v>1.6897316277899692E-2</c:v>
                </c:pt>
                <c:pt idx="14">
                  <c:v>1.5556352544677146E-2</c:v>
                </c:pt>
                <c:pt idx="15">
                  <c:v>1.42153888114546E-2</c:v>
                </c:pt>
              </c:numCache>
            </c:numRef>
          </c:val>
          <c:smooth val="0"/>
          <c:extLst>
            <c:ext xmlns:c16="http://schemas.microsoft.com/office/drawing/2014/chart" uri="{C3380CC4-5D6E-409C-BE32-E72D297353CC}">
              <c16:uniqueId val="{00000003-D7BC-844C-8CDC-0B382FD551E3}"/>
            </c:ext>
          </c:extLst>
        </c:ser>
        <c:ser>
          <c:idx val="4"/>
          <c:order val="4"/>
          <c:tx>
            <c:strRef>
              <c:f>'07_Modified_Areal_Change'!$D$206</c:f>
              <c:strCache>
                <c:ptCount val="1"/>
                <c:pt idx="0">
                  <c:v>Glacier_EI_Society</c:v>
                </c:pt>
              </c:strCache>
            </c:strRef>
          </c:tx>
          <c:spPr>
            <a:ln w="22225" cap="rnd">
              <a:solidFill>
                <a:schemeClr val="accent5"/>
              </a:solidFill>
            </a:ln>
            <a:effectLst>
              <a:glow rad="139700">
                <a:schemeClr val="accent5">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'07_Modified_Areal_Change'!$E$206:$T$206</c:f>
              <c:numCache>
                <c:formatCode>0.00%</c:formatCode>
                <c:ptCount val="16"/>
                <c:pt idx="0">
                  <c:v>3.716810387209929E-2</c:v>
                </c:pt>
                <c:pt idx="1">
                  <c:v>3.4884664324578027E-2</c:v>
                </c:pt>
                <c:pt idx="2">
                  <c:v>3.2601224777056764E-2</c:v>
                </c:pt>
                <c:pt idx="3">
                  <c:v>3.1012250192415838E-2</c:v>
                </c:pt>
                <c:pt idx="4">
                  <c:v>2.9423275607774909E-2</c:v>
                </c:pt>
                <c:pt idx="5">
                  <c:v>2.783430102313398E-2</c:v>
                </c:pt>
                <c:pt idx="6">
                  <c:v>2.6388699850184473E-2</c:v>
                </c:pt>
                <c:pt idx="7">
                  <c:v>2.4943098677234966E-2</c:v>
                </c:pt>
                <c:pt idx="8">
                  <c:v>2.324576667349177E-2</c:v>
                </c:pt>
                <c:pt idx="9">
                  <c:v>2.1548434669748574E-2</c:v>
                </c:pt>
                <c:pt idx="10">
                  <c:v>1.9851102666005378E-2</c:v>
                </c:pt>
                <c:pt idx="11">
                  <c:v>1.8153770662262182E-2</c:v>
                </c:pt>
                <c:pt idx="12">
                  <c:v>1.6456438658518986E-2</c:v>
                </c:pt>
                <c:pt idx="13">
                  <c:v>1.4759106654775788E-2</c:v>
                </c:pt>
                <c:pt idx="14">
                  <c:v>1.3061774651032592E-2</c:v>
                </c:pt>
                <c:pt idx="15">
                  <c:v>1.1364442647289396E-2</c:v>
                </c:pt>
              </c:numCache>
            </c:numRef>
          </c:val>
          <c:smooth val="0"/>
          <c:extLst>
            <c:ext xmlns:c16="http://schemas.microsoft.com/office/drawing/2014/chart" uri="{C3380CC4-5D6E-409C-BE32-E72D297353CC}">
              <c16:uniqueId val="{00000004-D7BC-844C-8CDC-0B382FD551E3}"/>
            </c:ext>
          </c:extLst>
        </c:ser>
        <c:ser>
          <c:idx val="5"/>
          <c:order val="5"/>
          <c:tx>
            <c:strRef>
              <c:f>'07_Modified_Areal_Change'!$D$207</c:f>
              <c:strCache>
                <c:ptCount val="1"/>
                <c:pt idx="0">
                  <c:v>Glacier_GE</c:v>
                </c:pt>
              </c:strCache>
            </c:strRef>
          </c:tx>
          <c:spPr>
            <a:ln w="22225" cap="rnd">
              <a:solidFill>
                <a:schemeClr val="accent6"/>
              </a:solidFill>
            </a:ln>
            <a:effectLst>
              <a:glow rad="139700">
                <a:schemeClr val="accent6">
                  <a:satMod val="175000"/>
                  <a:alpha val="14000"/>
                </a:schemeClr>
              </a:glow>
            </a:effectLst>
          </c:spPr>
          <c:marker>
            <c:symbol val="none"/>
          </c:marker>
          <c:cat>
            <c:strRef>
              <c:f>'07_Modified_Areal_Change'!$E$147:$T$147</c:f>
              <c:strCache>
                <c:ptCount val="16"/>
                <c:pt idx="0">
                  <c:v>1985</c:v>
                </c:pt>
                <c:pt idx="1">
                  <c:v>1990</c:v>
                </c:pt>
                <c:pt idx="2">
                  <c:v>1997 (1995)</c:v>
                </c:pt>
                <c:pt idx="3">
                  <c:v>2000</c:v>
                </c:pt>
                <c:pt idx="4">
                  <c:v>2005</c:v>
                </c:pt>
                <c:pt idx="5">
                  <c:v>2009 (2010)</c:v>
                </c:pt>
                <c:pt idx="6">
                  <c:v>2015</c:v>
                </c:pt>
                <c:pt idx="7">
                  <c:v>2020 (2018)</c:v>
                </c:pt>
                <c:pt idx="8">
                  <c:v>2025</c:v>
                </c:pt>
                <c:pt idx="9">
                  <c:v>2030</c:v>
                </c:pt>
                <c:pt idx="10">
                  <c:v>2035</c:v>
                </c:pt>
                <c:pt idx="11">
                  <c:v>2040</c:v>
                </c:pt>
                <c:pt idx="12">
                  <c:v>2045</c:v>
                </c:pt>
                <c:pt idx="13">
                  <c:v>2050</c:v>
                </c:pt>
                <c:pt idx="14">
                  <c:v>2055</c:v>
                </c:pt>
                <c:pt idx="15">
                  <c:v>2060</c:v>
                </c:pt>
              </c:strCache>
            </c:strRef>
          </c:cat>
          <c:val>
            <c:numRef>
              <c:f>'07_Modified_Areal_Change'!$E$207:$T$207</c:f>
              <c:numCache>
                <c:formatCode>0.00%</c:formatCode>
                <c:ptCount val="16"/>
                <c:pt idx="0">
                  <c:v>3.716810387209929E-2</c:v>
                </c:pt>
                <c:pt idx="1">
                  <c:v>3.4884664324578027E-2</c:v>
                </c:pt>
                <c:pt idx="2">
                  <c:v>3.2601224777056764E-2</c:v>
                </c:pt>
                <c:pt idx="3">
                  <c:v>3.1012250192415838E-2</c:v>
                </c:pt>
                <c:pt idx="4">
                  <c:v>2.9423275607774909E-2</c:v>
                </c:pt>
                <c:pt idx="5">
                  <c:v>2.783430102313398E-2</c:v>
                </c:pt>
                <c:pt idx="6">
                  <c:v>2.6388699850184473E-2</c:v>
                </c:pt>
                <c:pt idx="7">
                  <c:v>2.4943098677234966E-2</c:v>
                </c:pt>
                <c:pt idx="8">
                  <c:v>2.2436235027745451E-2</c:v>
                </c:pt>
                <c:pt idx="9">
                  <c:v>1.9929371378255935E-2</c:v>
                </c:pt>
                <c:pt idx="10">
                  <c:v>1.7422507728766422E-2</c:v>
                </c:pt>
                <c:pt idx="11">
                  <c:v>1.4915644079276907E-2</c:v>
                </c:pt>
                <c:pt idx="12">
                  <c:v>1.2408780429787391E-2</c:v>
                </c:pt>
                <c:pt idx="13">
                  <c:v>9.9019167802978768E-3</c:v>
                </c:pt>
                <c:pt idx="14">
                  <c:v>7.3950531308083602E-3</c:v>
                </c:pt>
                <c:pt idx="15">
                  <c:v>4.8881894813188444E-3</c:v>
                </c:pt>
              </c:numCache>
            </c:numRef>
          </c:val>
          <c:smooth val="0"/>
          <c:extLst>
            <c:ext xmlns:c16="http://schemas.microsoft.com/office/drawing/2014/chart" uri="{C3380CC4-5D6E-409C-BE32-E72D297353CC}">
              <c16:uniqueId val="{00000005-D7BC-844C-8CDC-0B382FD551E3}"/>
            </c:ext>
          </c:extLst>
        </c:ser>
        <c:dLbls>
          <c:showLegendKey val="0"/>
          <c:showVal val="0"/>
          <c:showCatName val="0"/>
          <c:showSerName val="0"/>
          <c:showPercent val="0"/>
          <c:showBubbleSize val="0"/>
        </c:dLbls>
        <c:smooth val="0"/>
        <c:axId val="1218980112"/>
        <c:axId val="885481584"/>
      </c:lineChart>
      <c:catAx>
        <c:axId val="1218980112"/>
        <c:scaling>
          <c:orientation val="minMax"/>
        </c:scaling>
        <c:delete val="0"/>
        <c:axPos val="b"/>
        <c:majorGridlines>
          <c:spPr>
            <a:ln w="6350"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885481584"/>
        <c:crosses val="autoZero"/>
        <c:auto val="1"/>
        <c:lblAlgn val="ctr"/>
        <c:lblOffset val="100"/>
        <c:noMultiLvlLbl val="0"/>
      </c:catAx>
      <c:valAx>
        <c:axId val="885481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21898011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4.xml"/><Relationship Id="rId13" Type="http://schemas.openxmlformats.org/officeDocument/2006/relationships/chart" Target="../charts/chart29.xml"/><Relationship Id="rId18" Type="http://schemas.openxmlformats.org/officeDocument/2006/relationships/chart" Target="../charts/chart34.xml"/><Relationship Id="rId3" Type="http://schemas.openxmlformats.org/officeDocument/2006/relationships/chart" Target="../charts/chart19.xml"/><Relationship Id="rId21" Type="http://schemas.openxmlformats.org/officeDocument/2006/relationships/chart" Target="../charts/chart37.xml"/><Relationship Id="rId7" Type="http://schemas.openxmlformats.org/officeDocument/2006/relationships/chart" Target="../charts/chart23.xml"/><Relationship Id="rId12" Type="http://schemas.openxmlformats.org/officeDocument/2006/relationships/chart" Target="../charts/chart28.xml"/><Relationship Id="rId17" Type="http://schemas.openxmlformats.org/officeDocument/2006/relationships/chart" Target="../charts/chart33.xml"/><Relationship Id="rId2" Type="http://schemas.openxmlformats.org/officeDocument/2006/relationships/chart" Target="../charts/chart18.xml"/><Relationship Id="rId16" Type="http://schemas.openxmlformats.org/officeDocument/2006/relationships/chart" Target="../charts/chart32.xml"/><Relationship Id="rId20" Type="http://schemas.openxmlformats.org/officeDocument/2006/relationships/chart" Target="../charts/chart36.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5" Type="http://schemas.openxmlformats.org/officeDocument/2006/relationships/chart" Target="../charts/chart31.xml"/><Relationship Id="rId10" Type="http://schemas.openxmlformats.org/officeDocument/2006/relationships/chart" Target="../charts/chart26.xml"/><Relationship Id="rId19" Type="http://schemas.openxmlformats.org/officeDocument/2006/relationships/chart" Target="../charts/chart35.xml"/><Relationship Id="rId4" Type="http://schemas.openxmlformats.org/officeDocument/2006/relationships/chart" Target="../charts/chart20.xml"/><Relationship Id="rId9" Type="http://schemas.openxmlformats.org/officeDocument/2006/relationships/chart" Target="../charts/chart25.xml"/><Relationship Id="rId14" Type="http://schemas.openxmlformats.org/officeDocument/2006/relationships/chart" Target="../charts/chart30.xml"/><Relationship Id="rId2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530034</xdr:colOff>
      <xdr:row>13</xdr:row>
      <xdr:rowOff>139065</xdr:rowOff>
    </xdr:from>
    <xdr:to>
      <xdr:col>8</xdr:col>
      <xdr:colOff>256887</xdr:colOff>
      <xdr:row>53</xdr:row>
      <xdr:rowOff>158750</xdr:rowOff>
    </xdr:to>
    <xdr:graphicFrame macro="">
      <xdr:nvGraphicFramePr>
        <xdr:cNvPr id="3" name="Diagramm 2">
          <a:extLst>
            <a:ext uri="{FF2B5EF4-FFF2-40B4-BE49-F238E27FC236}">
              <a16:creationId xmlns:a16="http://schemas.microsoft.com/office/drawing/2014/main" id="{814E5A9A-436B-F98F-5798-2F22FD068F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468938</xdr:colOff>
      <xdr:row>14</xdr:row>
      <xdr:rowOff>67731</xdr:rowOff>
    </xdr:from>
    <xdr:to>
      <xdr:col>13</xdr:col>
      <xdr:colOff>466052</xdr:colOff>
      <xdr:row>87</xdr:row>
      <xdr:rowOff>14431</xdr:rowOff>
    </xdr:to>
    <xdr:graphicFrame macro="">
      <xdr:nvGraphicFramePr>
        <xdr:cNvPr id="4" name="Diagramm 3">
          <a:extLst>
            <a:ext uri="{FF2B5EF4-FFF2-40B4-BE49-F238E27FC236}">
              <a16:creationId xmlns:a16="http://schemas.microsoft.com/office/drawing/2014/main" id="{293AE977-83A8-E0C8-4C73-707039A06925}"/>
            </a:ext>
            <a:ext uri="{147F2762-F138-4A5C-976F-8EAC2B608ADB}">
              <a16:predDERef xmlns:a16="http://schemas.microsoft.com/office/drawing/2014/main" pred="{814E5A9A-436B-F98F-5798-2F22FD068F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625096</xdr:colOff>
      <xdr:row>22</xdr:row>
      <xdr:rowOff>41868</xdr:rowOff>
    </xdr:from>
    <xdr:to>
      <xdr:col>8</xdr:col>
      <xdr:colOff>532727</xdr:colOff>
      <xdr:row>62</xdr:row>
      <xdr:rowOff>130540</xdr:rowOff>
    </xdr:to>
    <xdr:graphicFrame macro="">
      <xdr:nvGraphicFramePr>
        <xdr:cNvPr id="12" name="Diagramm 11">
          <a:extLst>
            <a:ext uri="{FF2B5EF4-FFF2-40B4-BE49-F238E27FC236}">
              <a16:creationId xmlns:a16="http://schemas.microsoft.com/office/drawing/2014/main" id="{AE707B44-A7DA-E440-9256-611E528CB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854246</xdr:colOff>
      <xdr:row>22</xdr:row>
      <xdr:rowOff>119977</xdr:rowOff>
    </xdr:from>
    <xdr:to>
      <xdr:col>16</xdr:col>
      <xdr:colOff>379211</xdr:colOff>
      <xdr:row>62</xdr:row>
      <xdr:rowOff>204146</xdr:rowOff>
    </xdr:to>
    <xdr:graphicFrame macro="">
      <xdr:nvGraphicFramePr>
        <xdr:cNvPr id="13" name="Diagramm 12">
          <a:extLst>
            <a:ext uri="{FF2B5EF4-FFF2-40B4-BE49-F238E27FC236}">
              <a16:creationId xmlns:a16="http://schemas.microsoft.com/office/drawing/2014/main" id="{3E64A51C-E7B0-064D-A949-E1E833470FCF}"/>
            </a:ext>
            <a:ext uri="{147F2762-F138-4A5C-976F-8EAC2B608ADB}">
              <a16:predDERef xmlns:a16="http://schemas.microsoft.com/office/drawing/2014/main" pred="{AE707B44-A7DA-E440-9256-611E528CB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675968</xdr:colOff>
      <xdr:row>22</xdr:row>
      <xdr:rowOff>0</xdr:rowOff>
    </xdr:from>
    <xdr:to>
      <xdr:col>3</xdr:col>
      <xdr:colOff>440212</xdr:colOff>
      <xdr:row>62</xdr:row>
      <xdr:rowOff>88672</xdr:rowOff>
    </xdr:to>
    <xdr:graphicFrame macro="">
      <xdr:nvGraphicFramePr>
        <xdr:cNvPr id="14" name="Diagramm 13">
          <a:extLst>
            <a:ext uri="{FF2B5EF4-FFF2-40B4-BE49-F238E27FC236}">
              <a16:creationId xmlns:a16="http://schemas.microsoft.com/office/drawing/2014/main" id="{452773C7-5A60-464C-A446-D9831C6F8DBA}"/>
            </a:ext>
            <a:ext uri="{147F2762-F138-4A5C-976F-8EAC2B608ADB}">
              <a16:predDERef xmlns:a16="http://schemas.microsoft.com/office/drawing/2014/main" pred="{3E64A51C-E7B0-064D-A949-E1E833470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1009195</xdr:colOff>
      <xdr:row>28</xdr:row>
      <xdr:rowOff>2220</xdr:rowOff>
    </xdr:from>
    <xdr:to>
      <xdr:col>6</xdr:col>
      <xdr:colOff>697572</xdr:colOff>
      <xdr:row>68</xdr:row>
      <xdr:rowOff>90891</xdr:rowOff>
    </xdr:to>
    <xdr:graphicFrame macro="">
      <xdr:nvGraphicFramePr>
        <xdr:cNvPr id="2" name="Diagramm 1">
          <a:extLst>
            <a:ext uri="{FF2B5EF4-FFF2-40B4-BE49-F238E27FC236}">
              <a16:creationId xmlns:a16="http://schemas.microsoft.com/office/drawing/2014/main" id="{06211EA0-2A62-9444-A3DE-49760266B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1110920</xdr:colOff>
      <xdr:row>28</xdr:row>
      <xdr:rowOff>11693</xdr:rowOff>
    </xdr:from>
    <xdr:to>
      <xdr:col>9</xdr:col>
      <xdr:colOff>483485</xdr:colOff>
      <xdr:row>68</xdr:row>
      <xdr:rowOff>93188</xdr:rowOff>
    </xdr:to>
    <xdr:graphicFrame macro="">
      <xdr:nvGraphicFramePr>
        <xdr:cNvPr id="3" name="Diagramm 2">
          <a:extLst>
            <a:ext uri="{FF2B5EF4-FFF2-40B4-BE49-F238E27FC236}">
              <a16:creationId xmlns:a16="http://schemas.microsoft.com/office/drawing/2014/main" id="{C2D32663-1793-FA4B-9718-97835D945873}"/>
            </a:ext>
            <a:ext uri="{147F2762-F138-4A5C-976F-8EAC2B608ADB}">
              <a16:predDERef xmlns:a16="http://schemas.microsoft.com/office/drawing/2014/main" pred="{06211EA0-2A62-9444-A3DE-49760266B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675968</xdr:colOff>
      <xdr:row>28</xdr:row>
      <xdr:rowOff>0</xdr:rowOff>
    </xdr:from>
    <xdr:to>
      <xdr:col>3</xdr:col>
      <xdr:colOff>712439</xdr:colOff>
      <xdr:row>68</xdr:row>
      <xdr:rowOff>88672</xdr:rowOff>
    </xdr:to>
    <xdr:graphicFrame macro="">
      <xdr:nvGraphicFramePr>
        <xdr:cNvPr id="4" name="Diagramm 3">
          <a:extLst>
            <a:ext uri="{FF2B5EF4-FFF2-40B4-BE49-F238E27FC236}">
              <a16:creationId xmlns:a16="http://schemas.microsoft.com/office/drawing/2014/main" id="{693839CF-9C37-7D47-8EDC-0F7F1061FAE7}"/>
            </a:ext>
            <a:ext uri="{147F2762-F138-4A5C-976F-8EAC2B608ADB}">
              <a16:predDERef xmlns:a16="http://schemas.microsoft.com/office/drawing/2014/main" pred="{C2D32663-1793-FA4B-9718-97835D945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897098</xdr:colOff>
      <xdr:row>27</xdr:row>
      <xdr:rowOff>202872</xdr:rowOff>
    </xdr:from>
    <xdr:to>
      <xdr:col>12</xdr:col>
      <xdr:colOff>755576</xdr:colOff>
      <xdr:row>68</xdr:row>
      <xdr:rowOff>81903</xdr:rowOff>
    </xdr:to>
    <xdr:graphicFrame macro="">
      <xdr:nvGraphicFramePr>
        <xdr:cNvPr id="5" name="Diagramm 4">
          <a:extLst>
            <a:ext uri="{FF2B5EF4-FFF2-40B4-BE49-F238E27FC236}">
              <a16:creationId xmlns:a16="http://schemas.microsoft.com/office/drawing/2014/main" id="{8C99C650-E2A7-4149-A8A1-E868C0BB3AF5}"/>
            </a:ext>
            <a:ext uri="{147F2762-F138-4A5C-976F-8EAC2B608ADB}">
              <a16:predDERef xmlns:a16="http://schemas.microsoft.com/office/drawing/2014/main" pred="{693839CF-9C37-7D47-8EDC-0F7F1061F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50800</xdr:colOff>
      <xdr:row>28</xdr:row>
      <xdr:rowOff>101600</xdr:rowOff>
    </xdr:from>
    <xdr:to>
      <xdr:col>15</xdr:col>
      <xdr:colOff>210398</xdr:colOff>
      <xdr:row>68</xdr:row>
      <xdr:rowOff>183094</xdr:rowOff>
    </xdr:to>
    <xdr:graphicFrame macro="">
      <xdr:nvGraphicFramePr>
        <xdr:cNvPr id="6" name="Diagramm 5">
          <a:extLst>
            <a:ext uri="{FF2B5EF4-FFF2-40B4-BE49-F238E27FC236}">
              <a16:creationId xmlns:a16="http://schemas.microsoft.com/office/drawing/2014/main" id="{F0A30132-EC06-9F4E-952C-B5FC1FD2376A}"/>
            </a:ext>
            <a:ext uri="{147F2762-F138-4A5C-976F-8EAC2B608ADB}">
              <a16:predDERef xmlns:a16="http://schemas.microsoft.com/office/drawing/2014/main" pred="{8C99C650-E2A7-4149-A8A1-E868C0BB3A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711200</xdr:colOff>
      <xdr:row>28</xdr:row>
      <xdr:rowOff>50800</xdr:rowOff>
    </xdr:from>
    <xdr:to>
      <xdr:col>17</xdr:col>
      <xdr:colOff>893252</xdr:colOff>
      <xdr:row>68</xdr:row>
      <xdr:rowOff>132294</xdr:rowOff>
    </xdr:to>
    <xdr:graphicFrame macro="">
      <xdr:nvGraphicFramePr>
        <xdr:cNvPr id="7" name="Diagramm 6">
          <a:extLst>
            <a:ext uri="{FF2B5EF4-FFF2-40B4-BE49-F238E27FC236}">
              <a16:creationId xmlns:a16="http://schemas.microsoft.com/office/drawing/2014/main" id="{37F8AF90-6D2E-BE40-A08E-CEFAB88CF6C1}"/>
            </a:ext>
            <a:ext uri="{147F2762-F138-4A5C-976F-8EAC2B608ADB}">
              <a16:predDERef xmlns:a16="http://schemas.microsoft.com/office/drawing/2014/main" pred="{F0A30132-EC06-9F4E-952C-B5FC1FD237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176327</xdr:colOff>
      <xdr:row>28</xdr:row>
      <xdr:rowOff>89452</xdr:rowOff>
    </xdr:from>
    <xdr:to>
      <xdr:col>21</xdr:col>
      <xdr:colOff>53579</xdr:colOff>
      <xdr:row>68</xdr:row>
      <xdr:rowOff>171682</xdr:rowOff>
    </xdr:to>
    <xdr:graphicFrame macro="">
      <xdr:nvGraphicFramePr>
        <xdr:cNvPr id="8" name="Diagramm 7">
          <a:extLst>
            <a:ext uri="{FF2B5EF4-FFF2-40B4-BE49-F238E27FC236}">
              <a16:creationId xmlns:a16="http://schemas.microsoft.com/office/drawing/2014/main" id="{153361F2-52C7-294F-8E1D-3C12112FAD4A}"/>
            </a:ext>
            <a:ext uri="{147F2762-F138-4A5C-976F-8EAC2B608ADB}">
              <a16:predDERef xmlns:a16="http://schemas.microsoft.com/office/drawing/2014/main" pred="{37F8AF90-6D2E-BE40-A08E-CEFAB88CF6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431800</xdr:colOff>
      <xdr:row>28</xdr:row>
      <xdr:rowOff>50800</xdr:rowOff>
    </xdr:from>
    <xdr:to>
      <xdr:col>31</xdr:col>
      <xdr:colOff>25400</xdr:colOff>
      <xdr:row>80</xdr:row>
      <xdr:rowOff>127000</xdr:rowOff>
    </xdr:to>
    <xdr:graphicFrame macro="">
      <xdr:nvGraphicFramePr>
        <xdr:cNvPr id="9" name="Diagramm 8">
          <a:extLst>
            <a:ext uri="{FF2B5EF4-FFF2-40B4-BE49-F238E27FC236}">
              <a16:creationId xmlns:a16="http://schemas.microsoft.com/office/drawing/2014/main" id="{98B87421-D2E1-8242-A769-A6BF619ADBCC}"/>
            </a:ext>
            <a:ext uri="{147F2762-F138-4A5C-976F-8EAC2B608ADB}">
              <a16:predDERef xmlns:a16="http://schemas.microsoft.com/office/drawing/2014/main" pred="{153361F2-52C7-294F-8E1D-3C12112FA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617569</xdr:colOff>
      <xdr:row>69</xdr:row>
      <xdr:rowOff>188506</xdr:rowOff>
    </xdr:from>
    <xdr:to>
      <xdr:col>15</xdr:col>
      <xdr:colOff>1303369</xdr:colOff>
      <xdr:row>100</xdr:row>
      <xdr:rowOff>3736</xdr:rowOff>
    </xdr:to>
    <xdr:graphicFrame macro="">
      <xdr:nvGraphicFramePr>
        <xdr:cNvPr id="12" name="Diagramm 11">
          <a:extLst>
            <a:ext uri="{FF2B5EF4-FFF2-40B4-BE49-F238E27FC236}">
              <a16:creationId xmlns:a16="http://schemas.microsoft.com/office/drawing/2014/main" id="{45719575-8E0C-C498-CB37-8933091249FB}"/>
            </a:ext>
            <a:ext uri="{147F2762-F138-4A5C-976F-8EAC2B608ADB}">
              <a16:predDERef xmlns:a16="http://schemas.microsoft.com/office/drawing/2014/main" pred="{98B87421-D2E1-8242-A769-A6BF619ADB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283882</xdr:colOff>
      <xdr:row>101</xdr:row>
      <xdr:rowOff>194236</xdr:rowOff>
    </xdr:from>
    <xdr:to>
      <xdr:col>15</xdr:col>
      <xdr:colOff>969682</xdr:colOff>
      <xdr:row>128</xdr:row>
      <xdr:rowOff>146426</xdr:rowOff>
    </xdr:to>
    <xdr:graphicFrame macro="">
      <xdr:nvGraphicFramePr>
        <xdr:cNvPr id="10" name="Diagramm 9">
          <a:extLst>
            <a:ext uri="{FF2B5EF4-FFF2-40B4-BE49-F238E27FC236}">
              <a16:creationId xmlns:a16="http://schemas.microsoft.com/office/drawing/2014/main" id="{2BB8FC0A-B35A-7547-95C8-FBA3D4ACF1B7}"/>
            </a:ext>
            <a:ext uri="{147F2762-F138-4A5C-976F-8EAC2B608ADB}">
              <a16:predDERef xmlns:a16="http://schemas.microsoft.com/office/drawing/2014/main" pred="{45719575-8E0C-C498-CB37-8933091249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973666</xdr:colOff>
      <xdr:row>138</xdr:row>
      <xdr:rowOff>211664</xdr:rowOff>
    </xdr:from>
    <xdr:to>
      <xdr:col>15</xdr:col>
      <xdr:colOff>664632</xdr:colOff>
      <xdr:row>170</xdr:row>
      <xdr:rowOff>206187</xdr:rowOff>
    </xdr:to>
    <xdr:graphicFrame macro="">
      <xdr:nvGraphicFramePr>
        <xdr:cNvPr id="11" name="Diagramm 10">
          <a:extLst>
            <a:ext uri="{FF2B5EF4-FFF2-40B4-BE49-F238E27FC236}">
              <a16:creationId xmlns:a16="http://schemas.microsoft.com/office/drawing/2014/main" id="{B246F86F-04B5-2643-BF9F-E1A06A53F29B}"/>
            </a:ext>
            <a:ext uri="{147F2762-F138-4A5C-976F-8EAC2B608ADB}">
              <a16:predDERef xmlns:a16="http://schemas.microsoft.com/office/drawing/2014/main" pred="{2BB8FC0A-B35A-7547-95C8-FBA3D4ACF1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20</xdr:col>
      <xdr:colOff>662215</xdr:colOff>
      <xdr:row>40</xdr:row>
      <xdr:rowOff>23810</xdr:rowOff>
    </xdr:from>
    <xdr:to>
      <xdr:col>32</xdr:col>
      <xdr:colOff>338365</xdr:colOff>
      <xdr:row>108</xdr:row>
      <xdr:rowOff>158750</xdr:rowOff>
    </xdr:to>
    <xdr:graphicFrame macro="">
      <xdr:nvGraphicFramePr>
        <xdr:cNvPr id="6" name="Chart 5">
          <a:extLst>
            <a:ext uri="{FF2B5EF4-FFF2-40B4-BE49-F238E27FC236}">
              <a16:creationId xmlns:a16="http://schemas.microsoft.com/office/drawing/2014/main" id="{E4ED0DBC-3FA9-4443-8B73-4F4881AF7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304800</xdr:colOff>
      <xdr:row>145</xdr:row>
      <xdr:rowOff>171450</xdr:rowOff>
    </xdr:from>
    <xdr:to>
      <xdr:col>25</xdr:col>
      <xdr:colOff>285750</xdr:colOff>
      <xdr:row>184</xdr:row>
      <xdr:rowOff>171450</xdr:rowOff>
    </xdr:to>
    <xdr:graphicFrame macro="">
      <xdr:nvGraphicFramePr>
        <xdr:cNvPr id="2" name="Chart 1">
          <a:extLst>
            <a:ext uri="{FF2B5EF4-FFF2-40B4-BE49-F238E27FC236}">
              <a16:creationId xmlns:a16="http://schemas.microsoft.com/office/drawing/2014/main" id="{79EA44F6-5729-415C-866C-A9559F27567F}"/>
            </a:ext>
            <a:ext uri="{147F2762-F138-4A5C-976F-8EAC2B608ADB}">
              <a16:predDERef xmlns:a16="http://schemas.microsoft.com/office/drawing/2014/main" pred="{E4ED0DBC-3FA9-4443-8B73-4F4881AF7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495300</xdr:colOff>
      <xdr:row>146</xdr:row>
      <xdr:rowOff>0</xdr:rowOff>
    </xdr:from>
    <xdr:to>
      <xdr:col>30</xdr:col>
      <xdr:colOff>171450</xdr:colOff>
      <xdr:row>185</xdr:row>
      <xdr:rowOff>0</xdr:rowOff>
    </xdr:to>
    <xdr:graphicFrame macro="">
      <xdr:nvGraphicFramePr>
        <xdr:cNvPr id="8" name="Chart 7">
          <a:extLst>
            <a:ext uri="{FF2B5EF4-FFF2-40B4-BE49-F238E27FC236}">
              <a16:creationId xmlns:a16="http://schemas.microsoft.com/office/drawing/2014/main" id="{19A11FD5-B73E-4714-A34B-CFD6522F23B0}"/>
            </a:ext>
            <a:ext uri="{147F2762-F138-4A5C-976F-8EAC2B608ADB}">
              <a16:predDERef xmlns:a16="http://schemas.microsoft.com/office/drawing/2014/main" pred="{79EA44F6-5729-415C-866C-A9559F2756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361950</xdr:colOff>
      <xdr:row>146</xdr:row>
      <xdr:rowOff>19050</xdr:rowOff>
    </xdr:from>
    <xdr:to>
      <xdr:col>37</xdr:col>
      <xdr:colOff>685800</xdr:colOff>
      <xdr:row>185</xdr:row>
      <xdr:rowOff>19050</xdr:rowOff>
    </xdr:to>
    <xdr:graphicFrame macro="">
      <xdr:nvGraphicFramePr>
        <xdr:cNvPr id="9" name="Chart 8">
          <a:extLst>
            <a:ext uri="{FF2B5EF4-FFF2-40B4-BE49-F238E27FC236}">
              <a16:creationId xmlns:a16="http://schemas.microsoft.com/office/drawing/2014/main" id="{4AAA0279-88DA-47BD-BE42-7177D1EB5D56}"/>
            </a:ext>
            <a:ext uri="{147F2762-F138-4A5C-976F-8EAC2B608ADB}">
              <a16:predDERef xmlns:a16="http://schemas.microsoft.com/office/drawing/2014/main" pred="{19A11FD5-B73E-4714-A34B-CFD6522F23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38</xdr:col>
      <xdr:colOff>339481</xdr:colOff>
      <xdr:row>145</xdr:row>
      <xdr:rowOff>171450</xdr:rowOff>
    </xdr:from>
    <xdr:to>
      <xdr:col>45</xdr:col>
      <xdr:colOff>263281</xdr:colOff>
      <xdr:row>184</xdr:row>
      <xdr:rowOff>171450</xdr:rowOff>
    </xdr:to>
    <xdr:graphicFrame macro="">
      <xdr:nvGraphicFramePr>
        <xdr:cNvPr id="10" name="Chart 9">
          <a:extLst>
            <a:ext uri="{FF2B5EF4-FFF2-40B4-BE49-F238E27FC236}">
              <a16:creationId xmlns:a16="http://schemas.microsoft.com/office/drawing/2014/main" id="{F64023EF-7768-4477-B94F-368AF9A953CB}"/>
            </a:ext>
            <a:ext uri="{147F2762-F138-4A5C-976F-8EAC2B608ADB}">
              <a16:predDERef xmlns:a16="http://schemas.microsoft.com/office/drawing/2014/main" pred="{4AAA0279-88DA-47BD-BE42-7177D1EB5D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45</xdr:col>
      <xdr:colOff>717061</xdr:colOff>
      <xdr:row>146</xdr:row>
      <xdr:rowOff>5862</xdr:rowOff>
    </xdr:from>
    <xdr:to>
      <xdr:col>52</xdr:col>
      <xdr:colOff>502627</xdr:colOff>
      <xdr:row>185</xdr:row>
      <xdr:rowOff>24912</xdr:rowOff>
    </xdr:to>
    <xdr:graphicFrame macro="">
      <xdr:nvGraphicFramePr>
        <xdr:cNvPr id="11" name="Chart 10">
          <a:extLst>
            <a:ext uri="{FF2B5EF4-FFF2-40B4-BE49-F238E27FC236}">
              <a16:creationId xmlns:a16="http://schemas.microsoft.com/office/drawing/2014/main" id="{D7E82654-0674-433E-B8EC-345E4EBBEA3F}"/>
            </a:ext>
            <a:ext uri="{147F2762-F138-4A5C-976F-8EAC2B608ADB}">
              <a16:predDERef xmlns:a16="http://schemas.microsoft.com/office/drawing/2014/main" pred="{F64023EF-7768-4477-B94F-368AF9A953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329712</xdr:colOff>
      <xdr:row>186</xdr:row>
      <xdr:rowOff>105997</xdr:rowOff>
    </xdr:from>
    <xdr:to>
      <xdr:col>25</xdr:col>
      <xdr:colOff>298939</xdr:colOff>
      <xdr:row>225</xdr:row>
      <xdr:rowOff>125047</xdr:rowOff>
    </xdr:to>
    <xdr:graphicFrame macro="">
      <xdr:nvGraphicFramePr>
        <xdr:cNvPr id="12" name="Chart 11">
          <a:extLst>
            <a:ext uri="{FF2B5EF4-FFF2-40B4-BE49-F238E27FC236}">
              <a16:creationId xmlns:a16="http://schemas.microsoft.com/office/drawing/2014/main" id="{2E223FD7-DEC7-4FE7-817C-0C4648B8E44C}"/>
            </a:ext>
            <a:ext uri="{147F2762-F138-4A5C-976F-8EAC2B608ADB}">
              <a16:predDERef xmlns:a16="http://schemas.microsoft.com/office/drawing/2014/main" pred="{D7E82654-0674-433E-B8EC-345E4EBBEA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568081</xdr:colOff>
      <xdr:row>186</xdr:row>
      <xdr:rowOff>105997</xdr:rowOff>
    </xdr:from>
    <xdr:to>
      <xdr:col>30</xdr:col>
      <xdr:colOff>305776</xdr:colOff>
      <xdr:row>225</xdr:row>
      <xdr:rowOff>125047</xdr:rowOff>
    </xdr:to>
    <xdr:graphicFrame macro="">
      <xdr:nvGraphicFramePr>
        <xdr:cNvPr id="13" name="Chart 12">
          <a:extLst>
            <a:ext uri="{FF2B5EF4-FFF2-40B4-BE49-F238E27FC236}">
              <a16:creationId xmlns:a16="http://schemas.microsoft.com/office/drawing/2014/main" id="{024B9168-56D3-4EBD-AE8E-F8C593DAE9B6}"/>
            </a:ext>
            <a:ext uri="{147F2762-F138-4A5C-976F-8EAC2B608ADB}">
              <a16:predDERef xmlns:a16="http://schemas.microsoft.com/office/drawing/2014/main" pred="{2E223FD7-DEC7-4FE7-817C-0C4648B8E4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30</xdr:col>
      <xdr:colOff>542889</xdr:colOff>
      <xdr:row>186</xdr:row>
      <xdr:rowOff>68036</xdr:rowOff>
    </xdr:from>
    <xdr:to>
      <xdr:col>38</xdr:col>
      <xdr:colOff>132302</xdr:colOff>
      <xdr:row>225</xdr:row>
      <xdr:rowOff>87086</xdr:rowOff>
    </xdr:to>
    <xdr:graphicFrame macro="">
      <xdr:nvGraphicFramePr>
        <xdr:cNvPr id="14" name="Chart 13">
          <a:extLst>
            <a:ext uri="{FF2B5EF4-FFF2-40B4-BE49-F238E27FC236}">
              <a16:creationId xmlns:a16="http://schemas.microsoft.com/office/drawing/2014/main" id="{E3D492DB-D13F-40F5-9870-411B8E0D320E}"/>
            </a:ext>
            <a:ext uri="{147F2762-F138-4A5C-976F-8EAC2B608ADB}">
              <a16:predDERef xmlns:a16="http://schemas.microsoft.com/office/drawing/2014/main" pred="{024B9168-56D3-4EBD-AE8E-F8C593DAE9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38</xdr:col>
      <xdr:colOff>378159</xdr:colOff>
      <xdr:row>186</xdr:row>
      <xdr:rowOff>50801</xdr:rowOff>
    </xdr:from>
    <xdr:to>
      <xdr:col>45</xdr:col>
      <xdr:colOff>420056</xdr:colOff>
      <xdr:row>225</xdr:row>
      <xdr:rowOff>69851</xdr:rowOff>
    </xdr:to>
    <xdr:graphicFrame macro="">
      <xdr:nvGraphicFramePr>
        <xdr:cNvPr id="15" name="Chart 14">
          <a:extLst>
            <a:ext uri="{FF2B5EF4-FFF2-40B4-BE49-F238E27FC236}">
              <a16:creationId xmlns:a16="http://schemas.microsoft.com/office/drawing/2014/main" id="{533AA2C0-804B-4DCF-AC2C-E1D9DF7ABB8A}"/>
            </a:ext>
            <a:ext uri="{147F2762-F138-4A5C-976F-8EAC2B608ADB}">
              <a16:predDERef xmlns:a16="http://schemas.microsoft.com/office/drawing/2014/main" pred="{E3D492DB-D13F-40F5-9870-411B8E0D32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45</xdr:col>
      <xdr:colOff>659835</xdr:colOff>
      <xdr:row>186</xdr:row>
      <xdr:rowOff>25234</xdr:rowOff>
    </xdr:from>
    <xdr:to>
      <xdr:col>52</xdr:col>
      <xdr:colOff>664132</xdr:colOff>
      <xdr:row>225</xdr:row>
      <xdr:rowOff>44284</xdr:rowOff>
    </xdr:to>
    <xdr:graphicFrame macro="">
      <xdr:nvGraphicFramePr>
        <xdr:cNvPr id="16" name="Chart 15">
          <a:extLst>
            <a:ext uri="{FF2B5EF4-FFF2-40B4-BE49-F238E27FC236}">
              <a16:creationId xmlns:a16="http://schemas.microsoft.com/office/drawing/2014/main" id="{FDED242F-96DF-45D5-AA3C-C1D84AB9ECB9}"/>
            </a:ext>
            <a:ext uri="{147F2762-F138-4A5C-976F-8EAC2B608ADB}">
              <a16:predDERef xmlns:a16="http://schemas.microsoft.com/office/drawing/2014/main" pred="{533AA2C0-804B-4DCF-AC2C-E1D9DF7ABB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446809</xdr:colOff>
      <xdr:row>238</xdr:row>
      <xdr:rowOff>95634</xdr:rowOff>
    </xdr:from>
    <xdr:to>
      <xdr:col>25</xdr:col>
      <xdr:colOff>427759</xdr:colOff>
      <xdr:row>277</xdr:row>
      <xdr:rowOff>95635</xdr:rowOff>
    </xdr:to>
    <xdr:graphicFrame macro="">
      <xdr:nvGraphicFramePr>
        <xdr:cNvPr id="3" name="Chart 1">
          <a:extLst>
            <a:ext uri="{FF2B5EF4-FFF2-40B4-BE49-F238E27FC236}">
              <a16:creationId xmlns:a16="http://schemas.microsoft.com/office/drawing/2014/main" id="{053C5363-61B8-0E49-9FCA-BB2A33DB6740}"/>
            </a:ext>
            <a:ext uri="{147F2762-F138-4A5C-976F-8EAC2B608ADB}">
              <a16:predDERef xmlns:a16="http://schemas.microsoft.com/office/drawing/2014/main" pred="{FDED242F-96DF-45D5-AA3C-C1D84AB9E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25</xdr:col>
      <xdr:colOff>637309</xdr:colOff>
      <xdr:row>238</xdr:row>
      <xdr:rowOff>127384</xdr:rowOff>
    </xdr:from>
    <xdr:to>
      <xdr:col>30</xdr:col>
      <xdr:colOff>313459</xdr:colOff>
      <xdr:row>277</xdr:row>
      <xdr:rowOff>127385</xdr:rowOff>
    </xdr:to>
    <xdr:graphicFrame macro="">
      <xdr:nvGraphicFramePr>
        <xdr:cNvPr id="4" name="Chart 7">
          <a:extLst>
            <a:ext uri="{FF2B5EF4-FFF2-40B4-BE49-F238E27FC236}">
              <a16:creationId xmlns:a16="http://schemas.microsoft.com/office/drawing/2014/main" id="{646B7328-40EB-2340-B4DD-4B3460011937}"/>
            </a:ext>
            <a:ext uri="{147F2762-F138-4A5C-976F-8EAC2B608ADB}">
              <a16:predDERef xmlns:a16="http://schemas.microsoft.com/office/drawing/2014/main" pred="{053C5363-61B8-0E49-9FCA-BB2A33DB6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30</xdr:col>
      <xdr:colOff>503959</xdr:colOff>
      <xdr:row>238</xdr:row>
      <xdr:rowOff>146434</xdr:rowOff>
    </xdr:from>
    <xdr:to>
      <xdr:col>38</xdr:col>
      <xdr:colOff>58112</xdr:colOff>
      <xdr:row>277</xdr:row>
      <xdr:rowOff>146435</xdr:rowOff>
    </xdr:to>
    <xdr:graphicFrame macro="">
      <xdr:nvGraphicFramePr>
        <xdr:cNvPr id="5" name="Chart 8">
          <a:extLst>
            <a:ext uri="{FF2B5EF4-FFF2-40B4-BE49-F238E27FC236}">
              <a16:creationId xmlns:a16="http://schemas.microsoft.com/office/drawing/2014/main" id="{02FBC1D9-1B7A-8140-A360-6BECB2A2E8E4}"/>
            </a:ext>
            <a:ext uri="{147F2762-F138-4A5C-976F-8EAC2B608ADB}">
              <a16:predDERef xmlns:a16="http://schemas.microsoft.com/office/drawing/2014/main" pred="{646B7328-40EB-2340-B4DD-4B3460011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38</xdr:col>
      <xdr:colOff>481490</xdr:colOff>
      <xdr:row>238</xdr:row>
      <xdr:rowOff>95634</xdr:rowOff>
    </xdr:from>
    <xdr:to>
      <xdr:col>45</xdr:col>
      <xdr:colOff>405290</xdr:colOff>
      <xdr:row>277</xdr:row>
      <xdr:rowOff>95635</xdr:rowOff>
    </xdr:to>
    <xdr:graphicFrame macro="">
      <xdr:nvGraphicFramePr>
        <xdr:cNvPr id="7" name="Chart 9">
          <a:extLst>
            <a:ext uri="{FF2B5EF4-FFF2-40B4-BE49-F238E27FC236}">
              <a16:creationId xmlns:a16="http://schemas.microsoft.com/office/drawing/2014/main" id="{FBD8F87E-0AF8-644A-B8AC-ABA6A4D36464}"/>
            </a:ext>
            <a:ext uri="{147F2762-F138-4A5C-976F-8EAC2B608ADB}">
              <a16:predDERef xmlns:a16="http://schemas.microsoft.com/office/drawing/2014/main" pred="{02FBC1D9-1B7A-8140-A360-6BECB2A2E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46</xdr:col>
      <xdr:colOff>89373</xdr:colOff>
      <xdr:row>238</xdr:row>
      <xdr:rowOff>133246</xdr:rowOff>
    </xdr:from>
    <xdr:to>
      <xdr:col>52</xdr:col>
      <xdr:colOff>644636</xdr:colOff>
      <xdr:row>277</xdr:row>
      <xdr:rowOff>152297</xdr:rowOff>
    </xdr:to>
    <xdr:graphicFrame macro="">
      <xdr:nvGraphicFramePr>
        <xdr:cNvPr id="18" name="Chart 10">
          <a:extLst>
            <a:ext uri="{FF2B5EF4-FFF2-40B4-BE49-F238E27FC236}">
              <a16:creationId xmlns:a16="http://schemas.microsoft.com/office/drawing/2014/main" id="{EF07EE27-76EE-3647-B840-ED7B197F1BA1}"/>
            </a:ext>
            <a:ext uri="{147F2762-F138-4A5C-976F-8EAC2B608ADB}">
              <a16:predDERef xmlns:a16="http://schemas.microsoft.com/office/drawing/2014/main" pred="{FBD8F87E-0AF8-644A-B8AC-ABA6A4D36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20</xdr:col>
      <xdr:colOff>407145</xdr:colOff>
      <xdr:row>278</xdr:row>
      <xdr:rowOff>170110</xdr:rowOff>
    </xdr:from>
    <xdr:to>
      <xdr:col>25</xdr:col>
      <xdr:colOff>376372</xdr:colOff>
      <xdr:row>317</xdr:row>
      <xdr:rowOff>178385</xdr:rowOff>
    </xdr:to>
    <xdr:graphicFrame macro="">
      <xdr:nvGraphicFramePr>
        <xdr:cNvPr id="19" name="Chart 11">
          <a:extLst>
            <a:ext uri="{FF2B5EF4-FFF2-40B4-BE49-F238E27FC236}">
              <a16:creationId xmlns:a16="http://schemas.microsoft.com/office/drawing/2014/main" id="{0B3B0256-8444-DA4F-8840-97E70D09CB57}"/>
            </a:ext>
            <a:ext uri="{147F2762-F138-4A5C-976F-8EAC2B608ADB}">
              <a16:predDERef xmlns:a16="http://schemas.microsoft.com/office/drawing/2014/main" pred="{EF07EE27-76EE-3647-B840-ED7B197F1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25</xdr:col>
      <xdr:colOff>580937</xdr:colOff>
      <xdr:row>278</xdr:row>
      <xdr:rowOff>170110</xdr:rowOff>
    </xdr:from>
    <xdr:to>
      <xdr:col>30</xdr:col>
      <xdr:colOff>318632</xdr:colOff>
      <xdr:row>317</xdr:row>
      <xdr:rowOff>178385</xdr:rowOff>
    </xdr:to>
    <xdr:graphicFrame macro="">
      <xdr:nvGraphicFramePr>
        <xdr:cNvPr id="20" name="Chart 12">
          <a:extLst>
            <a:ext uri="{FF2B5EF4-FFF2-40B4-BE49-F238E27FC236}">
              <a16:creationId xmlns:a16="http://schemas.microsoft.com/office/drawing/2014/main" id="{F6AAA7B1-1601-6D4F-A86F-3C2376D16D7C}"/>
            </a:ext>
            <a:ext uri="{147F2762-F138-4A5C-976F-8EAC2B608ADB}">
              <a16:predDERef xmlns:a16="http://schemas.microsoft.com/office/drawing/2014/main" pred="{0B3B0256-8444-DA4F-8840-97E70D09C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30</xdr:col>
      <xdr:colOff>684898</xdr:colOff>
      <xdr:row>279</xdr:row>
      <xdr:rowOff>2996</xdr:rowOff>
    </xdr:from>
    <xdr:to>
      <xdr:col>38</xdr:col>
      <xdr:colOff>274311</xdr:colOff>
      <xdr:row>318</xdr:row>
      <xdr:rowOff>22047</xdr:rowOff>
    </xdr:to>
    <xdr:graphicFrame macro="">
      <xdr:nvGraphicFramePr>
        <xdr:cNvPr id="21" name="Chart 13">
          <a:extLst>
            <a:ext uri="{FF2B5EF4-FFF2-40B4-BE49-F238E27FC236}">
              <a16:creationId xmlns:a16="http://schemas.microsoft.com/office/drawing/2014/main" id="{27A16FE6-E87E-4D48-B67A-DDC5050462B5}"/>
            </a:ext>
            <a:ext uri="{147F2762-F138-4A5C-976F-8EAC2B608ADB}">
              <a16:predDERef xmlns:a16="http://schemas.microsoft.com/office/drawing/2014/main" pred="{F6AAA7B1-1601-6D4F-A86F-3C2376D16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38</xdr:col>
      <xdr:colOff>520168</xdr:colOff>
      <xdr:row>278</xdr:row>
      <xdr:rowOff>178186</xdr:rowOff>
    </xdr:from>
    <xdr:to>
      <xdr:col>45</xdr:col>
      <xdr:colOff>562065</xdr:colOff>
      <xdr:row>318</xdr:row>
      <xdr:rowOff>4812</xdr:rowOff>
    </xdr:to>
    <xdr:graphicFrame macro="">
      <xdr:nvGraphicFramePr>
        <xdr:cNvPr id="22" name="Chart 14">
          <a:extLst>
            <a:ext uri="{FF2B5EF4-FFF2-40B4-BE49-F238E27FC236}">
              <a16:creationId xmlns:a16="http://schemas.microsoft.com/office/drawing/2014/main" id="{E502D5AA-B1D8-6C4F-AA17-A9FD072737AB}"/>
            </a:ext>
            <a:ext uri="{147F2762-F138-4A5C-976F-8EAC2B608ADB}">
              <a16:predDERef xmlns:a16="http://schemas.microsoft.com/office/drawing/2014/main" pred="{27A16FE6-E87E-4D48-B67A-DDC505046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46</xdr:col>
      <xdr:colOff>32147</xdr:colOff>
      <xdr:row>278</xdr:row>
      <xdr:rowOff>152619</xdr:rowOff>
    </xdr:from>
    <xdr:to>
      <xdr:col>53</xdr:col>
      <xdr:colOff>36444</xdr:colOff>
      <xdr:row>317</xdr:row>
      <xdr:rowOff>171669</xdr:rowOff>
    </xdr:to>
    <xdr:graphicFrame macro="">
      <xdr:nvGraphicFramePr>
        <xdr:cNvPr id="23" name="Chart 15">
          <a:extLst>
            <a:ext uri="{FF2B5EF4-FFF2-40B4-BE49-F238E27FC236}">
              <a16:creationId xmlns:a16="http://schemas.microsoft.com/office/drawing/2014/main" id="{80524A8F-CDA9-1348-AF8C-B74D7FEBC23E}"/>
            </a:ext>
            <a:ext uri="{147F2762-F138-4A5C-976F-8EAC2B608ADB}">
              <a16:predDERef xmlns:a16="http://schemas.microsoft.com/office/drawing/2014/main" pred="{E502D5AA-B1D8-6C4F-AA17-A9FD07273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58</xdr:col>
      <xdr:colOff>647699</xdr:colOff>
      <xdr:row>237</xdr:row>
      <xdr:rowOff>84668</xdr:rowOff>
    </xdr:from>
    <xdr:to>
      <xdr:col>94</xdr:col>
      <xdr:colOff>563034</xdr:colOff>
      <xdr:row>317</xdr:row>
      <xdr:rowOff>74770</xdr:rowOff>
    </xdr:to>
    <xdr:pic>
      <xdr:nvPicPr>
        <xdr:cNvPr id="24" name="Grafik 23">
          <a:extLst>
            <a:ext uri="{FF2B5EF4-FFF2-40B4-BE49-F238E27FC236}">
              <a16:creationId xmlns:a16="http://schemas.microsoft.com/office/drawing/2014/main" id="{1F38A17F-56D4-2895-9A7E-F0D6290F06EF}"/>
            </a:ext>
          </a:extLst>
        </xdr:cNvPr>
        <xdr:cNvPicPr>
          <a:picLocks noChangeAspect="1"/>
        </xdr:cNvPicPr>
      </xdr:nvPicPr>
      <xdr:blipFill>
        <a:blip xmlns:r="http://schemas.openxmlformats.org/officeDocument/2006/relationships" r:embed="rId22"/>
        <a:stretch>
          <a:fillRect/>
        </a:stretch>
      </xdr:blipFill>
      <xdr:spPr>
        <a:xfrm>
          <a:off x="52887032" y="44687068"/>
          <a:ext cx="27347335" cy="1489143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treit  Jan" id="{EC2F9D1C-3F63-8F44-ABB2-D5D476A5E2A4}" userId="Streit  Jan" providerId="None"/>
  <person displayName="Streit  Jan" id="{30C43CD3-E25A-1F44-A586-9BD525EA13DC}" userId="S::jstreit@ethz.ch::240a79d9-de57-40a4-af64-4fe3e41ddafe" providerId="AD"/>
  <person displayName="Mayer  Paula" id="{4CC6926B-03CB-472C-ADF6-8A845B74B4AC}" userId="S::mayerpa@ethz.ch::ad2e696d-bee2-4ada-8583-4e03c04c5f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2-12T15:43:10.64" personId="{30C43CD3-E25A-1F44-A586-9BD525EA13DC}" id="{A7971F0A-F207-334F-B0EC-46500A4328B6}">
    <text xml:space="preserve">This sheet contains the extrapolated transition rates based on the historic timepoints
</text>
  </threadedComment>
</ThreadedComments>
</file>

<file path=xl/threadedComments/threadedComment2.xml><?xml version="1.0" encoding="utf-8"?>
<ThreadedComments xmlns="http://schemas.microsoft.com/office/spreadsheetml/2018/threadedcomments" xmlns:x="http://schemas.openxmlformats.org/spreadsheetml/2006/main">
  <threadedComment ref="E1" personId="{EC2F9D1C-3F63-8F44-ABB2-D5D476A5E2A4}" id="{9944B698-5404-40FD-ACD1-0F2EC8BA5F67}">
    <text xml:space="preserve">The extrapolated rates from 01 are multiplied with the total amount of land use class of 2020 which is in sheet 04_areal_coverage_projected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2-12T15:43:37.81" personId="{30C43CD3-E25A-1F44-A586-9BD525EA13DC}" id="{437D5ACB-E3A8-7141-8E54-9651FF221983}">
    <text xml:space="preserve">To get to the net changes the losses and gains for each land use class are summed.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2-12T15:43:56.27" personId="{30C43CD3-E25A-1F44-A586-9BD525EA13DC}" id="{0BF48F5A-53F3-974F-86F6-C2AA0A5F1516}">
    <text xml:space="preserve">Based on the net changes the new areal coverage is calculated.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12-12T15:44:16.44" personId="{30C43CD3-E25A-1F44-A586-9BD525EA13DC}" id="{D5364BE7-FD3C-9D41-BE76-87E881E2CAA0}">
    <text xml:space="preserve">The transition matrix summarized what happend between 2020 and 2060 showing the percentage of each class that transitioned into another class. See the added papers in the email. 
</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2-12-12T15:44:41.99" personId="{30C43CD3-E25A-1F44-A586-9BD525EA13DC}" id="{9E18603E-3727-BB45-97C8-F1030FC98903}">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A4" dT="2022-12-12T15:44:41.99" personId="{30C43CD3-E25A-1F44-A586-9BD525EA13DC}" id="{FB10CF3D-18E2-DF4A-8279-F00738392FCF}">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D30" dT="2023-01-06T14:36:51.66" personId="{4CC6926B-03CB-472C-ADF6-8A845B74B4AC}" id="{DF122654-407C-482B-A194-D3A7CE74BA4B}">
    <text>Improving the measurement of urban sprawl: Weighted Urban Proliferation (WUP) and its application to Switzerland - ScienceDirect</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12-12T15:44:41.99" personId="{30C43CD3-E25A-1F44-A586-9BD525EA13DC}" id="{F4D501A2-275D-BB41-927E-F50441D68738}">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A4" dT="2022-12-12T15:44:41.99" personId="{30C43CD3-E25A-1F44-A586-9BD525EA13DC}" id="{B229058F-F59E-5D41-86B4-7C566613864A}">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C8" dT="2023-01-15T09:49:55.62" personId="{30C43CD3-E25A-1F44-A586-9BD525EA13DC}" id="{CDD67E35-40AA-0142-8CA9-A1071D119532}">
    <text>How do dietary changes in Switzerland affect the Land Use?</text>
  </threadedComment>
  <threadedComment ref="C8" dT="2023-01-19T07:28:15.90" personId="{30C43CD3-E25A-1F44-A586-9BD525EA13DC}" id="{E7823FA9-2064-B844-93EB-4E5096F636C5}" parentId="{CDD67E35-40AA-0142-8CA9-A1071D119532}">
    <text>https://www.nature.com/articles/s43016-021-00425-3</text>
    <extLst>
      <x:ext xmlns:xltc2="http://schemas.microsoft.com/office/spreadsheetml/2020/threadedcomments2" uri="{F7C98A9C-CBB3-438F-8F68-D28B6AF4A901}">
        <xltc2:checksum>2523062830</xltc2:checksum>
        <xltc2:hyperlink startIndex="0" length="50" url="https://www.nature.com/articles/s43016-021-00425-3"/>
      </x:ext>
    </extLst>
  </threadedComment>
  <threadedComment ref="C10" dT="2023-01-23T08:32:07.24" personId="{30C43CD3-E25A-1F44-A586-9BD525EA13DC}" id="{6B92C2E4-742E-B04E-A6B7-A9EDA96FCCFA}">
    <text>in the first three scenarios there should be a statement - because of reduction in meat consumption there is a reduction in subsidies in cattle raising</text>
  </threadedComment>
  <threadedComment ref="C10" dT="2023-01-23T08:33:06.89" personId="{30C43CD3-E25A-1F44-A586-9BD525EA13DC}" id="{9380163C-03EF-2944-AC5C-ECBCEEA529B2}" parentId="{6B92C2E4-742E-B04E-A6B7-A9EDA96FCCFA}">
    <text>also consider effects of higher env. standards</text>
  </threadedComment>
  <threadedComment ref="D10" dT="2023-01-23T08:55:48.43" personId="{30C43CD3-E25A-1F44-A586-9BD525EA13DC}" id="{C85F5A33-000E-6041-B8A8-35B7B67033D0}">
    <text>smaller increase in agricultural buildings</text>
  </threadedComment>
  <threadedComment ref="F10" dT="2023-01-23T08:52:40.26" personId="{30C43CD3-E25A-1F44-A586-9BD525EA13DC}" id="{DB37B97F-45CF-D944-86F6-3C1553746CB7}">
    <text>reduction because of decrease of subsidies regards infrastructure like roads</text>
  </threadedComment>
  <threadedComment ref="C11" dT="2023-01-23T09:14:24.87" personId="{30C43CD3-E25A-1F44-A586-9BD525EA13DC}" id="{04028A57-08BD-F64F-A069-23D847D0C2BA}">
    <text xml:space="preserve">Biodiversity promotion areas expanded to include natural management by herbivores </text>
  </threadedComment>
  <threadedComment ref="C12" dT="2023-01-23T09:28:03.26" personId="{30C43CD3-E25A-1F44-A586-9BD525EA13DC}" id="{46E3587C-1A0F-E541-8E9F-506F44A1D3B8}">
    <text xml:space="preserve">strong reduction in harvesting </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2-12-12T15:44:41.99" personId="{30C43CD3-E25A-1F44-A586-9BD525EA13DC}" id="{BB63C338-0174-AC4A-8BA1-E8C97C5CEB43}">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A4" dT="2022-12-12T15:44:41.99" personId="{30C43CD3-E25A-1F44-A586-9BD525EA13DC}" id="{06C71261-7F92-2444-AEE7-05FB1024A047}">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C8" dT="2023-01-30T09:59:11.46" personId="{30C43CD3-E25A-1F44-A586-9BD525EA13DC}" id="{BABF2B8B-55B4-9C4D-8FFD-4F3066AFB6B7}">
    <text xml:space="preserve">Meat consumption is decreasing in general and shifts to a conscious meat consumption that is connected to traditions such as </text>
  </threadedComment>
</ThreadedComments>
</file>

<file path=xl/threadedComments/threadedComment9.xml><?xml version="1.0" encoding="utf-8"?>
<ThreadedComments xmlns="http://schemas.microsoft.com/office/spreadsheetml/2018/threadedcomments" xmlns:x="http://schemas.openxmlformats.org/spreadsheetml/2006/main">
  <threadedComment ref="A1" dT="2022-12-12T15:44:41.99" personId="{30C43CD3-E25A-1F44-A586-9BD525EA13DC}" id="{344AFD1B-702F-9247-9B62-C44DAC1FA46D}">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A4" dT="2022-12-12T15:44:41.99" personId="{30C43CD3-E25A-1F44-A586-9BD525EA13DC}" id="{A5D884EC-A34F-FA46-A44D-533C67193DF9}">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C8" dT="2023-01-16T07:58:52.45" personId="{30C43CD3-E25A-1F44-A586-9BD525EA13DC}" id="{AE459F5A-91C3-E744-B37B-849ED52E5364}">
    <text>How do dietary changes in Switzerland affect the Land Use?</text>
  </threadedComment>
</ThreadedComments>
</file>

<file path=xl/threadedComments/threadedComment10.xml><?xml version="1.0" encoding="utf-8"?>
<ThreadedComments xmlns="http://schemas.microsoft.com/office/spreadsheetml/2018/threadedcomments" xmlns:x="http://schemas.openxmlformats.org/spreadsheetml/2006/main">
  <threadedComment ref="A1" dT="2022-12-12T15:44:41.99" personId="{30C43CD3-E25A-1F44-A586-9BD525EA13DC}" id="{9449255B-F9FB-7140-B28D-6DFE5953C735}">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A4" dT="2022-12-12T15:44:41.99" personId="{30C43CD3-E25A-1F44-A586-9BD525EA13DC}" id="{F63DECAF-DDD5-2C41-9438-969ABA6AB83E}">
    <text xml:space="preserve">Here we link the scenarios and the description of their drivers to changes in the land use up until 2060
Only direct influences are taken into account. And for drivers that are already implemented spatially (for example RCP or Population) no influences are added here. 
This can be complemented with literature and discussions. 
At the bottom the pluses and minuses are summed and a final influence is calculated. For now there is a change of 5% for each of the +/- but this would need to be discussed. 
</text>
  </threadedComment>
  <threadedComment ref="C8" dT="2023-01-16T08:00:01.40" personId="{30C43CD3-E25A-1F44-A586-9BD525EA13DC}" id="{D9D8014E-D495-5548-A780-75A5268FEE65}">
    <text>How do dietary changes in Switzerland affect the Land Use?</text>
  </threadedComment>
  <threadedComment ref="H21" dT="2023-01-22T20:20:26.48" personId="{30C43CD3-E25A-1F44-A586-9BD525EA13DC}" id="{4417E20C-3D77-6E46-9FE2-D406F099829A}">
    <text>do we want to change forest negatively in any scenario?</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2-12-12T15:43:37.81" personId="{30C43CD3-E25A-1F44-A586-9BD525EA13DC}" id="{1987A627-8ADF-F34C-9D89-2A7014CEBA31}">
    <text xml:space="preserve">To get to the net changes the losses and gains for each land use class are summed. 
</text>
  </threadedComment>
  <threadedComment ref="E15" personId="{EC2F9D1C-3F63-8F44-ABB2-D5D476A5E2A4}" id="{6AA5BDC9-F8ED-294E-AD0E-4727707D2F86}">
    <text xml:space="preserve">The extrapolated rates from 01 are multiplied with the total amount of land use class of 2020 which is in sheet 04_areal_coverage_projected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xml"/><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4.bin"/><Relationship Id="rId1" Type="http://schemas.openxmlformats.org/officeDocument/2006/relationships/hyperlink" Target="https://www.sciencedirect.com/science/article/pii/S1470160X13004858%20(different%20metric:%20WUP)%20;%20https:/www.sciencedirect.com/science/article/pii/S1470160X13004858%20(trend%20scenario:%20increase%20in%20urban%20area%20by%2023.4%25%20until%202035" TargetMode="External"/><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microsoft.com/office/2017/10/relationships/threadedComment" Target="../threadedComments/threadedComment7.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 Id="rId4" Type="http://schemas.microsoft.com/office/2017/10/relationships/threadedComment" Target="../threadedComments/threadedComment8.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 Id="rId4" Type="http://schemas.microsoft.com/office/2017/10/relationships/threadedComment" Target="../threadedComments/threadedComment9.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 Id="rId4" Type="http://schemas.microsoft.com/office/2017/10/relationships/threadedComment" Target="../threadedComments/threadedComment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9.bin"/><Relationship Id="rId4" Type="http://schemas.microsoft.com/office/2017/10/relationships/threadedComment" Target="../threadedComments/threadedComment11.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BCE04-A031-5547-A1DA-6DC740A82C83}">
  <sheetPr codeName="Tabelle1"/>
  <dimension ref="A1:F73"/>
  <sheetViews>
    <sheetView zoomScale="150" zoomScaleNormal="70" workbookViewId="0">
      <selection activeCell="C17" sqref="C17:C22"/>
    </sheetView>
  </sheetViews>
  <sheetFormatPr defaultColWidth="8.875" defaultRowHeight="15"/>
  <cols>
    <col min="1" max="1" width="8.875" style="146"/>
    <col min="2" max="2" width="24.125" style="146" customWidth="1"/>
    <col min="3" max="3" width="51.125" style="146" customWidth="1"/>
    <col min="4" max="4" width="8.875" style="106"/>
    <col min="5" max="5" width="47" style="106" customWidth="1"/>
    <col min="6" max="6" width="20.5" style="106" customWidth="1"/>
    <col min="7" max="16384" width="8.875" style="106"/>
  </cols>
  <sheetData>
    <row r="1" spans="1:6">
      <c r="A1" s="104" t="s">
        <v>0</v>
      </c>
      <c r="B1" s="104" t="s">
        <v>1</v>
      </c>
      <c r="C1" s="104" t="s">
        <v>2</v>
      </c>
      <c r="D1" s="105"/>
    </row>
    <row r="2" spans="1:6" ht="15" customHeight="1">
      <c r="A2" s="107">
        <v>46</v>
      </c>
      <c r="B2" s="108" t="s">
        <v>3</v>
      </c>
      <c r="C2" s="109" t="s">
        <v>4</v>
      </c>
      <c r="E2" s="110" t="s">
        <v>5</v>
      </c>
      <c r="F2" s="111" t="s">
        <v>0</v>
      </c>
    </row>
    <row r="3" spans="1:6" ht="15" customHeight="1">
      <c r="A3" s="107">
        <v>47</v>
      </c>
      <c r="B3" s="108" t="s">
        <v>3</v>
      </c>
      <c r="C3" s="109" t="s">
        <v>6</v>
      </c>
      <c r="E3" s="112" t="s">
        <v>3</v>
      </c>
      <c r="F3" s="113" t="str">
        <f>_xlfn.TEXTJOIN("; ",TRUE,C2:C5)</f>
        <v>Favorable alpine pastures; Brush alpine pastures; Rocky alpine pastures; Sheep pastures</v>
      </c>
    </row>
    <row r="4" spans="1:6">
      <c r="A4" s="107">
        <v>48</v>
      </c>
      <c r="B4" s="108" t="s">
        <v>3</v>
      </c>
      <c r="C4" s="109" t="s">
        <v>7</v>
      </c>
      <c r="E4" s="114" t="s">
        <v>8</v>
      </c>
      <c r="F4" s="113" t="str">
        <f>_xlfn.TEXTJOIN("; ",TRUE,C6:C10)</f>
        <v>Normal dense forest; Forest strips; Afforestations; Felling areas; Brush forest</v>
      </c>
    </row>
    <row r="5" spans="1:6">
      <c r="A5" s="107">
        <v>49</v>
      </c>
      <c r="B5" s="108" t="s">
        <v>3</v>
      </c>
      <c r="C5" s="109" t="s">
        <v>9</v>
      </c>
      <c r="E5" s="115" t="s">
        <v>10</v>
      </c>
      <c r="F5" s="113" t="str">
        <f>_xlfn.TEXTJOIN("; ",TRUE,C11)</f>
        <v>Glaciers, perpetual snow</v>
      </c>
    </row>
    <row r="6" spans="1:6">
      <c r="A6" s="107">
        <v>50</v>
      </c>
      <c r="B6" s="116" t="s">
        <v>8</v>
      </c>
      <c r="C6" s="117" t="s">
        <v>11</v>
      </c>
      <c r="E6" s="118" t="s">
        <v>12</v>
      </c>
      <c r="F6" s="113" t="str">
        <f>_xlfn.TEXTJOIN("; ",TRUE,C12:C15)</f>
        <v>Meadows; Farm pastures; Brush meadows and farm pastures; Alpine meadows</v>
      </c>
    </row>
    <row r="7" spans="1:6">
      <c r="A7" s="107">
        <v>51</v>
      </c>
      <c r="B7" s="116" t="s">
        <v>8</v>
      </c>
      <c r="C7" s="117" t="s">
        <v>13</v>
      </c>
      <c r="E7" s="119" t="s">
        <v>14</v>
      </c>
      <c r="F7" s="113" t="str">
        <f>_xlfn.TEXTJOIN("; ",TRUE, C16)</f>
        <v>Arable land</v>
      </c>
    </row>
    <row r="8" spans="1:6">
      <c r="A8" s="107">
        <v>52</v>
      </c>
      <c r="B8" s="116" t="s">
        <v>8</v>
      </c>
      <c r="C8" s="117" t="s">
        <v>15</v>
      </c>
      <c r="E8" s="120" t="s">
        <v>16</v>
      </c>
      <c r="F8" s="113" t="str">
        <f>_xlfn.TEXTJOIN("; ",TRUE,C17:C22)</f>
        <v>Damaged forest areas; Open forest (on agricultural areas); Open forest (on unproductive areas); Groves, hedges; Clusters of trees (on agricultural areas); Clusters of trees (on unproductive areas)</v>
      </c>
    </row>
    <row r="9" spans="1:6">
      <c r="A9" s="107">
        <v>53</v>
      </c>
      <c r="B9" s="116" t="s">
        <v>8</v>
      </c>
      <c r="C9" s="117" t="s">
        <v>17</v>
      </c>
      <c r="E9" s="121" t="s">
        <v>18</v>
      </c>
      <c r="F9" s="113" t="str">
        <f>_xlfn.TEXTJOIN("; ",TRUE,C23:C24)</f>
        <v>Scrub vegetation; Unproductive grass und shrubs</v>
      </c>
    </row>
    <row r="10" spans="1:6">
      <c r="A10" s="107">
        <v>57</v>
      </c>
      <c r="B10" s="116" t="s">
        <v>8</v>
      </c>
      <c r="C10" s="117" t="s">
        <v>19</v>
      </c>
      <c r="E10" s="122" t="s">
        <v>20</v>
      </c>
      <c r="F10" s="113" t="str">
        <f>_xlfn.TEXTJOIN("; ",TRUE,C25:C28)</f>
        <v>Intensive orchards; Field fruit trees; Vineyards; Horticulture</v>
      </c>
    </row>
    <row r="11" spans="1:6">
      <c r="A11" s="107">
        <v>72</v>
      </c>
      <c r="B11" s="123" t="s">
        <v>10</v>
      </c>
      <c r="C11" s="109" t="s">
        <v>21</v>
      </c>
      <c r="E11" s="124" t="s">
        <v>22</v>
      </c>
      <c r="F11" s="113" t="str">
        <f>_xlfn.TEXTJOIN("; ",TRUE,C29:C51)</f>
        <v>Industrial and commercial buildings; Surroundings of industrial and commercial buildings; One- and two-family houses; Surroundings of one- and two-family houses; Terraced houses; Surroundings of terraced houses; Blocks of flats; Surroundings of blocks of flats; Public buildings; Surroundings of public buildings; Agricultural buildings; Surroundings of agricultural buildings; Unspecified buildings; Surroundings of unspecified buildings; Parking areas; Construction sites; Unexploited urban areas; Public parks; Sports facilities; Golf courses; Camping areas; Garden allotments; Cemeteries</v>
      </c>
    </row>
    <row r="12" spans="1:6">
      <c r="A12" s="107">
        <v>42</v>
      </c>
      <c r="B12" s="125" t="s">
        <v>12</v>
      </c>
      <c r="C12" s="109" t="s">
        <v>23</v>
      </c>
      <c r="E12" s="126" t="s">
        <v>24</v>
      </c>
      <c r="F12" s="113" t="str">
        <f>_xlfn.TEXTJOIN("; ", TRUE, C52:C73)</f>
        <v>Motorways; Green motorway environs; Roads and paths; Green road environs; Sealed railway areas; Green railway environs; Airports; Airfields, green airport environs; Energy supply plants; Waste water treatment plants; Other supply or waste treatment plants; Dumps; Quarries, mines; Lakes; Rivers; Flood protection structures; Avalanche and rockfall barriers; Wetlands; Alpine sports facilities; Rocks; Screes, sand; Landscape interventions</v>
      </c>
    </row>
    <row r="13" spans="1:6">
      <c r="A13" s="107">
        <v>43</v>
      </c>
      <c r="B13" s="125" t="s">
        <v>12</v>
      </c>
      <c r="C13" s="109" t="s">
        <v>25</v>
      </c>
    </row>
    <row r="14" spans="1:6">
      <c r="A14" s="107">
        <v>44</v>
      </c>
      <c r="B14" s="125" t="s">
        <v>12</v>
      </c>
      <c r="C14" s="109" t="s">
        <v>26</v>
      </c>
      <c r="E14" s="127" t="s">
        <v>27</v>
      </c>
      <c r="F14" s="128" t="s">
        <v>28</v>
      </c>
    </row>
    <row r="15" spans="1:6">
      <c r="A15" s="107">
        <v>45</v>
      </c>
      <c r="B15" s="125" t="s">
        <v>12</v>
      </c>
      <c r="C15" s="109" t="s">
        <v>29</v>
      </c>
      <c r="E15" s="129" t="s">
        <v>3</v>
      </c>
      <c r="F15" s="130" t="s">
        <v>30</v>
      </c>
    </row>
    <row r="16" spans="1:6">
      <c r="A16" s="107">
        <v>41</v>
      </c>
      <c r="B16" s="131" t="s">
        <v>14</v>
      </c>
      <c r="C16" s="109" t="s">
        <v>31</v>
      </c>
      <c r="E16" s="129" t="s">
        <v>8</v>
      </c>
      <c r="F16" s="130" t="s">
        <v>32</v>
      </c>
    </row>
    <row r="17" spans="1:6">
      <c r="A17" s="107">
        <v>54</v>
      </c>
      <c r="B17" s="132" t="s">
        <v>16</v>
      </c>
      <c r="C17" s="117" t="s">
        <v>33</v>
      </c>
      <c r="E17" s="129" t="s">
        <v>10</v>
      </c>
      <c r="F17" s="130" t="s">
        <v>21</v>
      </c>
    </row>
    <row r="18" spans="1:6">
      <c r="A18" s="107">
        <v>55</v>
      </c>
      <c r="B18" s="132" t="s">
        <v>16</v>
      </c>
      <c r="C18" s="117" t="s">
        <v>34</v>
      </c>
      <c r="E18" s="129" t="s">
        <v>12</v>
      </c>
      <c r="F18" s="130" t="s">
        <v>35</v>
      </c>
    </row>
    <row r="19" spans="1:6">
      <c r="A19" s="107">
        <v>56</v>
      </c>
      <c r="B19" s="132" t="s">
        <v>16</v>
      </c>
      <c r="C19" s="117" t="s">
        <v>36</v>
      </c>
      <c r="E19" s="129" t="s">
        <v>14</v>
      </c>
      <c r="F19" s="130" t="s">
        <v>31</v>
      </c>
    </row>
    <row r="20" spans="1:6">
      <c r="A20" s="107">
        <v>58</v>
      </c>
      <c r="B20" s="132" t="s">
        <v>16</v>
      </c>
      <c r="C20" s="117" t="s">
        <v>37</v>
      </c>
      <c r="E20" s="129" t="s">
        <v>16</v>
      </c>
      <c r="F20" s="130" t="s">
        <v>38</v>
      </c>
    </row>
    <row r="21" spans="1:6">
      <c r="A21" s="107">
        <v>59</v>
      </c>
      <c r="B21" s="132" t="s">
        <v>16</v>
      </c>
      <c r="C21" s="117" t="s">
        <v>39</v>
      </c>
      <c r="E21" s="129" t="s">
        <v>18</v>
      </c>
      <c r="F21" s="130" t="s">
        <v>40</v>
      </c>
    </row>
    <row r="22" spans="1:6">
      <c r="A22" s="107">
        <v>60</v>
      </c>
      <c r="B22" s="132" t="s">
        <v>16</v>
      </c>
      <c r="C22" s="117" t="s">
        <v>41</v>
      </c>
      <c r="E22" s="129" t="s">
        <v>20</v>
      </c>
      <c r="F22" s="130" t="s">
        <v>42</v>
      </c>
    </row>
    <row r="23" spans="1:6">
      <c r="A23" s="107">
        <v>64</v>
      </c>
      <c r="B23" s="133" t="s">
        <v>18</v>
      </c>
      <c r="C23" s="109" t="s">
        <v>43</v>
      </c>
      <c r="E23" s="129" t="s">
        <v>22</v>
      </c>
      <c r="F23" s="130" t="s">
        <v>44</v>
      </c>
    </row>
    <row r="24" spans="1:6">
      <c r="A24" s="107">
        <v>65</v>
      </c>
      <c r="B24" s="133" t="s">
        <v>18</v>
      </c>
      <c r="C24" s="109" t="s">
        <v>45</v>
      </c>
      <c r="E24" s="134" t="s">
        <v>46</v>
      </c>
      <c r="F24" s="135" t="s">
        <v>47</v>
      </c>
    </row>
    <row r="25" spans="1:6">
      <c r="A25" s="107">
        <v>37</v>
      </c>
      <c r="B25" s="136" t="s">
        <v>20</v>
      </c>
      <c r="C25" s="109" t="s">
        <v>48</v>
      </c>
    </row>
    <row r="26" spans="1:6">
      <c r="A26" s="107">
        <v>38</v>
      </c>
      <c r="B26" s="136" t="s">
        <v>20</v>
      </c>
      <c r="C26" s="109" t="s">
        <v>49</v>
      </c>
    </row>
    <row r="27" spans="1:6">
      <c r="A27" s="107">
        <v>39</v>
      </c>
      <c r="B27" s="136" t="s">
        <v>20</v>
      </c>
      <c r="C27" s="109" t="s">
        <v>50</v>
      </c>
    </row>
    <row r="28" spans="1:6">
      <c r="A28" s="107">
        <v>40</v>
      </c>
      <c r="B28" s="136" t="s">
        <v>20</v>
      </c>
      <c r="C28" s="109" t="s">
        <v>51</v>
      </c>
    </row>
    <row r="29" spans="1:6">
      <c r="A29" s="107">
        <v>1</v>
      </c>
      <c r="B29" s="137" t="s">
        <v>22</v>
      </c>
      <c r="C29" s="117" t="s">
        <v>52</v>
      </c>
    </row>
    <row r="30" spans="1:6">
      <c r="A30" s="107">
        <v>2</v>
      </c>
      <c r="B30" s="137" t="s">
        <v>22</v>
      </c>
      <c r="C30" s="117" t="s">
        <v>53</v>
      </c>
    </row>
    <row r="31" spans="1:6">
      <c r="A31" s="107">
        <v>3</v>
      </c>
      <c r="B31" s="137" t="s">
        <v>22</v>
      </c>
      <c r="C31" s="117" t="s">
        <v>54</v>
      </c>
    </row>
    <row r="32" spans="1:6">
      <c r="A32" s="107">
        <v>4</v>
      </c>
      <c r="B32" s="137" t="s">
        <v>22</v>
      </c>
      <c r="C32" s="117" t="s">
        <v>55</v>
      </c>
    </row>
    <row r="33" spans="1:3">
      <c r="A33" s="107">
        <v>5</v>
      </c>
      <c r="B33" s="137" t="s">
        <v>22</v>
      </c>
      <c r="C33" s="117" t="s">
        <v>56</v>
      </c>
    </row>
    <row r="34" spans="1:3">
      <c r="A34" s="107">
        <v>6</v>
      </c>
      <c r="B34" s="137" t="s">
        <v>22</v>
      </c>
      <c r="C34" s="117" t="s">
        <v>57</v>
      </c>
    </row>
    <row r="35" spans="1:3">
      <c r="A35" s="107">
        <v>7</v>
      </c>
      <c r="B35" s="137" t="s">
        <v>22</v>
      </c>
      <c r="C35" s="117" t="s">
        <v>58</v>
      </c>
    </row>
    <row r="36" spans="1:3">
      <c r="A36" s="107">
        <v>8</v>
      </c>
      <c r="B36" s="137" t="s">
        <v>22</v>
      </c>
      <c r="C36" s="117" t="s">
        <v>59</v>
      </c>
    </row>
    <row r="37" spans="1:3">
      <c r="A37" s="107">
        <v>9</v>
      </c>
      <c r="B37" s="137" t="s">
        <v>22</v>
      </c>
      <c r="C37" s="117" t="s">
        <v>60</v>
      </c>
    </row>
    <row r="38" spans="1:3">
      <c r="A38" s="107">
        <v>10</v>
      </c>
      <c r="B38" s="138" t="s">
        <v>22</v>
      </c>
      <c r="C38" s="117" t="s">
        <v>61</v>
      </c>
    </row>
    <row r="39" spans="1:3">
      <c r="A39" s="107">
        <v>11</v>
      </c>
      <c r="B39" s="138" t="s">
        <v>22</v>
      </c>
      <c r="C39" s="117" t="s">
        <v>62</v>
      </c>
    </row>
    <row r="40" spans="1:3">
      <c r="A40" s="107">
        <v>12</v>
      </c>
      <c r="B40" s="138" t="s">
        <v>22</v>
      </c>
      <c r="C40" s="117" t="s">
        <v>63</v>
      </c>
    </row>
    <row r="41" spans="1:3">
      <c r="A41" s="107">
        <v>13</v>
      </c>
      <c r="B41" s="138" t="s">
        <v>22</v>
      </c>
      <c r="C41" s="117" t="s">
        <v>64</v>
      </c>
    </row>
    <row r="42" spans="1:3">
      <c r="A42" s="107">
        <v>14</v>
      </c>
      <c r="B42" s="139" t="s">
        <v>22</v>
      </c>
      <c r="C42" s="117" t="s">
        <v>65</v>
      </c>
    </row>
    <row r="43" spans="1:3">
      <c r="A43" s="107">
        <v>19</v>
      </c>
      <c r="B43" s="139" t="s">
        <v>22</v>
      </c>
      <c r="C43" s="117" t="s">
        <v>66</v>
      </c>
    </row>
    <row r="44" spans="1:3">
      <c r="A44" s="107">
        <v>29</v>
      </c>
      <c r="B44" s="139" t="s">
        <v>22</v>
      </c>
      <c r="C44" s="117" t="s">
        <v>67</v>
      </c>
    </row>
    <row r="45" spans="1:3">
      <c r="A45" s="107">
        <v>30</v>
      </c>
      <c r="B45" s="139" t="s">
        <v>22</v>
      </c>
      <c r="C45" s="117" t="s">
        <v>68</v>
      </c>
    </row>
    <row r="46" spans="1:3">
      <c r="A46" s="107">
        <v>31</v>
      </c>
      <c r="B46" s="139" t="s">
        <v>22</v>
      </c>
      <c r="C46" s="117" t="s">
        <v>69</v>
      </c>
    </row>
    <row r="47" spans="1:3">
      <c r="A47" s="107">
        <v>32</v>
      </c>
      <c r="B47" s="139" t="s">
        <v>22</v>
      </c>
      <c r="C47" s="117" t="s">
        <v>70</v>
      </c>
    </row>
    <row r="48" spans="1:3">
      <c r="A48" s="107">
        <v>33</v>
      </c>
      <c r="B48" s="139" t="s">
        <v>22</v>
      </c>
      <c r="C48" s="117" t="s">
        <v>71</v>
      </c>
    </row>
    <row r="49" spans="1:3">
      <c r="A49" s="107">
        <v>34</v>
      </c>
      <c r="B49" s="139" t="s">
        <v>22</v>
      </c>
      <c r="C49" s="117" t="s">
        <v>72</v>
      </c>
    </row>
    <row r="50" spans="1:3">
      <c r="A50" s="107">
        <v>35</v>
      </c>
      <c r="B50" s="139" t="s">
        <v>22</v>
      </c>
      <c r="C50" s="117" t="s">
        <v>73</v>
      </c>
    </row>
    <row r="51" spans="1:3">
      <c r="A51" s="107">
        <v>36</v>
      </c>
      <c r="B51" s="139" t="s">
        <v>22</v>
      </c>
      <c r="C51" s="117" t="s">
        <v>74</v>
      </c>
    </row>
    <row r="52" spans="1:3">
      <c r="A52" s="107">
        <v>15</v>
      </c>
      <c r="B52" s="140" t="s">
        <v>75</v>
      </c>
      <c r="C52" s="117" t="s">
        <v>76</v>
      </c>
    </row>
    <row r="53" spans="1:3">
      <c r="A53" s="107">
        <v>16</v>
      </c>
      <c r="B53" s="140" t="s">
        <v>75</v>
      </c>
      <c r="C53" s="117" t="s">
        <v>77</v>
      </c>
    </row>
    <row r="54" spans="1:3">
      <c r="A54" s="107">
        <v>17</v>
      </c>
      <c r="B54" s="140" t="s">
        <v>75</v>
      </c>
      <c r="C54" s="117" t="s">
        <v>78</v>
      </c>
    </row>
    <row r="55" spans="1:3">
      <c r="A55" s="107">
        <v>18</v>
      </c>
      <c r="B55" s="140" t="s">
        <v>75</v>
      </c>
      <c r="C55" s="117" t="s">
        <v>79</v>
      </c>
    </row>
    <row r="56" spans="1:3">
      <c r="A56" s="107">
        <v>20</v>
      </c>
      <c r="B56" s="140" t="s">
        <v>75</v>
      </c>
      <c r="C56" s="117" t="s">
        <v>80</v>
      </c>
    </row>
    <row r="57" spans="1:3">
      <c r="A57" s="107">
        <v>21</v>
      </c>
      <c r="B57" s="140" t="s">
        <v>75</v>
      </c>
      <c r="C57" s="117" t="s">
        <v>81</v>
      </c>
    </row>
    <row r="58" spans="1:3">
      <c r="A58" s="107">
        <v>22</v>
      </c>
      <c r="B58" s="140" t="s">
        <v>75</v>
      </c>
      <c r="C58" s="117" t="s">
        <v>82</v>
      </c>
    </row>
    <row r="59" spans="1:3">
      <c r="A59" s="107">
        <v>23</v>
      </c>
      <c r="B59" s="140" t="s">
        <v>75</v>
      </c>
      <c r="C59" s="117" t="s">
        <v>83</v>
      </c>
    </row>
    <row r="60" spans="1:3">
      <c r="A60" s="107">
        <v>24</v>
      </c>
      <c r="B60" s="140" t="s">
        <v>75</v>
      </c>
      <c r="C60" s="117" t="s">
        <v>84</v>
      </c>
    </row>
    <row r="61" spans="1:3">
      <c r="A61" s="107">
        <v>25</v>
      </c>
      <c r="B61" s="140" t="s">
        <v>75</v>
      </c>
      <c r="C61" s="117" t="s">
        <v>85</v>
      </c>
    </row>
    <row r="62" spans="1:3">
      <c r="A62" s="107">
        <v>26</v>
      </c>
      <c r="B62" s="141" t="s">
        <v>75</v>
      </c>
      <c r="C62" s="117" t="s">
        <v>86</v>
      </c>
    </row>
    <row r="63" spans="1:3">
      <c r="A63" s="107">
        <v>27</v>
      </c>
      <c r="B63" s="141" t="s">
        <v>75</v>
      </c>
      <c r="C63" s="117" t="s">
        <v>87</v>
      </c>
    </row>
    <row r="64" spans="1:3">
      <c r="A64" s="107">
        <v>28</v>
      </c>
      <c r="B64" s="141" t="s">
        <v>75</v>
      </c>
      <c r="C64" s="117" t="s">
        <v>88</v>
      </c>
    </row>
    <row r="65" spans="1:4">
      <c r="A65" s="107">
        <v>61</v>
      </c>
      <c r="B65" s="140" t="s">
        <v>75</v>
      </c>
      <c r="C65" s="109" t="s">
        <v>89</v>
      </c>
    </row>
    <row r="66" spans="1:4">
      <c r="A66" s="107">
        <v>62</v>
      </c>
      <c r="B66" s="140" t="s">
        <v>75</v>
      </c>
      <c r="C66" s="109" t="s">
        <v>90</v>
      </c>
    </row>
    <row r="67" spans="1:4">
      <c r="A67" s="107">
        <v>63</v>
      </c>
      <c r="B67" s="141" t="s">
        <v>75</v>
      </c>
      <c r="C67" s="109" t="s">
        <v>91</v>
      </c>
    </row>
    <row r="68" spans="1:4">
      <c r="A68" s="107">
        <v>66</v>
      </c>
      <c r="B68" s="141" t="s">
        <v>75</v>
      </c>
      <c r="C68" s="109" t="s">
        <v>92</v>
      </c>
    </row>
    <row r="69" spans="1:4">
      <c r="A69" s="107">
        <v>67</v>
      </c>
      <c r="B69" s="141" t="s">
        <v>75</v>
      </c>
      <c r="C69" s="109" t="s">
        <v>93</v>
      </c>
    </row>
    <row r="70" spans="1:4">
      <c r="A70" s="107">
        <v>68</v>
      </c>
      <c r="B70" s="141" t="s">
        <v>75</v>
      </c>
      <c r="C70" s="109" t="s">
        <v>94</v>
      </c>
    </row>
    <row r="71" spans="1:4">
      <c r="A71" s="107">
        <v>69</v>
      </c>
      <c r="B71" s="141" t="s">
        <v>75</v>
      </c>
      <c r="C71" s="109" t="s">
        <v>95</v>
      </c>
    </row>
    <row r="72" spans="1:4">
      <c r="A72" s="107">
        <v>70</v>
      </c>
      <c r="B72" s="141" t="s">
        <v>75</v>
      </c>
      <c r="C72" s="109" t="s">
        <v>96</v>
      </c>
    </row>
    <row r="73" spans="1:4">
      <c r="A73" s="142">
        <v>71</v>
      </c>
      <c r="B73" s="143" t="s">
        <v>75</v>
      </c>
      <c r="C73" s="144" t="s">
        <v>97</v>
      </c>
      <c r="D73" s="145"/>
    </row>
  </sheetData>
  <pageMargins left="0.25" right="0.25" top="0.75" bottom="0.75" header="0.3" footer="0.3"/>
  <pageSetup orientation="portrait" copies="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37640-9390-8D45-8A88-8A30CFCCC163}">
  <dimension ref="A1:I12"/>
  <sheetViews>
    <sheetView workbookViewId="0">
      <selection activeCell="H3" sqref="H3"/>
    </sheetView>
  </sheetViews>
  <sheetFormatPr defaultColWidth="8.875" defaultRowHeight="15"/>
  <cols>
    <col min="1" max="3" width="8.875" style="252"/>
    <col min="4" max="4" width="10.5" style="252" customWidth="1"/>
    <col min="5" max="6" width="8.875" style="252"/>
    <col min="7" max="8" width="11" style="252" customWidth="1"/>
    <col min="9" max="9" width="10" style="252" customWidth="1"/>
    <col min="10" max="16384" width="8.875" style="252"/>
  </cols>
  <sheetData>
    <row r="1" spans="1:9">
      <c r="A1" s="252" t="s">
        <v>98</v>
      </c>
      <c r="B1" s="252" t="s">
        <v>99</v>
      </c>
      <c r="C1" s="252">
        <v>1990</v>
      </c>
      <c r="D1" s="252" t="s">
        <v>100</v>
      </c>
      <c r="E1" s="252">
        <v>2000</v>
      </c>
      <c r="F1" s="252">
        <v>2005</v>
      </c>
      <c r="G1" s="252" t="s">
        <v>101</v>
      </c>
      <c r="H1" s="252">
        <v>2015</v>
      </c>
      <c r="I1" s="252" t="s">
        <v>102</v>
      </c>
    </row>
    <row r="2" spans="1:9">
      <c r="A2" s="252" t="s">
        <v>103</v>
      </c>
      <c r="B2" s="252">
        <v>159906</v>
      </c>
      <c r="C2" s="252">
        <f>((D2-B2)/2)+B2</f>
        <v>173220</v>
      </c>
      <c r="D2" s="252">
        <v>186534</v>
      </c>
      <c r="E2" s="252">
        <f>((G2-D2)/3)+D2</f>
        <v>194281.66666666666</v>
      </c>
      <c r="F2" s="252">
        <f>((G2-D2)/3)+E2</f>
        <v>202029.33333333331</v>
      </c>
      <c r="G2" s="252">
        <v>209777</v>
      </c>
      <c r="H2" s="252">
        <f>((I2-G2)/2)+G2</f>
        <v>217903.5</v>
      </c>
      <c r="I2" s="252">
        <v>226030</v>
      </c>
    </row>
    <row r="3" spans="1:9">
      <c r="A3" s="252" t="s">
        <v>104</v>
      </c>
      <c r="B3" s="252">
        <v>712287</v>
      </c>
      <c r="C3" s="252">
        <f t="shared" ref="C3:C11" si="0">((D3-B3)/2)+B3</f>
        <v>722856.5</v>
      </c>
      <c r="D3" s="252">
        <v>733426</v>
      </c>
      <c r="E3" s="252">
        <f t="shared" ref="E3:E11" si="1">((G3-D3)/3)+D3</f>
        <v>740353.66666666663</v>
      </c>
      <c r="F3" s="252">
        <f t="shared" ref="F3:F11" si="2">((G3-D3)/3)+E3</f>
        <v>747281.33333333326</v>
      </c>
      <c r="G3" s="252">
        <v>754209</v>
      </c>
      <c r="H3" s="252">
        <f t="shared" ref="H3:H11" si="3">((I3-G3)/2)+G3</f>
        <v>755944.5</v>
      </c>
      <c r="I3" s="252">
        <v>757680</v>
      </c>
    </row>
    <row r="4" spans="1:9">
      <c r="A4" s="252" t="s">
        <v>105</v>
      </c>
      <c r="B4" s="252">
        <v>185468</v>
      </c>
      <c r="C4" s="252">
        <f t="shared" si="0"/>
        <v>188345</v>
      </c>
      <c r="D4" s="252">
        <v>191222</v>
      </c>
      <c r="E4" s="252">
        <f t="shared" si="1"/>
        <v>197543.66666666666</v>
      </c>
      <c r="F4" s="252">
        <f t="shared" si="2"/>
        <v>203865.33333333331</v>
      </c>
      <c r="G4" s="252">
        <v>210187</v>
      </c>
      <c r="H4" s="252">
        <f t="shared" si="3"/>
        <v>205773</v>
      </c>
      <c r="I4" s="252">
        <v>201359</v>
      </c>
    </row>
    <row r="5" spans="1:9">
      <c r="A5" s="252" t="s">
        <v>106</v>
      </c>
      <c r="B5" s="252">
        <v>1069048</v>
      </c>
      <c r="C5" s="252">
        <f t="shared" si="0"/>
        <v>1079866.5</v>
      </c>
      <c r="D5" s="252">
        <v>1090685</v>
      </c>
      <c r="E5" s="252">
        <f t="shared" si="1"/>
        <v>1088002</v>
      </c>
      <c r="F5" s="252">
        <f t="shared" si="2"/>
        <v>1085319</v>
      </c>
      <c r="G5" s="252">
        <v>1082636</v>
      </c>
      <c r="H5" s="252">
        <f t="shared" si="3"/>
        <v>1097334</v>
      </c>
      <c r="I5" s="252">
        <v>1112032</v>
      </c>
    </row>
    <row r="6" spans="1:9">
      <c r="A6" s="252" t="s">
        <v>107</v>
      </c>
      <c r="B6" s="252">
        <v>282166</v>
      </c>
      <c r="C6" s="252">
        <f t="shared" si="0"/>
        <v>280052</v>
      </c>
      <c r="D6" s="252">
        <v>277938</v>
      </c>
      <c r="E6" s="252">
        <f t="shared" si="1"/>
        <v>276849.33333333331</v>
      </c>
      <c r="F6" s="252">
        <f t="shared" si="2"/>
        <v>275760.66666666663</v>
      </c>
      <c r="G6" s="252">
        <v>274672</v>
      </c>
      <c r="H6" s="252">
        <f t="shared" si="3"/>
        <v>275603</v>
      </c>
      <c r="I6" s="252">
        <v>276534</v>
      </c>
    </row>
    <row r="7" spans="1:9">
      <c r="A7" s="252" t="s">
        <v>108</v>
      </c>
      <c r="B7" s="252">
        <v>436584</v>
      </c>
      <c r="C7" s="252">
        <f t="shared" si="0"/>
        <v>431852</v>
      </c>
      <c r="D7" s="252">
        <v>427120</v>
      </c>
      <c r="E7" s="252">
        <f t="shared" si="1"/>
        <v>419147.33333333331</v>
      </c>
      <c r="F7" s="252">
        <f t="shared" si="2"/>
        <v>411174.66666666663</v>
      </c>
      <c r="G7" s="252">
        <v>403202</v>
      </c>
      <c r="H7" s="252">
        <f t="shared" si="3"/>
        <v>395792.5</v>
      </c>
      <c r="I7" s="252">
        <v>388383</v>
      </c>
    </row>
    <row r="8" spans="1:9">
      <c r="A8" s="252" t="s">
        <v>109</v>
      </c>
      <c r="B8" s="252">
        <v>511951</v>
      </c>
      <c r="C8" s="252">
        <f t="shared" si="0"/>
        <v>503447.5</v>
      </c>
      <c r="D8" s="252">
        <v>494944</v>
      </c>
      <c r="E8" s="252">
        <f t="shared" si="1"/>
        <v>492344.66666666669</v>
      </c>
      <c r="F8" s="252">
        <f t="shared" si="2"/>
        <v>489745.33333333337</v>
      </c>
      <c r="G8" s="252">
        <v>487146</v>
      </c>
      <c r="H8" s="252">
        <f t="shared" si="3"/>
        <v>481911.5</v>
      </c>
      <c r="I8" s="252">
        <v>476677</v>
      </c>
    </row>
    <row r="9" spans="1:9">
      <c r="A9" s="252" t="s">
        <v>110</v>
      </c>
      <c r="B9" s="252">
        <v>544509</v>
      </c>
      <c r="C9" s="252">
        <f t="shared" si="0"/>
        <v>537826</v>
      </c>
      <c r="D9" s="252">
        <v>531143</v>
      </c>
      <c r="E9" s="252">
        <f t="shared" si="1"/>
        <v>534657</v>
      </c>
      <c r="F9" s="252">
        <f t="shared" si="2"/>
        <v>538171</v>
      </c>
      <c r="G9" s="252">
        <v>541685</v>
      </c>
      <c r="H9" s="252">
        <f t="shared" si="3"/>
        <v>540554</v>
      </c>
      <c r="I9" s="252">
        <v>539423</v>
      </c>
    </row>
    <row r="10" spans="1:9">
      <c r="A10" s="252" t="s">
        <v>111</v>
      </c>
      <c r="B10" s="252">
        <v>73689</v>
      </c>
      <c r="C10" s="252">
        <f t="shared" si="0"/>
        <v>67571</v>
      </c>
      <c r="D10" s="252">
        <v>61453</v>
      </c>
      <c r="E10" s="252">
        <f t="shared" si="1"/>
        <v>57846.666666666664</v>
      </c>
      <c r="F10" s="252">
        <f t="shared" si="2"/>
        <v>54240.333333333328</v>
      </c>
      <c r="G10" s="252">
        <v>50634</v>
      </c>
      <c r="H10" s="252">
        <f t="shared" si="3"/>
        <v>49301</v>
      </c>
      <c r="I10" s="252">
        <v>47968</v>
      </c>
    </row>
    <row r="11" spans="1:9">
      <c r="A11" s="252" t="s">
        <v>10</v>
      </c>
      <c r="B11" s="252">
        <v>153470</v>
      </c>
      <c r="C11" s="252">
        <f t="shared" si="0"/>
        <v>144041.5</v>
      </c>
      <c r="D11" s="252">
        <v>134613</v>
      </c>
      <c r="E11" s="252">
        <f t="shared" si="1"/>
        <v>128052</v>
      </c>
      <c r="F11" s="252">
        <f t="shared" si="2"/>
        <v>121491</v>
      </c>
      <c r="G11" s="252">
        <v>114930</v>
      </c>
      <c r="H11" s="252">
        <f t="shared" si="3"/>
        <v>108961</v>
      </c>
      <c r="I11" s="252">
        <v>102992</v>
      </c>
    </row>
    <row r="12" spans="1:9">
      <c r="B12" s="252">
        <f>SUM(B2:B11)</f>
        <v>4129078</v>
      </c>
      <c r="C12" s="252">
        <f>SUM(C2:C11)</f>
        <v>4129078</v>
      </c>
      <c r="D12" s="252">
        <f t="shared" ref="D12:I12" si="4">SUM(D2:D11)</f>
        <v>4129078</v>
      </c>
      <c r="E12" s="252">
        <f>SUM(E2:E11)</f>
        <v>4129078</v>
      </c>
      <c r="F12" s="252">
        <f>SUM(F2:F11)</f>
        <v>4129078</v>
      </c>
      <c r="G12" s="252">
        <f t="shared" si="4"/>
        <v>4129078</v>
      </c>
      <c r="H12" s="252">
        <f>SUM(H2:H11)</f>
        <v>4129078</v>
      </c>
      <c r="I12" s="252">
        <f t="shared" si="4"/>
        <v>4129078</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EC27-8DBB-4C24-82D3-E71023D78FAC}">
  <sheetPr codeName="Tabelle2">
    <tabColor rgb="FFFFC000"/>
  </sheetPr>
  <dimension ref="A1:R23"/>
  <sheetViews>
    <sheetView zoomScale="116" zoomScaleNormal="100" workbookViewId="0">
      <selection activeCell="I31" sqref="I31"/>
    </sheetView>
  </sheetViews>
  <sheetFormatPr defaultColWidth="10" defaultRowHeight="15"/>
  <cols>
    <col min="1" max="1" width="6.375" style="3" customWidth="1"/>
    <col min="2" max="2" width="6.125" style="3" customWidth="1"/>
    <col min="3" max="3" width="4.875" style="3" customWidth="1"/>
    <col min="4" max="4" width="13.875" style="3" customWidth="1"/>
    <col min="5" max="5" width="15.125" style="3" customWidth="1"/>
    <col min="6" max="6" width="26.875" style="3" customWidth="1"/>
    <col min="7" max="16384" width="10" style="3"/>
  </cols>
  <sheetData>
    <row r="1" spans="1:18" customFormat="1" ht="18.75">
      <c r="A1" s="27" t="s">
        <v>112</v>
      </c>
    </row>
    <row r="2" spans="1:18">
      <c r="A2" s="3" t="s">
        <v>113</v>
      </c>
      <c r="B2" s="3" t="s">
        <v>114</v>
      </c>
      <c r="C2" s="3" t="s">
        <v>115</v>
      </c>
      <c r="D2" s="3" t="s">
        <v>116</v>
      </c>
      <c r="E2" s="3" t="s">
        <v>117</v>
      </c>
      <c r="F2" s="3" t="s">
        <v>118</v>
      </c>
      <c r="G2" s="3" t="s">
        <v>119</v>
      </c>
      <c r="H2" s="3" t="s">
        <v>120</v>
      </c>
      <c r="I2" s="3" t="s">
        <v>121</v>
      </c>
      <c r="J2" s="3" t="s">
        <v>122</v>
      </c>
      <c r="K2" s="3" t="s">
        <v>123</v>
      </c>
      <c r="L2" s="3" t="s">
        <v>124</v>
      </c>
      <c r="M2" s="3" t="s">
        <v>125</v>
      </c>
      <c r="N2" s="3" t="s">
        <v>126</v>
      </c>
      <c r="O2" s="3" t="s">
        <v>127</v>
      </c>
      <c r="P2" s="3" t="s">
        <v>128</v>
      </c>
      <c r="Q2" s="3" t="s">
        <v>129</v>
      </c>
      <c r="R2" s="3" t="s">
        <v>130</v>
      </c>
    </row>
    <row r="3" spans="1:18">
      <c r="A3" s="3">
        <v>1</v>
      </c>
      <c r="B3" s="3">
        <v>10</v>
      </c>
      <c r="C3" s="3">
        <v>11</v>
      </c>
      <c r="D3" s="137" t="s">
        <v>103</v>
      </c>
      <c r="E3" s="175" t="s">
        <v>104</v>
      </c>
      <c r="F3" s="3" t="s">
        <v>131</v>
      </c>
      <c r="G3" s="21">
        <v>4.5026453041161702E-3</v>
      </c>
      <c r="H3" s="21">
        <v>3.3863352882941801E-3</v>
      </c>
      <c r="I3" s="21">
        <v>2.7433894087531001E-3</v>
      </c>
      <c r="J3" s="21">
        <v>2.5328331191561402E-3</v>
      </c>
      <c r="K3" s="21">
        <v>2.0999999999999999E-3</v>
      </c>
      <c r="L3" s="21">
        <v>1.6999999999999999E-3</v>
      </c>
      <c r="M3" s="21">
        <v>1.2999999999999999E-3</v>
      </c>
      <c r="N3" s="21">
        <v>8.0000000000000004E-4</v>
      </c>
      <c r="O3" s="21">
        <v>4.0000000000000002E-4</v>
      </c>
      <c r="P3" s="21">
        <v>0</v>
      </c>
      <c r="Q3" s="21">
        <v>0</v>
      </c>
      <c r="R3" s="21">
        <v>0</v>
      </c>
    </row>
    <row r="4" spans="1:18">
      <c r="A4" s="3">
        <v>2</v>
      </c>
      <c r="B4" s="3">
        <v>12</v>
      </c>
      <c r="C4" s="3">
        <v>13</v>
      </c>
      <c r="D4" s="179" t="s">
        <v>105</v>
      </c>
      <c r="E4" s="176" t="s">
        <v>106</v>
      </c>
      <c r="F4" s="3" t="s">
        <v>132</v>
      </c>
      <c r="G4" s="21">
        <v>4.4807370184254597E-2</v>
      </c>
      <c r="H4" s="21">
        <v>4.9349272921874403E-2</v>
      </c>
      <c r="I4" s="21">
        <v>0.103886063362625</v>
      </c>
      <c r="J4" s="21">
        <v>9.81941724907376E-2</v>
      </c>
      <c r="K4" s="21">
        <v>0.1116</v>
      </c>
      <c r="L4" s="21">
        <v>0.125</v>
      </c>
      <c r="M4" s="21">
        <v>0.1384</v>
      </c>
      <c r="N4" s="21">
        <v>0.15179999999999999</v>
      </c>
      <c r="O4" s="21">
        <v>0.16520000000000001</v>
      </c>
      <c r="P4" s="21">
        <v>0.17860000000000001</v>
      </c>
      <c r="Q4" s="21">
        <v>0.19209999999999999</v>
      </c>
      <c r="R4" s="21">
        <v>0.20549999999999999</v>
      </c>
    </row>
    <row r="5" spans="1:18">
      <c r="A5" s="3">
        <v>3</v>
      </c>
      <c r="B5" s="3">
        <v>12</v>
      </c>
      <c r="C5" s="3">
        <v>16</v>
      </c>
      <c r="D5" s="179" t="s">
        <v>105</v>
      </c>
      <c r="E5" s="177" t="s">
        <v>109</v>
      </c>
      <c r="F5" s="3" t="s">
        <v>133</v>
      </c>
      <c r="G5" s="21">
        <v>4.2019827319717297E-3</v>
      </c>
      <c r="H5" s="21">
        <v>5.5816450687333702E-3</v>
      </c>
      <c r="I5" s="21">
        <v>6.65835660626014E-3</v>
      </c>
      <c r="J5" s="21">
        <v>6.8830074732936196E-3</v>
      </c>
      <c r="K5" s="21">
        <v>7.4999999999999997E-3</v>
      </c>
      <c r="L5" s="21">
        <v>8.0999999999999996E-3</v>
      </c>
      <c r="M5" s="21">
        <v>8.6E-3</v>
      </c>
      <c r="N5" s="21">
        <v>9.1999999999999998E-3</v>
      </c>
      <c r="O5" s="21">
        <v>9.7999999999999997E-3</v>
      </c>
      <c r="P5" s="21">
        <v>1.04E-2</v>
      </c>
      <c r="Q5" s="21">
        <v>1.0999999999999999E-2</v>
      </c>
      <c r="R5" s="21">
        <v>1.1599999999999999E-2</v>
      </c>
    </row>
    <row r="6" spans="1:18">
      <c r="A6" s="3">
        <v>4</v>
      </c>
      <c r="B6" s="3">
        <v>12</v>
      </c>
      <c r="C6" s="3">
        <v>17</v>
      </c>
      <c r="D6" s="179" t="s">
        <v>105</v>
      </c>
      <c r="E6" s="178" t="s">
        <v>110</v>
      </c>
      <c r="F6" s="3" t="s">
        <v>134</v>
      </c>
      <c r="G6" s="21">
        <v>6.9625667680318602E-3</v>
      </c>
      <c r="H6" s="21">
        <v>8.1371390321197407E-3</v>
      </c>
      <c r="I6" s="21">
        <v>8.3354346367758205E-3</v>
      </c>
      <c r="J6" s="21">
        <v>8.6172946114908295E-3</v>
      </c>
      <c r="K6" s="21">
        <v>8.9999999999999993E-3</v>
      </c>
      <c r="L6" s="21">
        <v>9.2999999999999992E-3</v>
      </c>
      <c r="M6" s="21">
        <v>9.5999999999999992E-3</v>
      </c>
      <c r="N6" s="21">
        <v>0.01</v>
      </c>
      <c r="O6" s="21">
        <v>1.03E-2</v>
      </c>
      <c r="P6" s="21">
        <v>1.06E-2</v>
      </c>
      <c r="Q6" s="21">
        <v>1.0999999999999999E-2</v>
      </c>
      <c r="R6" s="21">
        <v>1.1299999999999999E-2</v>
      </c>
    </row>
    <row r="7" spans="1:18">
      <c r="A7" s="3">
        <v>5</v>
      </c>
      <c r="B7" s="3">
        <v>13</v>
      </c>
      <c r="C7" s="3">
        <v>12</v>
      </c>
      <c r="D7" s="176" t="s">
        <v>106</v>
      </c>
      <c r="E7" s="179" t="s">
        <v>105</v>
      </c>
      <c r="F7" s="3" t="s">
        <v>135</v>
      </c>
      <c r="G7" s="21">
        <v>6.05866153811616E-3</v>
      </c>
      <c r="H7" s="21">
        <v>1.30676287531842E-2</v>
      </c>
      <c r="I7" s="21">
        <v>8.7998182214520902E-3</v>
      </c>
      <c r="J7" s="21">
        <v>1.1169272245607299E-2</v>
      </c>
      <c r="K7" s="21">
        <v>1.1900000000000001E-2</v>
      </c>
      <c r="L7" s="21">
        <v>1.2699999999999999E-2</v>
      </c>
      <c r="M7" s="21">
        <v>1.35E-2</v>
      </c>
      <c r="N7" s="21">
        <v>1.43E-2</v>
      </c>
      <c r="O7" s="21">
        <v>1.4999999999999999E-2</v>
      </c>
      <c r="P7" s="21">
        <v>1.5800000000000002E-2</v>
      </c>
      <c r="Q7" s="21">
        <v>1.66E-2</v>
      </c>
      <c r="R7" s="21">
        <v>1.7399999999999999E-2</v>
      </c>
    </row>
    <row r="8" spans="1:18">
      <c r="A8" s="3">
        <v>6</v>
      </c>
      <c r="B8" s="3">
        <v>14</v>
      </c>
      <c r="C8" s="3">
        <v>12</v>
      </c>
      <c r="D8" s="183" t="s">
        <v>107</v>
      </c>
      <c r="E8" s="179" t="s">
        <v>105</v>
      </c>
      <c r="F8" s="3" t="s">
        <v>136</v>
      </c>
      <c r="G8" s="21">
        <v>7.8854291445461192E-3</v>
      </c>
      <c r="H8" s="21">
        <v>7.5604391387047998E-3</v>
      </c>
      <c r="I8" s="21">
        <v>1.9608842546746701E-2</v>
      </c>
      <c r="J8" s="21">
        <v>1.8004316800062301E-2</v>
      </c>
      <c r="K8" s="21">
        <v>2.06E-2</v>
      </c>
      <c r="L8" s="21">
        <v>2.3300000000000001E-2</v>
      </c>
      <c r="M8" s="21">
        <v>2.5899999999999999E-2</v>
      </c>
      <c r="N8" s="21">
        <v>2.8500000000000001E-2</v>
      </c>
      <c r="O8" s="21">
        <v>3.1199999999999999E-2</v>
      </c>
      <c r="P8" s="21">
        <v>3.3799999999999997E-2</v>
      </c>
      <c r="Q8" s="21">
        <v>3.6400000000000002E-2</v>
      </c>
      <c r="R8" s="21">
        <v>3.9100000000000003E-2</v>
      </c>
    </row>
    <row r="9" spans="1:18">
      <c r="A9" s="3">
        <v>7</v>
      </c>
      <c r="B9" s="3">
        <v>14</v>
      </c>
      <c r="C9" s="3">
        <v>13</v>
      </c>
      <c r="D9" s="183" t="s">
        <v>107</v>
      </c>
      <c r="E9" s="176" t="s">
        <v>106</v>
      </c>
      <c r="F9" s="3" t="s">
        <v>137</v>
      </c>
      <c r="G9" s="21">
        <v>1.5671625922329398E-2</v>
      </c>
      <c r="H9" s="21">
        <v>1.13718407222714E-2</v>
      </c>
      <c r="I9" s="21">
        <v>1.4218777305295E-2</v>
      </c>
      <c r="J9" s="21">
        <v>1.2736336918231801E-2</v>
      </c>
      <c r="K9" s="21">
        <v>1.23E-2</v>
      </c>
      <c r="L9" s="21">
        <v>1.1900000000000001E-2</v>
      </c>
      <c r="M9" s="21">
        <v>1.15E-2</v>
      </c>
      <c r="N9" s="21">
        <v>1.0999999999999999E-2</v>
      </c>
      <c r="O9" s="21">
        <v>1.06E-2</v>
      </c>
      <c r="P9" s="21">
        <v>1.0200000000000001E-2</v>
      </c>
      <c r="Q9" s="21">
        <v>9.7999999999999997E-3</v>
      </c>
      <c r="R9" s="21">
        <v>9.2999999999999992E-3</v>
      </c>
    </row>
    <row r="10" spans="1:18">
      <c r="A10" s="3">
        <v>8</v>
      </c>
      <c r="B10" s="3">
        <v>14</v>
      </c>
      <c r="C10" s="3">
        <v>16</v>
      </c>
      <c r="D10" s="183" t="s">
        <v>107</v>
      </c>
      <c r="E10" s="177" t="s">
        <v>109</v>
      </c>
      <c r="F10" s="3" t="s">
        <v>138</v>
      </c>
      <c r="G10" s="21">
        <v>5.3632731559909196E-4</v>
      </c>
      <c r="H10" s="21">
        <v>3.1253972708541701E-3</v>
      </c>
      <c r="I10" s="21">
        <v>2.6340507951301902E-3</v>
      </c>
      <c r="J10" s="21">
        <v>3.3724461047026102E-3</v>
      </c>
      <c r="K10" s="21">
        <v>3.8999999999999998E-3</v>
      </c>
      <c r="L10" s="21">
        <v>4.4000000000000003E-3</v>
      </c>
      <c r="M10" s="21">
        <v>5.0000000000000001E-3</v>
      </c>
      <c r="N10" s="21">
        <v>5.4999999999999997E-3</v>
      </c>
      <c r="O10" s="21">
        <v>6.0000000000000001E-3</v>
      </c>
      <c r="P10" s="21">
        <v>6.6E-3</v>
      </c>
      <c r="Q10" s="21">
        <v>7.1000000000000004E-3</v>
      </c>
      <c r="R10" s="21">
        <v>7.6E-3</v>
      </c>
    </row>
    <row r="11" spans="1:18">
      <c r="A11" s="3">
        <v>9</v>
      </c>
      <c r="B11" s="3">
        <v>15</v>
      </c>
      <c r="C11" s="3">
        <v>10</v>
      </c>
      <c r="D11" s="184" t="s">
        <v>108</v>
      </c>
      <c r="E11" s="137" t="s">
        <v>103</v>
      </c>
      <c r="F11" s="3" t="s">
        <v>139</v>
      </c>
      <c r="G11" s="21">
        <v>6.9142860633158E-3</v>
      </c>
      <c r="H11" s="21">
        <v>5.9998751326715404E-3</v>
      </c>
      <c r="I11" s="21">
        <v>5.9498712804003902E-3</v>
      </c>
      <c r="J11" s="21">
        <v>5.7172779195275199E-3</v>
      </c>
      <c r="K11" s="21">
        <v>5.4999999999999997E-3</v>
      </c>
      <c r="L11" s="21">
        <v>5.1999999999999998E-3</v>
      </c>
      <c r="M11" s="21">
        <v>5.0000000000000001E-3</v>
      </c>
      <c r="N11" s="21">
        <v>4.7999999999999996E-3</v>
      </c>
      <c r="O11" s="21">
        <v>4.4999999999999997E-3</v>
      </c>
      <c r="P11" s="21">
        <v>4.3E-3</v>
      </c>
      <c r="Q11" s="21">
        <v>4.1000000000000003E-3</v>
      </c>
      <c r="R11" s="21">
        <v>3.8E-3</v>
      </c>
    </row>
    <row r="12" spans="1:18">
      <c r="A12" s="3">
        <v>10</v>
      </c>
      <c r="B12" s="3">
        <v>15</v>
      </c>
      <c r="C12" s="3">
        <v>17</v>
      </c>
      <c r="D12" s="184" t="s">
        <v>108</v>
      </c>
      <c r="E12" s="180" t="s">
        <v>110</v>
      </c>
      <c r="F12" s="3" t="s">
        <v>140</v>
      </c>
      <c r="G12" s="21">
        <v>5.7812471368625497E-3</v>
      </c>
      <c r="H12" s="21">
        <v>1.88658924892302E-2</v>
      </c>
      <c r="I12" s="21">
        <v>2.9319050996770801E-2</v>
      </c>
      <c r="J12" s="21">
        <v>3.1419145556348803E-2</v>
      </c>
      <c r="K12" s="21">
        <v>3.6999999999999998E-2</v>
      </c>
      <c r="L12" s="21">
        <v>4.2599999999999999E-2</v>
      </c>
      <c r="M12" s="21">
        <v>4.82E-2</v>
      </c>
      <c r="N12" s="21">
        <v>5.3800000000000001E-2</v>
      </c>
      <c r="O12" s="21">
        <v>5.9400000000000001E-2</v>
      </c>
      <c r="P12" s="21">
        <v>6.5000000000000002E-2</v>
      </c>
      <c r="Q12" s="21">
        <v>7.0599999999999996E-2</v>
      </c>
      <c r="R12" s="21">
        <v>7.6200000000000004E-2</v>
      </c>
    </row>
    <row r="13" spans="1:18">
      <c r="A13" s="3">
        <v>11</v>
      </c>
      <c r="B13" s="3">
        <v>15</v>
      </c>
      <c r="C13" s="3">
        <v>18</v>
      </c>
      <c r="D13" s="184" t="s">
        <v>108</v>
      </c>
      <c r="E13" s="181" t="s">
        <v>111</v>
      </c>
      <c r="F13" s="3" t="s">
        <v>141</v>
      </c>
      <c r="G13" s="21">
        <v>2.1836194943775601E-3</v>
      </c>
      <c r="H13" s="21">
        <v>1.7879440594368501E-3</v>
      </c>
      <c r="I13" s="21">
        <v>2.7517224616941398E-3</v>
      </c>
      <c r="J13" s="21">
        <v>2.5267901621906998E-3</v>
      </c>
      <c r="K13" s="21">
        <v>2.5999999999999999E-3</v>
      </c>
      <c r="L13" s="21">
        <v>2.8E-3</v>
      </c>
      <c r="M13" s="21">
        <v>2.8999999999999998E-3</v>
      </c>
      <c r="N13" s="21">
        <v>3.0000000000000001E-3</v>
      </c>
      <c r="O13" s="21">
        <v>3.0999999999999999E-3</v>
      </c>
      <c r="P13" s="21">
        <v>3.2000000000000002E-3</v>
      </c>
      <c r="Q13" s="21">
        <v>3.3999999999999998E-3</v>
      </c>
      <c r="R13" s="21">
        <v>3.5000000000000001E-3</v>
      </c>
    </row>
    <row r="14" spans="1:18">
      <c r="A14" s="3">
        <v>12</v>
      </c>
      <c r="B14" s="3">
        <v>16</v>
      </c>
      <c r="C14" s="3">
        <v>12</v>
      </c>
      <c r="D14" s="177" t="s">
        <v>109</v>
      </c>
      <c r="E14" s="182" t="s">
        <v>105</v>
      </c>
      <c r="F14" s="3" t="s">
        <v>142</v>
      </c>
      <c r="G14" s="21">
        <v>4.2438957374175803E-3</v>
      </c>
      <c r="H14" s="21">
        <v>3.24413805736945E-3</v>
      </c>
      <c r="I14" s="21">
        <v>6.5308962816075702E-3</v>
      </c>
      <c r="J14" s="21">
        <v>5.8551522468262797E-3</v>
      </c>
      <c r="K14" s="21">
        <v>6.3E-3</v>
      </c>
      <c r="L14" s="21">
        <v>6.7999999999999996E-3</v>
      </c>
      <c r="M14" s="21">
        <v>7.3000000000000001E-3</v>
      </c>
      <c r="N14" s="21">
        <v>7.7999999999999996E-3</v>
      </c>
      <c r="O14" s="21">
        <v>8.3000000000000001E-3</v>
      </c>
      <c r="P14" s="21">
        <v>8.8000000000000005E-3</v>
      </c>
      <c r="Q14" s="21">
        <v>9.2999999999999992E-3</v>
      </c>
      <c r="R14" s="21">
        <v>9.7999999999999997E-3</v>
      </c>
    </row>
    <row r="15" spans="1:18">
      <c r="A15" s="3">
        <v>13</v>
      </c>
      <c r="B15" s="3">
        <v>16</v>
      </c>
      <c r="C15" s="3">
        <v>14</v>
      </c>
      <c r="D15" s="177" t="s">
        <v>109</v>
      </c>
      <c r="E15" s="183" t="s">
        <v>107</v>
      </c>
      <c r="F15" s="3" t="s">
        <v>143</v>
      </c>
      <c r="G15" s="21">
        <v>6.7818990489324198E-3</v>
      </c>
      <c r="H15" s="21">
        <v>4.7884205081787003E-3</v>
      </c>
      <c r="I15" s="21">
        <v>8.8967167953755092E-3</v>
      </c>
      <c r="J15" s="21">
        <v>7.8577345818384992E-3</v>
      </c>
      <c r="K15" s="21">
        <v>8.3000000000000001E-3</v>
      </c>
      <c r="L15" s="21">
        <v>8.6999999999999994E-3</v>
      </c>
      <c r="M15" s="21">
        <v>9.1999999999999998E-3</v>
      </c>
      <c r="N15" s="21">
        <v>9.5999999999999992E-3</v>
      </c>
      <c r="O15" s="21">
        <v>0.01</v>
      </c>
      <c r="P15" s="21">
        <v>1.04E-2</v>
      </c>
      <c r="Q15" s="21">
        <v>1.09E-2</v>
      </c>
      <c r="R15" s="21">
        <v>1.1299999999999999E-2</v>
      </c>
    </row>
    <row r="16" spans="1:18">
      <c r="A16" s="3">
        <v>14</v>
      </c>
      <c r="B16" s="3">
        <v>17</v>
      </c>
      <c r="C16" s="3">
        <v>10</v>
      </c>
      <c r="D16" s="180" t="s">
        <v>110</v>
      </c>
      <c r="E16" s="137" t="s">
        <v>103</v>
      </c>
      <c r="F16" s="3" t="s">
        <v>144</v>
      </c>
      <c r="G16" s="21">
        <v>8.3230947514182502E-3</v>
      </c>
      <c r="H16" s="21">
        <v>7.4800948143908504E-3</v>
      </c>
      <c r="I16" s="21">
        <v>8.80585580180363E-3</v>
      </c>
      <c r="J16" s="21">
        <v>8.4183994775011792E-3</v>
      </c>
      <c r="K16" s="21">
        <v>8.5000000000000006E-3</v>
      </c>
      <c r="L16" s="21">
        <v>8.6E-3</v>
      </c>
      <c r="M16" s="21">
        <v>8.6999999999999994E-3</v>
      </c>
      <c r="N16" s="21">
        <v>8.8000000000000005E-3</v>
      </c>
      <c r="O16" s="21">
        <v>8.8999999999999999E-3</v>
      </c>
      <c r="P16" s="21">
        <v>8.9999999999999993E-3</v>
      </c>
      <c r="Q16" s="21">
        <v>8.9999999999999993E-3</v>
      </c>
      <c r="R16" s="21">
        <v>9.1000000000000004E-3</v>
      </c>
    </row>
    <row r="17" spans="1:18">
      <c r="A17" s="3">
        <v>15</v>
      </c>
      <c r="B17" s="3">
        <v>17</v>
      </c>
      <c r="C17" s="3">
        <v>12</v>
      </c>
      <c r="D17" s="180" t="s">
        <v>110</v>
      </c>
      <c r="E17" s="182" t="s">
        <v>105</v>
      </c>
      <c r="F17" s="3" t="s">
        <v>145</v>
      </c>
      <c r="G17" s="21">
        <v>3.5946758149696901E-3</v>
      </c>
      <c r="H17" s="21">
        <v>2.252375223496E-3</v>
      </c>
      <c r="I17" s="21">
        <v>4.7749153105587196E-3</v>
      </c>
      <c r="J17" s="21">
        <v>4.1060659558595104E-3</v>
      </c>
      <c r="K17" s="21">
        <v>4.3E-3</v>
      </c>
      <c r="L17" s="21">
        <v>4.5999999999999999E-3</v>
      </c>
      <c r="M17" s="21">
        <v>4.7999999999999996E-3</v>
      </c>
      <c r="N17" s="21">
        <v>5.0000000000000001E-3</v>
      </c>
      <c r="O17" s="21">
        <v>5.3E-3</v>
      </c>
      <c r="P17" s="21">
        <v>5.4999999999999997E-3</v>
      </c>
      <c r="Q17" s="21">
        <v>5.7999999999999996E-3</v>
      </c>
      <c r="R17" s="21">
        <v>6.0000000000000001E-3</v>
      </c>
    </row>
    <row r="18" spans="1:18">
      <c r="A18" s="3">
        <v>16</v>
      </c>
      <c r="B18" s="3">
        <v>17</v>
      </c>
      <c r="C18" s="3">
        <v>15</v>
      </c>
      <c r="D18" s="180" t="s">
        <v>110</v>
      </c>
      <c r="E18" s="184" t="s">
        <v>108</v>
      </c>
      <c r="F18" s="3" t="s">
        <v>146</v>
      </c>
      <c r="G18" s="21">
        <v>4.9818582735393999E-3</v>
      </c>
      <c r="H18" s="21">
        <v>5.9029928537763501E-3</v>
      </c>
      <c r="I18" s="21">
        <v>1.4257363596924401E-2</v>
      </c>
      <c r="J18" s="21">
        <v>1.3444315961094E-2</v>
      </c>
      <c r="K18" s="21">
        <v>1.5599999999999999E-2</v>
      </c>
      <c r="L18" s="21">
        <v>1.77E-2</v>
      </c>
      <c r="M18" s="21">
        <v>1.9800000000000002E-2</v>
      </c>
      <c r="N18" s="21">
        <v>2.1899999999999999E-2</v>
      </c>
      <c r="O18" s="21">
        <v>2.4E-2</v>
      </c>
      <c r="P18" s="21">
        <v>2.6100000000000002E-2</v>
      </c>
      <c r="Q18" s="21">
        <v>2.8199999999999999E-2</v>
      </c>
      <c r="R18" s="21">
        <v>3.0300000000000001E-2</v>
      </c>
    </row>
    <row r="19" spans="1:18">
      <c r="A19" s="3">
        <v>17</v>
      </c>
      <c r="B19" s="3">
        <v>17</v>
      </c>
      <c r="C19" s="3">
        <v>18</v>
      </c>
      <c r="D19" s="180" t="s">
        <v>110</v>
      </c>
      <c r="E19" s="181" t="s">
        <v>111</v>
      </c>
      <c r="F19" s="3" t="s">
        <v>147</v>
      </c>
      <c r="G19" s="21">
        <v>2.1958620824755301E-3</v>
      </c>
      <c r="H19" s="21">
        <v>1.2068313053170199E-3</v>
      </c>
      <c r="I19" s="21">
        <v>3.18727673832578E-3</v>
      </c>
      <c r="J19" s="21">
        <v>2.67909539958958E-3</v>
      </c>
      <c r="K19" s="21">
        <v>2.8999999999999998E-3</v>
      </c>
      <c r="L19" s="21">
        <v>3.0999999999999999E-3</v>
      </c>
      <c r="M19" s="21">
        <v>3.3E-3</v>
      </c>
      <c r="N19" s="21">
        <v>3.5000000000000001E-3</v>
      </c>
      <c r="O19" s="21">
        <v>3.7000000000000002E-3</v>
      </c>
      <c r="P19" s="21">
        <v>3.8999999999999998E-3</v>
      </c>
      <c r="Q19" s="21">
        <v>4.1000000000000003E-3</v>
      </c>
      <c r="R19" s="21">
        <v>4.3E-3</v>
      </c>
    </row>
    <row r="20" spans="1:18">
      <c r="A20" s="3">
        <v>18</v>
      </c>
      <c r="B20" s="3">
        <v>18</v>
      </c>
      <c r="C20" s="3">
        <v>10</v>
      </c>
      <c r="D20" s="181" t="s">
        <v>111</v>
      </c>
      <c r="E20" s="137" t="s">
        <v>103</v>
      </c>
      <c r="F20" s="3" t="s">
        <v>148</v>
      </c>
      <c r="G20" s="21">
        <v>1.94873047537624E-2</v>
      </c>
      <c r="H20" s="21">
        <v>1.92342115112362E-2</v>
      </c>
      <c r="I20" s="21">
        <v>2.0282813919500702E-2</v>
      </c>
      <c r="J20" s="21">
        <v>2.0084434300140699E-2</v>
      </c>
      <c r="K20" s="21">
        <v>2.0299999999999999E-2</v>
      </c>
      <c r="L20" s="21">
        <v>2.0400000000000001E-2</v>
      </c>
      <c r="M20" s="21">
        <v>2.06E-2</v>
      </c>
      <c r="N20" s="21">
        <v>2.0799999999999999E-2</v>
      </c>
      <c r="O20" s="21">
        <v>2.1000000000000001E-2</v>
      </c>
      <c r="P20" s="21">
        <v>2.1100000000000001E-2</v>
      </c>
      <c r="Q20" s="21">
        <v>2.1299999999999999E-2</v>
      </c>
      <c r="R20" s="21">
        <v>2.1499999999999998E-2</v>
      </c>
    </row>
    <row r="21" spans="1:18">
      <c r="A21" s="3">
        <v>19</v>
      </c>
      <c r="B21" s="3">
        <v>18</v>
      </c>
      <c r="C21" s="3">
        <v>15</v>
      </c>
      <c r="D21" s="181" t="s">
        <v>111</v>
      </c>
      <c r="E21" s="184" t="s">
        <v>108</v>
      </c>
      <c r="F21" s="3" t="s">
        <v>149</v>
      </c>
      <c r="G21" s="21">
        <v>1.47738016076574E-2</v>
      </c>
      <c r="H21" s="21">
        <v>1.3701527997005801E-2</v>
      </c>
      <c r="I21" s="21">
        <v>1.34988347750523E-2</v>
      </c>
      <c r="J21" s="21">
        <v>1.32442561299933E-2</v>
      </c>
      <c r="K21" s="21">
        <v>1.29E-2</v>
      </c>
      <c r="L21" s="21">
        <v>1.26E-2</v>
      </c>
      <c r="M21" s="21">
        <v>1.23E-2</v>
      </c>
      <c r="N21" s="21">
        <v>1.2E-2</v>
      </c>
      <c r="O21" s="21">
        <v>1.17E-2</v>
      </c>
      <c r="P21" s="21">
        <v>1.14E-2</v>
      </c>
      <c r="Q21" s="21">
        <v>1.11E-2</v>
      </c>
      <c r="R21" s="21">
        <v>1.0800000000000001E-2</v>
      </c>
    </row>
    <row r="22" spans="1:18">
      <c r="A22" s="3">
        <v>20</v>
      </c>
      <c r="B22" s="3">
        <v>18</v>
      </c>
      <c r="C22" s="3">
        <v>17</v>
      </c>
      <c r="D22" s="181" t="s">
        <v>111</v>
      </c>
      <c r="E22" s="180" t="s">
        <v>110</v>
      </c>
      <c r="F22" s="3" t="s">
        <v>150</v>
      </c>
      <c r="G22" s="21">
        <v>4.9098237186011501E-2</v>
      </c>
      <c r="H22" s="21">
        <v>4.7521412027620002E-2</v>
      </c>
      <c r="I22" s="21">
        <v>4.7803847217284798E-2</v>
      </c>
      <c r="J22" s="21">
        <v>4.7356261431260802E-2</v>
      </c>
      <c r="K22" s="21">
        <v>4.7E-2</v>
      </c>
      <c r="L22" s="21">
        <v>4.6699999999999998E-2</v>
      </c>
      <c r="M22" s="21">
        <v>4.6399999999999997E-2</v>
      </c>
      <c r="N22" s="21">
        <v>4.5999999999999999E-2</v>
      </c>
      <c r="O22" s="21">
        <v>4.5699999999999998E-2</v>
      </c>
      <c r="P22" s="21">
        <v>4.5400000000000003E-2</v>
      </c>
      <c r="Q22" s="21">
        <v>4.5100000000000001E-2</v>
      </c>
      <c r="R22" s="21">
        <v>4.4699999999999997E-2</v>
      </c>
    </row>
    <row r="23" spans="1:18">
      <c r="A23" s="3">
        <v>21</v>
      </c>
      <c r="B23" s="3">
        <v>19</v>
      </c>
      <c r="C23" s="3">
        <v>11</v>
      </c>
      <c r="D23" s="123" t="s">
        <v>10</v>
      </c>
      <c r="E23" s="175" t="s">
        <v>104</v>
      </c>
      <c r="F23" s="3" t="s">
        <v>151</v>
      </c>
      <c r="G23" s="21">
        <v>4.0887469863817E-2</v>
      </c>
      <c r="H23" s="21">
        <v>4.8893247061328901E-2</v>
      </c>
      <c r="I23" s="21">
        <v>5.3049682415383298E-2</v>
      </c>
      <c r="J23" s="21">
        <v>5.4617046773681503E-2</v>
      </c>
      <c r="K23" s="21">
        <v>5.7500000000000002E-2</v>
      </c>
      <c r="L23" s="21">
        <v>6.0499999999999998E-2</v>
      </c>
      <c r="M23" s="21">
        <v>6.3399999999999998E-2</v>
      </c>
      <c r="N23" s="21">
        <v>6.6299999999999998E-2</v>
      </c>
      <c r="O23" s="21">
        <v>6.9199999999999998E-2</v>
      </c>
      <c r="P23" s="21">
        <v>7.2099999999999997E-2</v>
      </c>
      <c r="Q23" s="21">
        <v>7.51E-2</v>
      </c>
      <c r="R23" s="21">
        <v>7.8E-2</v>
      </c>
    </row>
  </sheetData>
  <pageMargins left="0.7" right="0.7" top="0.75" bottom="0.75" header="0.3" footer="0.3"/>
  <pageSetup paperSize="9" orientation="landscape" horizontalDpi="300" verticalDpi="300" copies="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D955-5F55-46B4-9F7E-D300781A3F56}">
  <sheetPr codeName="Tabelle3"/>
  <dimension ref="A1:Q24"/>
  <sheetViews>
    <sheetView topLeftCell="A3" zoomScale="140" zoomScaleNormal="140" workbookViewId="0">
      <selection activeCell="D11" sqref="D11:D13"/>
    </sheetView>
  </sheetViews>
  <sheetFormatPr defaultColWidth="10" defaultRowHeight="15"/>
  <cols>
    <col min="1" max="3" width="10" style="3"/>
    <col min="4" max="4" width="13.875" style="3" customWidth="1"/>
    <col min="5" max="5" width="15.125" style="3" customWidth="1"/>
    <col min="6" max="6" width="25.625" style="3" customWidth="1"/>
    <col min="7" max="14" width="10" style="3"/>
    <col min="15" max="15" width="11.375" style="3" bestFit="1" customWidth="1"/>
    <col min="16" max="16384" width="10" style="3"/>
  </cols>
  <sheetData>
    <row r="1" spans="1:17" customFormat="1" ht="18.75">
      <c r="A1" s="27" t="s">
        <v>112</v>
      </c>
    </row>
    <row r="2" spans="1:17">
      <c r="A2" s="3" t="s">
        <v>113</v>
      </c>
      <c r="B2" s="3" t="s">
        <v>114</v>
      </c>
      <c r="C2" s="3" t="s">
        <v>115</v>
      </c>
      <c r="D2" s="3" t="s">
        <v>116</v>
      </c>
      <c r="E2" s="3" t="s">
        <v>117</v>
      </c>
      <c r="F2" s="3" t="s">
        <v>118</v>
      </c>
      <c r="G2" s="3" t="s">
        <v>123</v>
      </c>
      <c r="H2" s="3" t="s">
        <v>124</v>
      </c>
      <c r="I2" s="3" t="s">
        <v>125</v>
      </c>
      <c r="J2" s="3" t="s">
        <v>126</v>
      </c>
      <c r="K2" s="3" t="s">
        <v>127</v>
      </c>
      <c r="L2" s="3" t="s">
        <v>128</v>
      </c>
      <c r="M2" s="3" t="s">
        <v>129</v>
      </c>
      <c r="N2" s="3" t="s">
        <v>130</v>
      </c>
      <c r="O2" s="24" t="s">
        <v>152</v>
      </c>
    </row>
    <row r="3" spans="1:17">
      <c r="A3" s="3">
        <v>1</v>
      </c>
      <c r="B3" s="3">
        <v>10</v>
      </c>
      <c r="C3" s="3">
        <v>11</v>
      </c>
      <c r="D3" s="137" t="s">
        <v>103</v>
      </c>
      <c r="E3" s="175" t="s">
        <v>104</v>
      </c>
      <c r="F3" s="3" t="s">
        <v>131</v>
      </c>
      <c r="G3" s="22">
        <f>'01_extrapolated_trans_rates'!K3*'04_Areal_coverage_Projected'!B3</f>
        <v>474.66299999999995</v>
      </c>
      <c r="H3" s="22">
        <f>'01_extrapolated_trans_rates'!L3*'04_Areal_coverage_Projected'!C3</f>
        <v>396.52549197999997</v>
      </c>
      <c r="I3" s="22">
        <f>'01_extrapolated_trans_rates'!M3*'04_Areal_coverage_Projected'!D3</f>
        <v>312.56448686746398</v>
      </c>
      <c r="J3" s="22">
        <f>'01_extrapolated_trans_rates'!N3*'04_Areal_coverage_Projected'!E3</f>
        <v>198.11198739003794</v>
      </c>
      <c r="K3" s="22">
        <f>'01_extrapolated_trans_rates'!O3*'04_Areal_coverage_Projected'!F3</f>
        <v>101.96237571011379</v>
      </c>
      <c r="L3" s="22">
        <f>'01_extrapolated_trans_rates'!P3*'04_Areal_coverage_Projected'!G3</f>
        <v>0</v>
      </c>
      <c r="M3" s="22">
        <f>'01_extrapolated_trans_rates'!Q3*'04_Areal_coverage_Projected'!H3</f>
        <v>0</v>
      </c>
      <c r="N3" s="22">
        <f>'01_extrapolated_trans_rates'!R3*'04_Areal_coverage_Projected'!I3</f>
        <v>0</v>
      </c>
      <c r="O3" s="20">
        <f>SUM(G3:N3)</f>
        <v>1483.8273419476157</v>
      </c>
      <c r="Q3" s="14"/>
    </row>
    <row r="4" spans="1:17">
      <c r="A4" s="3">
        <v>2</v>
      </c>
      <c r="B4" s="3">
        <v>12</v>
      </c>
      <c r="C4" s="3">
        <v>13</v>
      </c>
      <c r="D4" s="179" t="s">
        <v>105</v>
      </c>
      <c r="E4" s="176" t="s">
        <v>106</v>
      </c>
      <c r="F4" s="3" t="s">
        <v>132</v>
      </c>
      <c r="G4" s="22">
        <f>'01_extrapolated_trans_rates'!K4*'04_Areal_coverage_Projected'!B5</f>
        <v>22471.664400000001</v>
      </c>
      <c r="H4" s="22">
        <f>'01_extrapolated_trans_rates'!L4*'04_Areal_coverage_Projected'!C5</f>
        <v>24977.159662499998</v>
      </c>
      <c r="I4" s="22">
        <f>'01_extrapolated_trans_rates'!M4*'04_Areal_coverage_Projected'!D5</f>
        <v>27354.084121910135</v>
      </c>
      <c r="J4" s="22">
        <f>'01_extrapolated_trans_rates'!N4*'04_Areal_coverage_Projected'!E5</f>
        <v>29588.161274856837</v>
      </c>
      <c r="K4" s="22">
        <f>'01_extrapolated_trans_rates'!O4*'04_Areal_coverage_Projected'!F5</f>
        <v>31675.049337382879</v>
      </c>
      <c r="L4" s="22">
        <f>'01_extrapolated_trans_rates'!P4*'04_Areal_coverage_Projected'!G5</f>
        <v>33620.559260559967</v>
      </c>
      <c r="M4" s="22">
        <f>'01_extrapolated_trans_rates'!Q4*'04_Areal_coverage_Projected'!H5</f>
        <v>35464.428993129666</v>
      </c>
      <c r="N4" s="22">
        <f>'01_extrapolated_trans_rates'!R4*'04_Areal_coverage_Projected'!I5</f>
        <v>37190.914113855579</v>
      </c>
      <c r="O4" s="20">
        <f t="shared" ref="O4:O23" si="0">SUM(G4:N4)</f>
        <v>242342.02116419506</v>
      </c>
    </row>
    <row r="5" spans="1:17">
      <c r="A5" s="3">
        <v>3</v>
      </c>
      <c r="B5" s="3">
        <v>12</v>
      </c>
      <c r="C5" s="3">
        <v>16</v>
      </c>
      <c r="D5" s="179" t="s">
        <v>105</v>
      </c>
      <c r="E5" s="177" t="s">
        <v>109</v>
      </c>
      <c r="F5" s="3" t="s">
        <v>133</v>
      </c>
      <c r="G5" s="22">
        <f>'01_extrapolated_trans_rates'!K5*'04_Areal_coverage_Projected'!B5</f>
        <v>1510.1924999999999</v>
      </c>
      <c r="H5" s="22">
        <f>'01_extrapolated_trans_rates'!L5*'04_Areal_coverage_Projected'!C5</f>
        <v>1618.5199461299999</v>
      </c>
      <c r="I5" s="22">
        <f>'01_extrapolated_trans_rates'!M5*'04_Areal_coverage_Projected'!D5</f>
        <v>1699.7480017949938</v>
      </c>
      <c r="J5" s="22">
        <f>'01_extrapolated_trans_rates'!N5*'04_Areal_coverage_Projected'!E5</f>
        <v>1793.221895445869</v>
      </c>
      <c r="K5" s="22">
        <f>'01_extrapolated_trans_rates'!O5*'04_Areal_coverage_Projected'!F5</f>
        <v>1879.028350522713</v>
      </c>
      <c r="L5" s="22">
        <f>'01_extrapolated_trans_rates'!P5*'04_Areal_coverage_Projected'!G5</f>
        <v>1957.7481316339508</v>
      </c>
      <c r="M5" s="22">
        <f>'01_extrapolated_trans_rates'!Q5*'04_Areal_coverage_Projected'!H5</f>
        <v>2030.7585576492779</v>
      </c>
      <c r="N5" s="22">
        <f>'01_extrapolated_trans_rates'!R5*'04_Areal_coverage_Projected'!I5</f>
        <v>2099.3411373271274</v>
      </c>
      <c r="O5" s="20">
        <f t="shared" si="0"/>
        <v>14588.558520503932</v>
      </c>
    </row>
    <row r="6" spans="1:17">
      <c r="A6" s="3">
        <v>4</v>
      </c>
      <c r="B6" s="3">
        <v>12</v>
      </c>
      <c r="C6" s="3">
        <v>17</v>
      </c>
      <c r="D6" s="179" t="s">
        <v>105</v>
      </c>
      <c r="E6" s="178" t="s">
        <v>110</v>
      </c>
      <c r="F6" s="3" t="s">
        <v>134</v>
      </c>
      <c r="G6" s="22">
        <f>'01_extrapolated_trans_rates'!K6*'04_Areal_coverage_Projected'!B5</f>
        <v>1812.2309999999998</v>
      </c>
      <c r="H6" s="22">
        <f>'01_extrapolated_trans_rates'!L6*'04_Areal_coverage_Projected'!C5</f>
        <v>1858.3006788899997</v>
      </c>
      <c r="I6" s="22">
        <f>'01_extrapolated_trans_rates'!M6*'04_Areal_coverage_Projected'!D5</f>
        <v>1897.3931182827837</v>
      </c>
      <c r="J6" s="22">
        <f>'01_extrapolated_trans_rates'!N6*'04_Areal_coverage_Projected'!E5</f>
        <v>1949.1542341802924</v>
      </c>
      <c r="K6" s="22">
        <f>'01_extrapolated_trans_rates'!O6*'04_Areal_coverage_Projected'!F5</f>
        <v>1974.897143916729</v>
      </c>
      <c r="L6" s="22">
        <f>'01_extrapolated_trans_rates'!P6*'04_Areal_coverage_Projected'!G5</f>
        <v>1995.397134165373</v>
      </c>
      <c r="M6" s="22">
        <f>'01_extrapolated_trans_rates'!Q6*'04_Areal_coverage_Projected'!H5</f>
        <v>2030.7585576492779</v>
      </c>
      <c r="N6" s="22">
        <f>'01_extrapolated_trans_rates'!R6*'04_Areal_coverage_Projected'!I5</f>
        <v>2045.047832051426</v>
      </c>
      <c r="O6" s="20">
        <f t="shared" si="0"/>
        <v>15563.179699135882</v>
      </c>
    </row>
    <row r="7" spans="1:17">
      <c r="A7" s="3">
        <v>5</v>
      </c>
      <c r="B7" s="3">
        <v>13</v>
      </c>
      <c r="C7" s="3">
        <v>12</v>
      </c>
      <c r="D7" s="176" t="s">
        <v>106</v>
      </c>
      <c r="E7" s="179" t="s">
        <v>105</v>
      </c>
      <c r="F7" s="3" t="s">
        <v>135</v>
      </c>
      <c r="G7" s="22">
        <f>'01_extrapolated_trans_rates'!K7*'04_Areal_coverage_Projected'!B6</f>
        <v>13233.1808</v>
      </c>
      <c r="H7" s="22">
        <f>'01_extrapolated_trans_rates'!L7*'04_Areal_coverage_Projected'!C6</f>
        <v>14283.332517860001</v>
      </c>
      <c r="I7" s="22">
        <f>'01_extrapolated_trans_rates'!M7*'04_Areal_coverage_Projected'!D6</f>
        <v>15370.862604695778</v>
      </c>
      <c r="J7" s="22">
        <f>'01_extrapolated_trans_rates'!N7*'04_Areal_coverage_Projected'!E6</f>
        <v>16496.457128067093</v>
      </c>
      <c r="K7" s="22">
        <f>'01_extrapolated_trans_rates'!O7*'04_Areal_coverage_Projected'!F6</f>
        <v>17542.730274421836</v>
      </c>
      <c r="L7" s="22">
        <f>'01_extrapolated_trans_rates'!P7*'04_Areal_coverage_Projected'!G6</f>
        <v>18743.457725139655</v>
      </c>
      <c r="M7" s="22">
        <f>'01_extrapolated_trans_rates'!Q7*'04_Areal_coverage_Projected'!H6</f>
        <v>19980.492190761208</v>
      </c>
      <c r="N7" s="22">
        <f>'01_extrapolated_trans_rates'!R7*'04_Areal_coverage_Projected'!I6</f>
        <v>21252.870061059024</v>
      </c>
      <c r="O7" s="20">
        <f t="shared" si="0"/>
        <v>136903.3833020046</v>
      </c>
    </row>
    <row r="8" spans="1:17">
      <c r="A8" s="3">
        <v>6</v>
      </c>
      <c r="B8" s="3">
        <v>14</v>
      </c>
      <c r="C8" s="3">
        <v>12</v>
      </c>
      <c r="D8" s="183" t="s">
        <v>107</v>
      </c>
      <c r="E8" s="179" t="s">
        <v>105</v>
      </c>
      <c r="F8" s="3" t="s">
        <v>136</v>
      </c>
      <c r="G8" s="22">
        <f>'01_extrapolated_trans_rates'!K8*'04_Areal_coverage_Projected'!B7</f>
        <v>5696.6004000000003</v>
      </c>
      <c r="H8" s="22">
        <f>'01_extrapolated_trans_rates'!L8*'04_Areal_coverage_Projected'!C7</f>
        <v>6298.31545207</v>
      </c>
      <c r="I8" s="22">
        <f>'01_extrapolated_trans_rates'!M8*'04_Areal_coverage_Projected'!D7</f>
        <v>6830.3117045685403</v>
      </c>
      <c r="J8" s="22">
        <f>'01_extrapolated_trans_rates'!N8*'04_Areal_coverage_Projected'!E7</f>
        <v>7319.9579218367235</v>
      </c>
      <c r="K8" s="22">
        <f>'01_extrapolated_trans_rates'!O8*'04_Areal_coverage_Projected'!F7</f>
        <v>7791.5290212599011</v>
      </c>
      <c r="L8" s="22">
        <f>'01_extrapolated_trans_rates'!P8*'04_Areal_coverage_Projected'!G7</f>
        <v>8192.2372613161515</v>
      </c>
      <c r="M8" s="22">
        <f>'01_extrapolated_trans_rates'!Q8*'04_Areal_coverage_Projected'!H7</f>
        <v>8547.5712192648953</v>
      </c>
      <c r="N8" s="22">
        <f>'01_extrapolated_trans_rates'!R8*'04_Areal_coverage_Projected'!I7</f>
        <v>8883.1860288703429</v>
      </c>
      <c r="O8" s="20">
        <f t="shared" si="0"/>
        <v>59559.709009186554</v>
      </c>
    </row>
    <row r="9" spans="1:17">
      <c r="A9" s="3">
        <v>7</v>
      </c>
      <c r="B9" s="3">
        <v>14</v>
      </c>
      <c r="C9" s="3">
        <v>13</v>
      </c>
      <c r="D9" s="183" t="s">
        <v>107</v>
      </c>
      <c r="E9" s="176" t="s">
        <v>106</v>
      </c>
      <c r="F9" s="3" t="s">
        <v>137</v>
      </c>
      <c r="G9" s="22">
        <f>'01_extrapolated_trans_rates'!K9*'04_Areal_coverage_Projected'!B7</f>
        <v>3401.3681999999999</v>
      </c>
      <c r="H9" s="22">
        <f>'01_extrapolated_trans_rates'!L9*'04_Areal_coverage_Projected'!C7</f>
        <v>3216.7362180099999</v>
      </c>
      <c r="I9" s="22">
        <f>'01_extrapolated_trans_rates'!M9*'04_Areal_coverage_Projected'!D7</f>
        <v>3032.7638842678844</v>
      </c>
      <c r="J9" s="22">
        <f>'01_extrapolated_trans_rates'!N9*'04_Areal_coverage_Projected'!E7</f>
        <v>2825.2469172001383</v>
      </c>
      <c r="K9" s="22">
        <f>'01_extrapolated_trans_rates'!O9*'04_Areal_coverage_Projected'!F7</f>
        <v>2647.1220392741975</v>
      </c>
      <c r="L9" s="22">
        <f>'01_extrapolated_trans_rates'!P9*'04_Areal_coverage_Projected'!G7</f>
        <v>2472.2136114030991</v>
      </c>
      <c r="M9" s="22">
        <f>'01_extrapolated_trans_rates'!Q9*'04_Areal_coverage_Projected'!H7</f>
        <v>2301.2691744174717</v>
      </c>
      <c r="N9" s="22">
        <f>'01_extrapolated_trans_rates'!R9*'04_Areal_coverage_Projected'!I7</f>
        <v>2112.8805644116155</v>
      </c>
      <c r="O9" s="20">
        <f t="shared" si="0"/>
        <v>22009.600608984409</v>
      </c>
    </row>
    <row r="10" spans="1:17">
      <c r="A10" s="3">
        <v>8</v>
      </c>
      <c r="B10" s="3">
        <v>14</v>
      </c>
      <c r="C10" s="3">
        <v>16</v>
      </c>
      <c r="D10" s="183" t="s">
        <v>107</v>
      </c>
      <c r="E10" s="177" t="s">
        <v>109</v>
      </c>
      <c r="F10" s="3" t="s">
        <v>138</v>
      </c>
      <c r="G10" s="22">
        <f>'01_extrapolated_trans_rates'!K10*'04_Areal_coverage_Projected'!B7</f>
        <v>1078.4826</v>
      </c>
      <c r="H10" s="22">
        <f>'01_extrapolated_trans_rates'!L10*'04_Areal_coverage_Projected'!C7</f>
        <v>1189.38145876</v>
      </c>
      <c r="I10" s="22">
        <f>'01_extrapolated_trans_rates'!M10*'04_Areal_coverage_Projected'!D7</f>
        <v>1318.5929931599499</v>
      </c>
      <c r="J10" s="22">
        <f>'01_extrapolated_trans_rates'!N10*'04_Areal_coverage_Projected'!E7</f>
        <v>1412.6234586000692</v>
      </c>
      <c r="K10" s="22">
        <f>'01_extrapolated_trans_rates'!O10*'04_Areal_coverage_Projected'!F7</f>
        <v>1498.3709656269043</v>
      </c>
      <c r="L10" s="22">
        <f>'01_extrapolated_trans_rates'!P10*'04_Areal_coverage_Projected'!G7</f>
        <v>1599.6676309078875</v>
      </c>
      <c r="M10" s="22">
        <f>'01_extrapolated_trans_rates'!Q10*'04_Areal_coverage_Projected'!H7</f>
        <v>1667.2460345269437</v>
      </c>
      <c r="N10" s="22">
        <f>'01_extrapolated_trans_rates'!R10*'04_Areal_coverage_Projected'!I7</f>
        <v>1726.6550848955139</v>
      </c>
      <c r="O10" s="20">
        <f t="shared" si="0"/>
        <v>11491.020226477269</v>
      </c>
    </row>
    <row r="11" spans="1:17">
      <c r="A11" s="3">
        <v>9</v>
      </c>
      <c r="B11" s="3">
        <v>15</v>
      </c>
      <c r="C11" s="3">
        <v>10</v>
      </c>
      <c r="D11" s="184" t="s">
        <v>108</v>
      </c>
      <c r="E11" s="137" t="s">
        <v>103</v>
      </c>
      <c r="F11" s="3" t="s">
        <v>139</v>
      </c>
      <c r="G11" s="22">
        <f>'01_extrapolated_trans_rates'!K11*'04_Areal_coverage_Projected'!B8</f>
        <v>2136.1064999999999</v>
      </c>
      <c r="H11" s="22">
        <f>'01_extrapolated_trans_rates'!L11*'04_Areal_coverage_Projected'!C8</f>
        <v>1975.48370604</v>
      </c>
      <c r="I11" s="22">
        <f>'01_extrapolated_trans_rates'!M11*'04_Areal_coverage_Projected'!D8</f>
        <v>1854.2068460794501</v>
      </c>
      <c r="J11" s="22">
        <f>'01_extrapolated_trans_rates'!N11*'04_Areal_coverage_Projected'!E8</f>
        <v>1734.4656123381903</v>
      </c>
      <c r="K11" s="22">
        <f>'01_extrapolated_trans_rates'!O11*'04_Areal_coverage_Projected'!F8</f>
        <v>1582.0169205509669</v>
      </c>
      <c r="L11" s="22">
        <f>'01_extrapolated_trans_rates'!P11*'04_Areal_coverage_Projected'!G8</f>
        <v>1469.0981874164556</v>
      </c>
      <c r="M11" s="22">
        <f>'01_extrapolated_trans_rates'!Q11*'04_Areal_coverage_Projected'!H8</f>
        <v>1360.0086679352305</v>
      </c>
      <c r="N11" s="22">
        <f>'01_extrapolated_trans_rates'!R11*'04_Areal_coverage_Projected'!I8</f>
        <v>1222.910962550844</v>
      </c>
      <c r="O11" s="20">
        <f t="shared" si="0"/>
        <v>13334.297402911137</v>
      </c>
    </row>
    <row r="12" spans="1:17">
      <c r="A12" s="3">
        <v>10</v>
      </c>
      <c r="B12" s="3">
        <v>15</v>
      </c>
      <c r="C12" s="3">
        <v>17</v>
      </c>
      <c r="D12" s="184" t="s">
        <v>108</v>
      </c>
      <c r="E12" s="180" t="s">
        <v>110</v>
      </c>
      <c r="F12" s="3" t="s">
        <v>140</v>
      </c>
      <c r="G12" s="22">
        <f>'01_extrapolated_trans_rates'!K12*'04_Areal_coverage_Projected'!B8</f>
        <v>14370.170999999998</v>
      </c>
      <c r="H12" s="22">
        <f>'01_extrapolated_trans_rates'!L12*'04_Areal_coverage_Projected'!C8</f>
        <v>16183.770361020001</v>
      </c>
      <c r="I12" s="22">
        <f>'01_extrapolated_trans_rates'!M12*'04_Areal_coverage_Projected'!D8</f>
        <v>17874.553996205897</v>
      </c>
      <c r="J12" s="22">
        <f>'01_extrapolated_trans_rates'!N12*'04_Areal_coverage_Projected'!E8</f>
        <v>19440.468738290554</v>
      </c>
      <c r="K12" s="22">
        <f>'01_extrapolated_trans_rates'!O12*'04_Areal_coverage_Projected'!F8</f>
        <v>20882.623351272763</v>
      </c>
      <c r="L12" s="22">
        <f>'01_extrapolated_trans_rates'!P12*'04_Areal_coverage_Projected'!G8</f>
        <v>22207.298181876657</v>
      </c>
      <c r="M12" s="22">
        <f>'01_extrapolated_trans_rates'!Q12*'04_Areal_coverage_Projected'!H8</f>
        <v>23418.685842982261</v>
      </c>
      <c r="N12" s="22">
        <f>'01_extrapolated_trans_rates'!R12*'04_Areal_coverage_Projected'!I8</f>
        <v>24522.582985887977</v>
      </c>
      <c r="O12" s="20">
        <f t="shared" si="0"/>
        <v>158900.15445753609</v>
      </c>
    </row>
    <row r="13" spans="1:17">
      <c r="A13" s="3">
        <v>11</v>
      </c>
      <c r="B13" s="3">
        <v>15</v>
      </c>
      <c r="C13" s="3">
        <v>18</v>
      </c>
      <c r="D13" s="184" t="s">
        <v>108</v>
      </c>
      <c r="E13" s="181" t="s">
        <v>111</v>
      </c>
      <c r="F13" s="3" t="s">
        <v>141</v>
      </c>
      <c r="G13" s="22">
        <f>'01_extrapolated_trans_rates'!K13*'04_Areal_coverage_Projected'!B8</f>
        <v>1009.7958</v>
      </c>
      <c r="H13" s="22">
        <f>'01_extrapolated_trans_rates'!L13*'04_Areal_coverage_Projected'!C8</f>
        <v>1063.7219955600001</v>
      </c>
      <c r="I13" s="22">
        <f>'01_extrapolated_trans_rates'!M13*'04_Areal_coverage_Projected'!D8</f>
        <v>1075.4399707260809</v>
      </c>
      <c r="J13" s="22">
        <f>'01_extrapolated_trans_rates'!N13*'04_Areal_coverage_Projected'!E8</f>
        <v>1084.041007711369</v>
      </c>
      <c r="K13" s="22">
        <f>'01_extrapolated_trans_rates'!O13*'04_Areal_coverage_Projected'!F8</f>
        <v>1089.8338786017771</v>
      </c>
      <c r="L13" s="22">
        <f>'01_extrapolated_trans_rates'!P13*'04_Areal_coverage_Projected'!G8</f>
        <v>1093.2823720308506</v>
      </c>
      <c r="M13" s="22">
        <f>'01_extrapolated_trans_rates'!Q13*'04_Areal_coverage_Projected'!H8</f>
        <v>1127.8120660926302</v>
      </c>
      <c r="N13" s="22">
        <f>'01_extrapolated_trans_rates'!R13*'04_Areal_coverage_Projected'!I8</f>
        <v>1126.3653602441984</v>
      </c>
      <c r="O13" s="20">
        <f t="shared" si="0"/>
        <v>8670.2924509669065</v>
      </c>
    </row>
    <row r="14" spans="1:17">
      <c r="A14" s="3">
        <v>12</v>
      </c>
      <c r="B14" s="3">
        <v>16</v>
      </c>
      <c r="C14" s="3">
        <v>12</v>
      </c>
      <c r="D14" s="177" t="s">
        <v>109</v>
      </c>
      <c r="E14" s="182" t="s">
        <v>105</v>
      </c>
      <c r="F14" s="3" t="s">
        <v>142</v>
      </c>
      <c r="G14" s="22">
        <f>'01_extrapolated_trans_rates'!K14*'04_Areal_coverage_Projected'!B9</f>
        <v>3003.0650999999998</v>
      </c>
      <c r="H14" s="22">
        <f>'01_extrapolated_trans_rates'!L14*'04_Areal_coverage_Projected'!C9</f>
        <v>3211.6820981199999</v>
      </c>
      <c r="I14" s="22">
        <f>'01_extrapolated_trans_rates'!M14*'04_Areal_coverage_Projected'!D9</f>
        <v>3414.8914283253616</v>
      </c>
      <c r="J14" s="22">
        <f>'01_extrapolated_trans_rates'!N14*'04_Areal_coverage_Projected'!E9</f>
        <v>3612.1261575842577</v>
      </c>
      <c r="K14" s="22">
        <f>'01_extrapolated_trans_rates'!O14*'04_Areal_coverage_Projected'!F9</f>
        <v>3803.4013174989686</v>
      </c>
      <c r="L14" s="22">
        <f>'01_extrapolated_trans_rates'!P14*'04_Areal_coverage_Projected'!G9</f>
        <v>3988.4478423942724</v>
      </c>
      <c r="M14" s="22">
        <f>'01_extrapolated_trans_rates'!Q14*'04_Areal_coverage_Projected'!H9</f>
        <v>4167.2189310835493</v>
      </c>
      <c r="N14" s="22">
        <f>'01_extrapolated_trans_rates'!R14*'04_Areal_coverage_Projected'!I9</f>
        <v>4338.7998928550996</v>
      </c>
      <c r="O14" s="20">
        <f t="shared" si="0"/>
        <v>29539.632767861505</v>
      </c>
    </row>
    <row r="15" spans="1:17">
      <c r="A15" s="3">
        <v>13</v>
      </c>
      <c r="B15" s="3">
        <v>16</v>
      </c>
      <c r="C15" s="3">
        <v>14</v>
      </c>
      <c r="D15" s="177" t="s">
        <v>109</v>
      </c>
      <c r="E15" s="183" t="s">
        <v>107</v>
      </c>
      <c r="F15" s="3" t="s">
        <v>143</v>
      </c>
      <c r="G15" s="22">
        <f>'01_extrapolated_trans_rates'!K15*'04_Areal_coverage_Projected'!B9</f>
        <v>3956.4191000000001</v>
      </c>
      <c r="H15" s="22">
        <f>'01_extrapolated_trans_rates'!L15*'04_Areal_coverage_Projected'!C9</f>
        <v>4109.0638608299996</v>
      </c>
      <c r="I15" s="22">
        <f>'01_extrapolated_trans_rates'!M15*'04_Areal_coverage_Projected'!D9</f>
        <v>4303.698786382648</v>
      </c>
      <c r="J15" s="22">
        <f>'01_extrapolated_trans_rates'!N15*'04_Areal_coverage_Projected'!E9</f>
        <v>4445.6937324113933</v>
      </c>
      <c r="K15" s="22">
        <f>'01_extrapolated_trans_rates'!O15*'04_Areal_coverage_Projected'!F9</f>
        <v>4582.4112259023723</v>
      </c>
      <c r="L15" s="22">
        <f>'01_extrapolated_trans_rates'!P15*'04_Areal_coverage_Projected'!G9</f>
        <v>4713.6201773750481</v>
      </c>
      <c r="M15" s="22">
        <f>'01_extrapolated_trans_rates'!Q15*'04_Areal_coverage_Projected'!H9</f>
        <v>4884.1598224527625</v>
      </c>
      <c r="N15" s="22">
        <f>'01_extrapolated_trans_rates'!R15*'04_Areal_coverage_Projected'!I9</f>
        <v>5002.9019172716962</v>
      </c>
      <c r="O15" s="20">
        <f t="shared" si="0"/>
        <v>35997.968622625915</v>
      </c>
    </row>
    <row r="16" spans="1:17">
      <c r="A16" s="3">
        <v>14</v>
      </c>
      <c r="B16" s="3">
        <v>17</v>
      </c>
      <c r="C16" s="3">
        <v>10</v>
      </c>
      <c r="D16" s="180" t="s">
        <v>110</v>
      </c>
      <c r="E16" s="137" t="s">
        <v>103</v>
      </c>
      <c r="F16" s="3" t="s">
        <v>144</v>
      </c>
      <c r="G16" s="22">
        <f>'01_extrapolated_trans_rates'!K16*'04_Areal_coverage_Projected'!B10</f>
        <v>4585.0955000000004</v>
      </c>
      <c r="H16" s="22">
        <f>'01_extrapolated_trans_rates'!L16*'04_Areal_coverage_Projected'!C10</f>
        <v>4652.3932396600003</v>
      </c>
      <c r="I16" s="22">
        <f>'01_extrapolated_trans_rates'!M16*'04_Areal_coverage_Projected'!D10</f>
        <v>4722.407912780418</v>
      </c>
      <c r="J16" s="22">
        <f>'01_extrapolated_trans_rates'!N16*'04_Areal_coverage_Projected'!E10</f>
        <v>4794.5208379158275</v>
      </c>
      <c r="K16" s="22">
        <f>'01_extrapolated_trans_rates'!O16*'04_Areal_coverage_Projected'!F10</f>
        <v>4867.6956190020701</v>
      </c>
      <c r="L16" s="22">
        <f>'01_extrapolated_trans_rates'!P16*'04_Areal_coverage_Projected'!G10</f>
        <v>4940.1218817017962</v>
      </c>
      <c r="M16" s="22">
        <f>'01_extrapolated_trans_rates'!Q16*'04_Areal_coverage_Projected'!H10</f>
        <v>4956.1039984727104</v>
      </c>
      <c r="N16" s="22">
        <f>'01_extrapolated_trans_rates'!R16*'04_Areal_coverage_Projected'!I10</f>
        <v>5024.7279414485356</v>
      </c>
      <c r="O16" s="20">
        <f t="shared" si="0"/>
        <v>38543.06693098136</v>
      </c>
    </row>
    <row r="17" spans="1:15">
      <c r="A17" s="3">
        <v>15</v>
      </c>
      <c r="B17" s="3">
        <v>17</v>
      </c>
      <c r="C17" s="3">
        <v>12</v>
      </c>
      <c r="D17" s="180" t="s">
        <v>110</v>
      </c>
      <c r="E17" s="182" t="s">
        <v>105</v>
      </c>
      <c r="F17" s="3" t="s">
        <v>145</v>
      </c>
      <c r="G17" s="22">
        <f>'01_extrapolated_trans_rates'!K17*'04_Areal_coverage_Projected'!B10</f>
        <v>2319.5189</v>
      </c>
      <c r="H17" s="22">
        <f>'01_extrapolated_trans_rates'!L17*'04_Areal_coverage_Projected'!C10</f>
        <v>2488.48940726</v>
      </c>
      <c r="I17" s="22">
        <f>'01_extrapolated_trans_rates'!M17*'04_Areal_coverage_Projected'!D10</f>
        <v>2605.466434637472</v>
      </c>
      <c r="J17" s="22">
        <f>'01_extrapolated_trans_rates'!N17*'04_Areal_coverage_Projected'!E10</f>
        <v>2724.1595669976291</v>
      </c>
      <c r="K17" s="22">
        <f>'01_extrapolated_trans_rates'!O17*'04_Areal_coverage_Projected'!F10</f>
        <v>2898.740087720334</v>
      </c>
      <c r="L17" s="22">
        <f>'01_extrapolated_trans_rates'!P17*'04_Areal_coverage_Projected'!G10</f>
        <v>3018.9633721510977</v>
      </c>
      <c r="M17" s="22">
        <f>'01_extrapolated_trans_rates'!Q17*'04_Areal_coverage_Projected'!H10</f>
        <v>3193.9336879046355</v>
      </c>
      <c r="N17" s="22">
        <f>'01_extrapolated_trans_rates'!R17*'04_Areal_coverage_Projected'!I10</f>
        <v>3313.0074339221114</v>
      </c>
      <c r="O17" s="20">
        <f t="shared" si="0"/>
        <v>22562.278890593279</v>
      </c>
    </row>
    <row r="18" spans="1:15">
      <c r="A18" s="3">
        <v>16</v>
      </c>
      <c r="B18" s="3">
        <v>17</v>
      </c>
      <c r="C18" s="3">
        <v>15</v>
      </c>
      <c r="D18" s="180" t="s">
        <v>110</v>
      </c>
      <c r="E18" s="184" t="s">
        <v>108</v>
      </c>
      <c r="F18" s="3" t="s">
        <v>146</v>
      </c>
      <c r="G18" s="22">
        <f>'01_extrapolated_trans_rates'!K18*'04_Areal_coverage_Projected'!B10</f>
        <v>8414.9987999999994</v>
      </c>
      <c r="H18" s="22">
        <f>'01_extrapolated_trans_rates'!L18*'04_Areal_coverage_Projected'!C10</f>
        <v>9575.2744583700005</v>
      </c>
      <c r="I18" s="22">
        <f>'01_extrapolated_trans_rates'!M18*'04_Areal_coverage_Projected'!D10</f>
        <v>10747.549042879575</v>
      </c>
      <c r="J18" s="22">
        <f>'01_extrapolated_trans_rates'!N18*'04_Areal_coverage_Projected'!E10</f>
        <v>11931.818903449615</v>
      </c>
      <c r="K18" s="22">
        <f>'01_extrapolated_trans_rates'!O18*'04_Areal_coverage_Projected'!F10</f>
        <v>13126.370208544909</v>
      </c>
      <c r="L18" s="22">
        <f>'01_extrapolated_trans_rates'!P18*'04_Areal_coverage_Projected'!G10</f>
        <v>14326.35345693521</v>
      </c>
      <c r="M18" s="22">
        <f>'01_extrapolated_trans_rates'!Q18*'04_Areal_coverage_Projected'!H10</f>
        <v>15529.125861881159</v>
      </c>
      <c r="N18" s="22">
        <f>'01_extrapolated_trans_rates'!R18*'04_Areal_coverage_Projected'!I10</f>
        <v>16730.687541306663</v>
      </c>
      <c r="O18" s="20">
        <f t="shared" si="0"/>
        <v>100382.17827336713</v>
      </c>
    </row>
    <row r="19" spans="1:15">
      <c r="A19" s="3">
        <v>17</v>
      </c>
      <c r="B19" s="3">
        <v>17</v>
      </c>
      <c r="C19" s="3">
        <v>18</v>
      </c>
      <c r="D19" s="180" t="s">
        <v>110</v>
      </c>
      <c r="E19" s="181" t="s">
        <v>111</v>
      </c>
      <c r="F19" s="3" t="s">
        <v>147</v>
      </c>
      <c r="G19" s="22">
        <f>'01_extrapolated_trans_rates'!K19*'04_Areal_coverage_Projected'!B10</f>
        <v>1564.3266999999998</v>
      </c>
      <c r="H19" s="22">
        <f>'01_extrapolated_trans_rates'!L19*'04_Areal_coverage_Projected'!C10</f>
        <v>1677.02547011</v>
      </c>
      <c r="I19" s="22">
        <f>'01_extrapolated_trans_rates'!M19*'04_Areal_coverage_Projected'!D10</f>
        <v>1791.2581738132621</v>
      </c>
      <c r="J19" s="22">
        <f>'01_extrapolated_trans_rates'!N19*'04_Areal_coverage_Projected'!E10</f>
        <v>1906.9116968983403</v>
      </c>
      <c r="K19" s="22">
        <f>'01_extrapolated_trans_rates'!O19*'04_Areal_coverage_Projected'!F10</f>
        <v>2023.6487404840068</v>
      </c>
      <c r="L19" s="22">
        <f>'01_extrapolated_trans_rates'!P19*'04_Areal_coverage_Projected'!G10</f>
        <v>2140.7194820707782</v>
      </c>
      <c r="M19" s="22">
        <f>'01_extrapolated_trans_rates'!Q19*'04_Areal_coverage_Projected'!H10</f>
        <v>2257.7807104153462</v>
      </c>
      <c r="N19" s="22">
        <f>'01_extrapolated_trans_rates'!R19*'04_Areal_coverage_Projected'!I10</f>
        <v>2374.3219943108465</v>
      </c>
      <c r="O19" s="20">
        <f t="shared" si="0"/>
        <v>15735.992968102581</v>
      </c>
    </row>
    <row r="20" spans="1:15">
      <c r="A20" s="3">
        <v>18</v>
      </c>
      <c r="B20" s="3">
        <v>18</v>
      </c>
      <c r="C20" s="3">
        <v>10</v>
      </c>
      <c r="D20" s="181" t="s">
        <v>111</v>
      </c>
      <c r="E20" s="137" t="s">
        <v>103</v>
      </c>
      <c r="F20" s="3" t="s">
        <v>148</v>
      </c>
      <c r="G20" s="22">
        <f>'01_extrapolated_trans_rates'!K20*'04_Areal_coverage_Projected'!B11</f>
        <v>973.7503999999999</v>
      </c>
      <c r="H20" s="22">
        <f>'01_extrapolated_trans_rates'!L20*'04_Areal_coverage_Projected'!C11</f>
        <v>952.57981356000016</v>
      </c>
      <c r="I20" s="22">
        <f>'01_extrapolated_trans_rates'!M20*'04_Areal_coverage_Projected'!D11</f>
        <v>941.71329827500404</v>
      </c>
      <c r="J20" s="22">
        <f>'01_extrapolated_trans_rates'!N20*'04_Areal_coverage_Projected'!E11</f>
        <v>935.08057487308633</v>
      </c>
      <c r="K20" s="22">
        <f>'01_extrapolated_trans_rates'!O20*'04_Areal_coverage_Projected'!F11</f>
        <v>932.48888838501693</v>
      </c>
      <c r="L20" s="22">
        <f>'01_extrapolated_trans_rates'!P20*'04_Areal_coverage_Projected'!G11</f>
        <v>929.16853689136838</v>
      </c>
      <c r="M20" s="22">
        <f>'01_extrapolated_trans_rates'!Q20*'04_Areal_coverage_Projected'!H11</f>
        <v>933.79174459086732</v>
      </c>
      <c r="N20" s="22">
        <f>'01_extrapolated_trans_rates'!R20*'04_Areal_coverage_Projected'!I11</f>
        <v>942.30160686764975</v>
      </c>
      <c r="O20" s="20">
        <f t="shared" si="0"/>
        <v>7540.874863442993</v>
      </c>
    </row>
    <row r="21" spans="1:15">
      <c r="A21" s="3">
        <v>19</v>
      </c>
      <c r="B21" s="3">
        <v>18</v>
      </c>
      <c r="C21" s="3">
        <v>15</v>
      </c>
      <c r="D21" s="181" t="s">
        <v>111</v>
      </c>
      <c r="E21" s="184" t="s">
        <v>108</v>
      </c>
      <c r="F21" s="3" t="s">
        <v>149</v>
      </c>
      <c r="G21" s="22">
        <f>'01_extrapolated_trans_rates'!K21*'04_Areal_coverage_Projected'!B11</f>
        <v>618.78719999999998</v>
      </c>
      <c r="H21" s="22">
        <f>'01_extrapolated_trans_rates'!L21*'04_Areal_coverage_Projected'!C11</f>
        <v>588.35812013999998</v>
      </c>
      <c r="I21" s="22">
        <f>'01_extrapolated_trans_rates'!M21*'04_Areal_coverage_Projected'!D11</f>
        <v>562.28512469818202</v>
      </c>
      <c r="J21" s="22">
        <f>'01_extrapolated_trans_rates'!N21*'04_Areal_coverage_Projected'!E11</f>
        <v>539.46956242678061</v>
      </c>
      <c r="K21" s="22">
        <f>'01_extrapolated_trans_rates'!O21*'04_Areal_coverage_Projected'!F11</f>
        <v>519.52952352879515</v>
      </c>
      <c r="L21" s="22">
        <f>'01_extrapolated_trans_rates'!P21*'04_Areal_coverage_Projected'!G11</f>
        <v>502.01522846263509</v>
      </c>
      <c r="M21" s="22">
        <f>'01_extrapolated_trans_rates'!Q21*'04_Areal_coverage_Projected'!H11</f>
        <v>486.62386689946607</v>
      </c>
      <c r="N21" s="22">
        <f>'01_extrapolated_trans_rates'!R21*'04_Areal_coverage_Projected'!I11</f>
        <v>473.34220251956367</v>
      </c>
      <c r="O21" s="20">
        <f t="shared" si="0"/>
        <v>4290.4108286754217</v>
      </c>
    </row>
    <row r="22" spans="1:15">
      <c r="A22" s="3">
        <v>20</v>
      </c>
      <c r="B22" s="3">
        <v>18</v>
      </c>
      <c r="C22" s="3">
        <v>17</v>
      </c>
      <c r="D22" s="181" t="s">
        <v>111</v>
      </c>
      <c r="E22" s="180" t="s">
        <v>110</v>
      </c>
      <c r="F22" s="3" t="s">
        <v>150</v>
      </c>
      <c r="G22" s="22">
        <f>'01_extrapolated_trans_rates'!K22*'04_Areal_coverage_Projected'!B11</f>
        <v>2254.4960000000001</v>
      </c>
      <c r="H22" s="22">
        <f>'01_extrapolated_trans_rates'!L22*'04_Areal_coverage_Projected'!C11</f>
        <v>2180.6606516299998</v>
      </c>
      <c r="I22" s="22">
        <f>'01_extrapolated_trans_rates'!M22*'04_Areal_coverage_Projected'!D11</f>
        <v>2121.1406330077757</v>
      </c>
      <c r="J22" s="22">
        <f>'01_extrapolated_trans_rates'!N22*'04_Areal_coverage_Projected'!E11</f>
        <v>2067.9666559693255</v>
      </c>
      <c r="K22" s="22">
        <f>'01_extrapolated_trans_rates'!O22*'04_Areal_coverage_Projected'!F11</f>
        <v>2029.2734380569175</v>
      </c>
      <c r="L22" s="22">
        <f>'01_extrapolated_trans_rates'!P22*'04_Areal_coverage_Projected'!G11</f>
        <v>1999.2536291406695</v>
      </c>
      <c r="M22" s="22">
        <f>'01_extrapolated_trans_rates'!Q22*'04_Areal_coverage_Projected'!H11</f>
        <v>1977.1834592041369</v>
      </c>
      <c r="N22" s="22">
        <f>'01_extrapolated_trans_rates'!R22*'04_Areal_coverage_Projected'!I11</f>
        <v>1959.110782650416</v>
      </c>
      <c r="O22" s="20">
        <f t="shared" si="0"/>
        <v>16589.085249659242</v>
      </c>
    </row>
    <row r="23" spans="1:15">
      <c r="A23" s="3">
        <v>21</v>
      </c>
      <c r="B23" s="3">
        <v>19</v>
      </c>
      <c r="C23" s="3">
        <v>11</v>
      </c>
      <c r="D23" s="123" t="s">
        <v>10</v>
      </c>
      <c r="E23" s="175" t="s">
        <v>104</v>
      </c>
      <c r="F23" s="3" t="s">
        <v>151</v>
      </c>
      <c r="G23" s="22">
        <f>'01_extrapolated_trans_rates'!K23*'04_Areal_coverage_Projected'!B12</f>
        <v>5922.04</v>
      </c>
      <c r="H23" s="22">
        <f>'01_extrapolated_trans_rates'!L23*'04_Areal_coverage_Projected'!C12</f>
        <v>5872.7325799999999</v>
      </c>
      <c r="I23" s="22">
        <f>'01_extrapolated_trans_rates'!M23*'04_Areal_coverage_Projected'!D12</f>
        <v>5781.9042184280006</v>
      </c>
      <c r="J23" s="22">
        <f>'01_extrapolated_trans_rates'!N23*'04_Areal_coverage_Projected'!E12</f>
        <v>5663.0359282642239</v>
      </c>
      <c r="K23" s="22">
        <f>'01_extrapolated_trans_rates'!O23*'04_Areal_coverage_Projected'!F12</f>
        <v>5518.858279312899</v>
      </c>
      <c r="L23" s="22">
        <f>'01_extrapolated_trans_rates'!P23*'04_Areal_coverage_Projected'!G12</f>
        <v>5352.230230467032</v>
      </c>
      <c r="M23" s="22">
        <f>'01_extrapolated_trans_rates'!Q23*'04_Areal_coverage_Projected'!H12</f>
        <v>5172.9780271409427</v>
      </c>
      <c r="N23" s="22">
        <f>'01_extrapolated_trans_rates'!R23*'04_Areal_coverage_Projected'!I12</f>
        <v>4969.2412174381798</v>
      </c>
      <c r="O23" s="20">
        <f t="shared" si="0"/>
        <v>44253.020481051281</v>
      </c>
    </row>
    <row r="24" spans="1:15">
      <c r="A24" s="260" t="s">
        <v>153</v>
      </c>
      <c r="B24" s="260"/>
      <c r="C24" s="260"/>
      <c r="D24" s="260"/>
      <c r="E24" s="260"/>
      <c r="F24" s="260"/>
    </row>
  </sheetData>
  <mergeCells count="1">
    <mergeCell ref="A24:F24"/>
  </mergeCells>
  <pageMargins left="0.7" right="0.7" top="0.75" bottom="0.75" header="0.3" footer="0.3"/>
  <pageSetup paperSize="9" orientation="landscape"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ECAFA-33EE-4260-89F7-0E41E64C489B}">
  <sheetPr codeName="Tabelle4"/>
  <dimension ref="A1:M13"/>
  <sheetViews>
    <sheetView zoomScale="134" zoomScaleNormal="80" workbookViewId="0">
      <selection activeCell="L32" sqref="L32"/>
    </sheetView>
  </sheetViews>
  <sheetFormatPr defaultColWidth="10" defaultRowHeight="15"/>
  <cols>
    <col min="1" max="1" width="13.875" style="3" customWidth="1"/>
    <col min="2" max="2" width="9.375" style="3" customWidth="1"/>
    <col min="3" max="3" width="11.375" style="3" customWidth="1"/>
    <col min="4" max="4" width="9.875" style="3" customWidth="1"/>
    <col min="5" max="5" width="9.375" style="3" customWidth="1"/>
    <col min="6" max="9" width="10" style="3"/>
    <col min="10" max="10" width="11.875" style="3" customWidth="1"/>
    <col min="11" max="16384" width="10" style="3"/>
  </cols>
  <sheetData>
    <row r="1" spans="1:13" customFormat="1" ht="18.75">
      <c r="A1" s="27" t="s">
        <v>112</v>
      </c>
    </row>
    <row r="2" spans="1:13" ht="15.75">
      <c r="A2" s="11" t="s">
        <v>98</v>
      </c>
      <c r="B2" s="19">
        <v>2025</v>
      </c>
      <c r="C2" s="19">
        <v>2030</v>
      </c>
      <c r="D2" s="19">
        <v>2035</v>
      </c>
      <c r="E2" s="19">
        <v>2040</v>
      </c>
      <c r="F2" s="19">
        <v>2045</v>
      </c>
      <c r="G2" s="19">
        <v>2050</v>
      </c>
      <c r="H2" s="19">
        <v>2055</v>
      </c>
      <c r="I2" s="19">
        <v>2060</v>
      </c>
      <c r="J2" s="3" t="s">
        <v>152</v>
      </c>
    </row>
    <row r="3" spans="1:13">
      <c r="A3" s="137" t="s">
        <v>103</v>
      </c>
      <c r="B3" s="15">
        <f>(SUM('02_transition_areal_increases'!G20,'02_transition_areal_increases'!G16,'02_transition_areal_increases'!G11)+(-(SUM('02_transition_areal_increases'!G3))))</f>
        <v>7220.2894000000006</v>
      </c>
      <c r="C3" s="15">
        <f>(SUM('02_transition_areal_increases'!H20,'02_transition_areal_increases'!H16,'02_transition_areal_increases'!H11)+(-(SUM('02_transition_areal_increases'!H3))))</f>
        <v>7183.9312672799997</v>
      </c>
      <c r="D3" s="15">
        <f>(SUM('02_transition_areal_increases'!I20,'02_transition_areal_increases'!I16,'02_transition_areal_increases'!I11)+(-(SUM('02_transition_areal_increases'!I3))))</f>
        <v>7205.7635702674088</v>
      </c>
      <c r="E3" s="15">
        <f>(SUM('02_transition_areal_increases'!J20,'02_transition_areal_increases'!J16,'02_transition_areal_increases'!J11)+(-(SUM('02_transition_areal_increases'!J3))))</f>
        <v>7265.955037737066</v>
      </c>
      <c r="F3" s="15">
        <f>(SUM('02_transition_areal_increases'!K20,'02_transition_areal_increases'!K16,'02_transition_areal_increases'!K11)+(-(SUM('02_transition_areal_increases'!K3))))</f>
        <v>7280.2390522279411</v>
      </c>
      <c r="G3" s="15">
        <f>(SUM('02_transition_areal_increases'!L20,'02_transition_areal_increases'!L16,'02_transition_areal_increases'!L11)+(-(SUM('02_transition_areal_increases'!L3))))</f>
        <v>7338.3886060096202</v>
      </c>
      <c r="H3" s="15">
        <f>(SUM('02_transition_areal_increases'!M20,'02_transition_areal_increases'!M16,'02_transition_areal_increases'!M11)+(-(SUM('02_transition_areal_increases'!M3))))</f>
        <v>7249.9044109988081</v>
      </c>
      <c r="I3" s="15">
        <f>(SUM('02_transition_areal_increases'!N20,'02_transition_areal_increases'!N16,'02_transition_areal_increases'!N11)+(-(SUM('02_transition_areal_increases'!N3))))</f>
        <v>7189.9405108670289</v>
      </c>
      <c r="J3" s="25">
        <f>SUM(B3:I3)</f>
        <v>57934.41185538788</v>
      </c>
    </row>
    <row r="4" spans="1:13">
      <c r="A4" s="175" t="s">
        <v>104</v>
      </c>
      <c r="B4" s="15">
        <f>(SUM('02_transition_areal_increases'!G23,'02_transition_areal_increases'!G3))</f>
        <v>6396.7029999999995</v>
      </c>
      <c r="C4" s="15">
        <f>(SUM('02_transition_areal_increases'!H23,'02_transition_areal_increases'!H3))</f>
        <v>6269.2580719799998</v>
      </c>
      <c r="D4" s="15">
        <f>(SUM('02_transition_areal_increases'!I23,'02_transition_areal_increases'!I3))</f>
        <v>6094.468705295465</v>
      </c>
      <c r="E4" s="15">
        <f>(SUM('02_transition_areal_increases'!J23,'02_transition_areal_increases'!J3))</f>
        <v>5861.1479156542619</v>
      </c>
      <c r="F4" s="15">
        <f>(SUM('02_transition_areal_increases'!K23,'02_transition_areal_increases'!K3))</f>
        <v>5620.8206550230125</v>
      </c>
      <c r="G4" s="15">
        <f>(SUM('02_transition_areal_increases'!L23,'02_transition_areal_increases'!L3))</f>
        <v>5352.230230467032</v>
      </c>
      <c r="H4" s="15">
        <f>(SUM('02_transition_areal_increases'!M23,'02_transition_areal_increases'!M3))</f>
        <v>5172.9780271409427</v>
      </c>
      <c r="I4" s="15">
        <f>(SUM('02_transition_areal_increases'!N23,'02_transition_areal_increases'!N3))</f>
        <v>4969.2412174381798</v>
      </c>
      <c r="J4" s="25">
        <f>SUM(B4:I4)</f>
        <v>45736.847822998898</v>
      </c>
    </row>
    <row r="5" spans="1:13">
      <c r="A5" s="179" t="s">
        <v>105</v>
      </c>
      <c r="B5" s="15">
        <f>(SUM('02_transition_areal_increases'!G7,'02_transition_areal_increases'!G8,'02_transition_areal_increases'!G14,'02_transition_areal_increases'!G17)+(-1*(SUM('02_transition_areal_increases'!G4,'02_transition_areal_increases'!G5,'02_transition_areal_increases'!G6))))</f>
        <v>-1541.7227000000021</v>
      </c>
      <c r="C5" s="15">
        <f>(SUM('02_transition_areal_increases'!H7,'02_transition_areal_increases'!H8,'02_transition_areal_increases'!H14,'02_transition_areal_increases'!H17)+(-1*(SUM('02_transition_areal_increases'!H4,'02_transition_areal_increases'!H5,'02_transition_areal_increases'!H6))))</f>
        <v>-2172.1608122099969</v>
      </c>
      <c r="D5" s="15">
        <f>(SUM('02_transition_areal_increases'!I7,'02_transition_areal_increases'!I8,'02_transition_areal_increases'!I14,'02_transition_areal_increases'!I17)+(-1*(SUM('02_transition_areal_increases'!I4,'02_transition_areal_increases'!I5,'02_transition_areal_increases'!I6))))</f>
        <v>-2729.6930697607568</v>
      </c>
      <c r="E5" s="15">
        <f>(SUM('02_transition_areal_increases'!J7,'02_transition_areal_increases'!J8,'02_transition_areal_increases'!J14,'02_transition_areal_increases'!J17)+(-1*(SUM('02_transition_areal_increases'!J4,'02_transition_areal_increases'!J5,'02_transition_areal_increases'!J6))))</f>
        <v>-3177.8366299972913</v>
      </c>
      <c r="F5" s="15">
        <f>(SUM('02_transition_areal_increases'!K7,'02_transition_areal_increases'!K8,'02_transition_areal_increases'!K14,'02_transition_areal_increases'!K17)+(-1*(SUM('02_transition_areal_increases'!K4,'02_transition_areal_increases'!K5,'02_transition_areal_increases'!K6))))</f>
        <v>-3492.5741309212826</v>
      </c>
      <c r="G5" s="15">
        <f>(SUM('02_transition_areal_increases'!L7,'02_transition_areal_increases'!L8,'02_transition_areal_increases'!L14,'02_transition_areal_increases'!L17)+(-1*(SUM('02_transition_areal_increases'!L4,'02_transition_areal_increases'!L5,'02_transition_areal_increases'!L6))))</f>
        <v>-3630.5983253581217</v>
      </c>
      <c r="H5" s="15">
        <f>(SUM('02_transition_areal_increases'!M7,'02_transition_areal_increases'!M8,'02_transition_areal_increases'!M14,'02_transition_areal_increases'!M17)+(-1*(SUM('02_transition_areal_increases'!M4,'02_transition_areal_increases'!M5,'02_transition_areal_increases'!M6))))</f>
        <v>-3636.7300794139373</v>
      </c>
      <c r="I5" s="15">
        <f>(SUM('02_transition_areal_increases'!N7,'02_transition_areal_increases'!N8,'02_transition_areal_increases'!N14,'02_transition_areal_increases'!N17)+(-1*(SUM('02_transition_areal_increases'!N4,'02_transition_areal_increases'!N5,'02_transition_areal_increases'!N6))))</f>
        <v>-3547.4396665275563</v>
      </c>
      <c r="J5" s="25">
        <f t="shared" ref="J5:J12" si="0">SUM(B5:I5)</f>
        <v>-23928.755414188945</v>
      </c>
      <c r="K5" s="7"/>
      <c r="L5" s="7"/>
      <c r="M5" s="7"/>
    </row>
    <row r="6" spans="1:13">
      <c r="A6" s="176" t="s">
        <v>106</v>
      </c>
      <c r="B6" s="15">
        <f>(SUM('02_transition_areal_increases'!G4,'02_transition_areal_increases'!G9,)+(-1*(SUM('02_transition_areal_increases'!G7))))</f>
        <v>12639.851800000002</v>
      </c>
      <c r="C6" s="15">
        <f>(SUM('02_transition_areal_increases'!H4,'02_transition_areal_increases'!H9,)+(-1*(SUM('02_transition_areal_increases'!H7))))</f>
        <v>13910.563362649997</v>
      </c>
      <c r="D6" s="15">
        <f>(SUM('02_transition_areal_increases'!I4,'02_transition_areal_increases'!I9,)+(-1*(SUM('02_transition_areal_increases'!I7))))</f>
        <v>15015.985401482243</v>
      </c>
      <c r="E6" s="15">
        <f>(SUM('02_transition_areal_increases'!J4,'02_transition_areal_increases'!J9,)+(-1*(SUM('02_transition_areal_increases'!J7))))</f>
        <v>15916.95106398988</v>
      </c>
      <c r="F6" s="15">
        <f>(SUM('02_transition_areal_increases'!K4,'02_transition_areal_increases'!K9,)+(-1*(SUM('02_transition_areal_increases'!K7))))</f>
        <v>16779.44110223524</v>
      </c>
      <c r="G6" s="15">
        <f>(SUM('02_transition_areal_increases'!L4,'02_transition_areal_increases'!L9,)+(-1*(SUM('02_transition_areal_increases'!L7))))</f>
        <v>17349.315146823414</v>
      </c>
      <c r="H6" s="15">
        <f>(SUM('02_transition_areal_increases'!M4,'02_transition_areal_increases'!M9,)+(-1*(SUM('02_transition_areal_increases'!M7))))</f>
        <v>17785.205976785932</v>
      </c>
      <c r="I6" s="15">
        <f>(SUM('02_transition_areal_increases'!N4,'02_transition_areal_increases'!N9,)+(-1*(SUM('02_transition_areal_increases'!N7))))</f>
        <v>18050.924617208169</v>
      </c>
      <c r="J6" s="25">
        <f t="shared" si="0"/>
        <v>127448.23847117487</v>
      </c>
      <c r="K6" s="7"/>
      <c r="L6" s="7"/>
      <c r="M6" s="7"/>
    </row>
    <row r="7" spans="1:13">
      <c r="A7" s="183" t="s">
        <v>107</v>
      </c>
      <c r="B7" s="15">
        <f>(SUM('02_transition_areal_increases'!G15,)+(-1*(SUM('02_transition_areal_increases'!G8,'02_transition_areal_increases'!G9,'02_transition_areal_increases'!G10))))</f>
        <v>-6220.0320999999994</v>
      </c>
      <c r="C7" s="15">
        <f>(SUM('02_transition_areal_increases'!H15,)+(-1*(SUM('02_transition_areal_increases'!H8,'02_transition_areal_increases'!H9,'02_transition_areal_increases'!H10))))</f>
        <v>-6595.3692680099994</v>
      </c>
      <c r="D7" s="15">
        <f>(SUM('02_transition_areal_increases'!I15,)+(-1*(SUM('02_transition_areal_increases'!I8,'02_transition_areal_increases'!I9,'02_transition_areal_increases'!I10))))</f>
        <v>-6877.969795613727</v>
      </c>
      <c r="E7" s="15">
        <f>(SUM('02_transition_areal_increases'!J15,)+(-1*(SUM('02_transition_areal_increases'!J8,'02_transition_areal_increases'!J9,'02_transition_areal_increases'!J10))))</f>
        <v>-7112.1345652255368</v>
      </c>
      <c r="F7" s="15">
        <f>(SUM('02_transition_areal_increases'!K15,)+(-1*(SUM('02_transition_areal_increases'!K8,'02_transition_areal_increases'!K9,'02_transition_areal_increases'!K10))))</f>
        <v>-7354.6108002586307</v>
      </c>
      <c r="G7" s="15">
        <f>(SUM('02_transition_areal_increases'!L15,)+(-1*(SUM('02_transition_areal_increases'!L8,'02_transition_areal_increases'!L9,'02_transition_areal_increases'!L10))))</f>
        <v>-7550.49832625209</v>
      </c>
      <c r="H7" s="15">
        <f>(SUM('02_transition_areal_increases'!M15,)+(-1*(SUM('02_transition_areal_increases'!M8,'02_transition_areal_increases'!M9,'02_transition_areal_increases'!M10))))</f>
        <v>-7631.9266057565474</v>
      </c>
      <c r="I7" s="15">
        <f>(SUM('02_transition_areal_increases'!N15,)+(-1*(SUM('02_transition_areal_increases'!N8,'02_transition_areal_increases'!N9,'02_transition_areal_increases'!N10))))</f>
        <v>-7719.8197609057752</v>
      </c>
      <c r="J7" s="25">
        <f t="shared" si="0"/>
        <v>-57062.361222022308</v>
      </c>
      <c r="K7" s="7"/>
      <c r="L7" s="7"/>
      <c r="M7" s="7"/>
    </row>
    <row r="8" spans="1:13">
      <c r="A8" s="184" t="s">
        <v>108</v>
      </c>
      <c r="B8" s="15">
        <f>(SUM('02_transition_areal_increases'!G21,'02_transition_areal_increases'!G18)+(-1*(SUM('02_transition_areal_increases'!G11,'02_transition_areal_increases'!G12,'02_transition_areal_increases'!G13))))</f>
        <v>-8482.2872999999963</v>
      </c>
      <c r="C8" s="15">
        <f>(SUM('02_transition_areal_increases'!H21,'02_transition_areal_increases'!H18)+(-1*(SUM('02_transition_areal_increases'!H11,'02_transition_areal_increases'!H12,'02_transition_areal_increases'!H13))))</f>
        <v>-9059.3434841100006</v>
      </c>
      <c r="D8" s="15">
        <f>(SUM('02_transition_areal_increases'!I21,'02_transition_areal_increases'!I18)+(-1*(SUM('02_transition_areal_increases'!I11,'02_transition_areal_increases'!I12,'02_transition_areal_increases'!I13))))</f>
        <v>-9494.3666454336726</v>
      </c>
      <c r="E8" s="15">
        <f>(SUM('02_transition_areal_increases'!J21,'02_transition_areal_increases'!J18)+(-1*(SUM('02_transition_areal_increases'!J11,'02_transition_areal_increases'!J12,'02_transition_areal_increases'!J13))))</f>
        <v>-9787.6868924637183</v>
      </c>
      <c r="F8" s="15">
        <f>(SUM('02_transition_areal_increases'!K21,'02_transition_areal_increases'!K18)+(-1*(SUM('02_transition_areal_increases'!K11,'02_transition_areal_increases'!K12,'02_transition_areal_increases'!K13))))</f>
        <v>-9908.5744183518018</v>
      </c>
      <c r="G8" s="15">
        <f>(SUM('02_transition_areal_increases'!L21,'02_transition_areal_increases'!L18)+(-1*(SUM('02_transition_areal_increases'!L11,'02_transition_areal_increases'!L12,'02_transition_areal_increases'!L13))))</f>
        <v>-9941.3100559261202</v>
      </c>
      <c r="H8" s="15">
        <f>(SUM('02_transition_areal_increases'!M21,'02_transition_areal_increases'!M18)+(-1*(SUM('02_transition_areal_increases'!M11,'02_transition_areal_increases'!M12,'02_transition_areal_increases'!M13))))</f>
        <v>-9890.7568482294955</v>
      </c>
      <c r="I8" s="15">
        <f>(SUM('02_transition_areal_increases'!N21,'02_transition_areal_increases'!N18)+(-1*(SUM('02_transition_areal_increases'!N11,'02_transition_areal_increases'!N12,'02_transition_areal_increases'!N13))))</f>
        <v>-9667.829564856791</v>
      </c>
      <c r="J8" s="25">
        <f t="shared" si="0"/>
        <v>-76232.155209371602</v>
      </c>
      <c r="K8" s="7"/>
      <c r="L8" s="7"/>
      <c r="M8" s="7"/>
    </row>
    <row r="9" spans="1:13">
      <c r="A9" s="177" t="s">
        <v>109</v>
      </c>
      <c r="B9" s="15">
        <f>(SUM('02_transition_areal_increases'!G5,'02_transition_areal_increases'!G10,)+(-1*(SUM('02_transition_areal_increases'!G14,'02_transition_areal_increases'!G15))))</f>
        <v>-4370.8091000000004</v>
      </c>
      <c r="C9" s="15">
        <f>(SUM('02_transition_areal_increases'!H5,'02_transition_areal_increases'!H10,)+(-1*(SUM('02_transition_areal_increases'!H14,'02_transition_areal_increases'!H15))))</f>
        <v>-4512.8445540599996</v>
      </c>
      <c r="D9" s="15">
        <f>(SUM('02_transition_areal_increases'!I5,'02_transition_areal_increases'!I10,)+(-1*(SUM('02_transition_areal_increases'!I14,'02_transition_areal_increases'!I15))))</f>
        <v>-4700.2492197530664</v>
      </c>
      <c r="E9" s="15">
        <f>(SUM('02_transition_areal_increases'!J5,'02_transition_areal_increases'!J10,)+(-1*(SUM('02_transition_areal_increases'!J14,'02_transition_areal_increases'!J15))))</f>
        <v>-4851.9745359497138</v>
      </c>
      <c r="F9" s="15">
        <f>(SUM('02_transition_areal_increases'!K5,'02_transition_areal_increases'!K10,)+(-1*(SUM('02_transition_areal_increases'!K14,'02_transition_areal_increases'!K15))))</f>
        <v>-5008.4132272517245</v>
      </c>
      <c r="G9" s="15">
        <f>(SUM('02_transition_areal_increases'!L5,'02_transition_areal_increases'!L10,)+(-1*(SUM('02_transition_areal_increases'!L14,'02_transition_areal_increases'!L15))))</f>
        <v>-5144.6522572274816</v>
      </c>
      <c r="H9" s="15">
        <f>(SUM('02_transition_areal_increases'!M5,'02_transition_areal_increases'!M10,)+(-1*(SUM('02_transition_areal_increases'!M14,'02_transition_areal_increases'!M15))))</f>
        <v>-5353.3741613600905</v>
      </c>
      <c r="I9" s="15">
        <f>(SUM('02_transition_areal_increases'!N5,'02_transition_areal_increases'!N10,)+(-1*(SUM('02_transition_areal_increases'!N14,'02_transition_areal_increases'!N15))))</f>
        <v>-5515.7055879041554</v>
      </c>
      <c r="J9" s="25">
        <f t="shared" si="0"/>
        <v>-39458.022643506236</v>
      </c>
      <c r="K9" s="7"/>
      <c r="L9" s="7"/>
      <c r="M9" s="7"/>
    </row>
    <row r="10" spans="1:13">
      <c r="A10" s="180" t="s">
        <v>110</v>
      </c>
      <c r="B10" s="15">
        <f>(SUM('02_transition_areal_increases'!G6,'02_transition_areal_increases'!G12,'02_transition_areal_increases'!G22)+(-1*(SUM('02_transition_areal_increases'!G16,'02_transition_areal_increases'!G17,'02_transition_areal_increases'!G18,'02_transition_areal_increases'!G19))))</f>
        <v>1552.9580999999962</v>
      </c>
      <c r="C10" s="15">
        <f>(SUM('02_transition_areal_increases'!H6,'02_transition_areal_increases'!H12,'02_transition_areal_increases'!H22)+(-1*(SUM('02_transition_areal_increases'!H16,'02_transition_areal_increases'!H17,'02_transition_areal_increases'!H18,'02_transition_areal_increases'!H19))))</f>
        <v>1829.5491161400023</v>
      </c>
      <c r="D10" s="15">
        <f>(SUM('02_transition_areal_increases'!I6,'02_transition_areal_increases'!I12,'02_transition_areal_increases'!I22)+(-1*(SUM('02_transition_areal_increases'!I16,'02_transition_areal_increases'!I17,'02_transition_areal_increases'!I18,'02_transition_areal_increases'!I19))))</f>
        <v>2026.4061833857304</v>
      </c>
      <c r="E10" s="15">
        <f>(SUM('02_transition_areal_increases'!J6,'02_transition_areal_increases'!J12,'02_transition_areal_increases'!J22)+(-1*(SUM('02_transition_areal_increases'!J16,'02_transition_areal_increases'!J17,'02_transition_areal_increases'!J18,'02_transition_areal_increases'!J19))))</f>
        <v>2100.1786231787592</v>
      </c>
      <c r="F10" s="15">
        <f>(SUM('02_transition_areal_increases'!K6,'02_transition_areal_increases'!K12,'02_transition_areal_increases'!K22)+(-1*(SUM('02_transition_areal_increases'!K16,'02_transition_areal_increases'!K17,'02_transition_areal_increases'!K18,'02_transition_areal_increases'!K19))))</f>
        <v>1970.3392774950844</v>
      </c>
      <c r="G10" s="15">
        <f>(SUM('02_transition_areal_increases'!L6,'02_transition_areal_increases'!L12,'02_transition_areal_increases'!L22)+(-1*(SUM('02_transition_areal_increases'!L16,'02_transition_areal_increases'!L17,'02_transition_areal_increases'!L18,'02_transition_areal_increases'!L19))))</f>
        <v>1775.7907523238173</v>
      </c>
      <c r="H10" s="15">
        <f>(SUM('02_transition_areal_increases'!M6,'02_transition_areal_increases'!M12,'02_transition_areal_increases'!M22)+(-1*(SUM('02_transition_areal_increases'!M16,'02_transition_areal_increases'!M17,'02_transition_areal_increases'!M18,'02_transition_areal_increases'!M19))))</f>
        <v>1489.6836011618252</v>
      </c>
      <c r="I10" s="15">
        <f>(SUM('02_transition_areal_increases'!N6,'02_transition_areal_increases'!N12,'02_transition_areal_increases'!N22)+(-1*(SUM('02_transition_areal_increases'!N16,'02_transition_areal_increases'!N17,'02_transition_areal_increases'!N18,'02_transition_areal_increases'!N19))))</f>
        <v>1083.9966896016667</v>
      </c>
      <c r="J10" s="25">
        <f t="shared" si="0"/>
        <v>13828.902343286882</v>
      </c>
      <c r="K10" s="7"/>
      <c r="L10" s="7"/>
      <c r="M10" s="7"/>
    </row>
    <row r="11" spans="1:13">
      <c r="A11" s="181" t="s">
        <v>111</v>
      </c>
      <c r="B11" s="15">
        <f>(SUM('02_transition_areal_increases'!G13,'02_transition_areal_increases'!G19)+(-1*(SUM('02_transition_areal_increases'!G20,'02_transition_areal_increases'!G21,'02_transition_areal_increases'!G22))))</f>
        <v>-1272.9110999999998</v>
      </c>
      <c r="C11" s="15">
        <f>(SUM('02_transition_areal_increases'!H13,'02_transition_areal_increases'!H19)+(-1*(SUM('02_transition_areal_increases'!H20,'02_transition_areal_increases'!H21,'02_transition_areal_increases'!H22))))</f>
        <v>-980.85111965999977</v>
      </c>
      <c r="D11" s="15">
        <f>(SUM('02_transition_areal_increases'!I13,'02_transition_areal_increases'!I19)+(-1*(SUM('02_transition_areal_increases'!I20,'02_transition_areal_increases'!I21,'02_transition_areal_increases'!I22))))</f>
        <v>-758.44091144161848</v>
      </c>
      <c r="E11" s="15">
        <f>(SUM('02_transition_areal_increases'!J13,'02_transition_areal_increases'!J19)+(-1*(SUM('02_transition_areal_increases'!J20,'02_transition_areal_increases'!J21,'02_transition_areal_increases'!J22))))</f>
        <v>-551.56408865948333</v>
      </c>
      <c r="F11" s="15">
        <f>(SUM('02_transition_areal_increases'!K13,'02_transition_areal_increases'!K19)+(-1*(SUM('02_transition_areal_increases'!K20,'02_transition_areal_increases'!K21,'02_transition_areal_increases'!K22))))</f>
        <v>-367.80923088494546</v>
      </c>
      <c r="G11" s="15">
        <f>(SUM('02_transition_areal_increases'!L13,'02_transition_areal_increases'!L19)+(-1*(SUM('02_transition_areal_increases'!L20,'02_transition_areal_increases'!L21,'02_transition_areal_increases'!L22))))</f>
        <v>-196.43554039304399</v>
      </c>
      <c r="H11" s="15">
        <f>(SUM('02_transition_areal_increases'!M13,'02_transition_areal_increases'!M19)+(-1*(SUM('02_transition_areal_increases'!M20,'02_transition_areal_increases'!M21,'02_transition_areal_increases'!M22))))</f>
        <v>-12.00629418649396</v>
      </c>
      <c r="I11" s="15">
        <f>(SUM('02_transition_areal_increases'!N13,'02_transition_areal_increases'!N19)+(-1*(SUM('02_transition_areal_increases'!N20,'02_transition_areal_increases'!N21,'02_transition_areal_increases'!N22))))</f>
        <v>125.93276251741554</v>
      </c>
      <c r="J11" s="25">
        <f t="shared" si="0"/>
        <v>-4014.0855227081702</v>
      </c>
    </row>
    <row r="12" spans="1:13">
      <c r="A12" s="123" t="s">
        <v>10</v>
      </c>
      <c r="B12" s="15">
        <f>0+(-1*(SUM('02_transition_areal_increases'!G23)))</f>
        <v>-5922.04</v>
      </c>
      <c r="C12" s="15">
        <f>0+(-1*(SUM('02_transition_areal_increases'!H23)))</f>
        <v>-5872.7325799999999</v>
      </c>
      <c r="D12" s="15">
        <f>0+(-1*(SUM('02_transition_areal_increases'!I23)))</f>
        <v>-5781.9042184280006</v>
      </c>
      <c r="E12" s="15">
        <f>0+(-1*(SUM('02_transition_areal_increases'!J23)))</f>
        <v>-5663.0359282642239</v>
      </c>
      <c r="F12" s="15">
        <f>0+(-1*(SUM('02_transition_areal_increases'!K23)))</f>
        <v>-5518.858279312899</v>
      </c>
      <c r="G12" s="15">
        <f>0+(-1*(SUM('02_transition_areal_increases'!L23)))</f>
        <v>-5352.230230467032</v>
      </c>
      <c r="H12" s="15">
        <f>0+(-1*(SUM('02_transition_areal_increases'!M23)))</f>
        <v>-5172.9780271409427</v>
      </c>
      <c r="I12" s="15">
        <f>0+(-1*(SUM('02_transition_areal_increases'!N23)))</f>
        <v>-4969.2412174381798</v>
      </c>
      <c r="J12" s="25">
        <f t="shared" si="0"/>
        <v>-44253.020481051281</v>
      </c>
    </row>
    <row r="13" spans="1:13">
      <c r="A13" s="11" t="s">
        <v>152</v>
      </c>
      <c r="B13" s="11"/>
      <c r="C13" s="12"/>
      <c r="D13" s="11"/>
      <c r="E13" s="11"/>
      <c r="F13" s="11"/>
      <c r="G13" s="11"/>
      <c r="H13" s="11"/>
      <c r="I13" s="11"/>
    </row>
  </sheetData>
  <pageMargins left="0.7" right="0.7" top="0.75" bottom="0.75" header="0.3" footer="0.3"/>
  <pageSetup paperSize="9"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3B357-92B5-400A-8246-7436B51227C5}">
  <sheetPr codeName="Tabelle5"/>
  <dimension ref="A1:N28"/>
  <sheetViews>
    <sheetView topLeftCell="A3" zoomScale="70" zoomScaleNormal="70" workbookViewId="0">
      <selection activeCell="S26" sqref="S26"/>
    </sheetView>
  </sheetViews>
  <sheetFormatPr defaultColWidth="9" defaultRowHeight="15"/>
  <cols>
    <col min="1" max="1" width="13" style="11" customWidth="1"/>
    <col min="2" max="2" width="10.375" style="11" customWidth="1"/>
    <col min="3" max="3" width="9.5" style="11" customWidth="1"/>
    <col min="4" max="4" width="11" style="11" customWidth="1"/>
    <col min="5" max="5" width="11.5" style="11" customWidth="1"/>
    <col min="6" max="10" width="10.875" style="11" bestFit="1" customWidth="1"/>
    <col min="11" max="11" width="10.625" style="11" customWidth="1"/>
    <col min="12" max="12" width="18.625" style="11" customWidth="1"/>
    <col min="13" max="13" width="9.625" style="11" bestFit="1" customWidth="1"/>
    <col min="14" max="14" width="9.125" style="11" bestFit="1" customWidth="1"/>
    <col min="15" max="16384" width="9" style="11"/>
  </cols>
  <sheetData>
    <row r="1" spans="1:14" customFormat="1" ht="18.75">
      <c r="A1" s="27" t="s">
        <v>112</v>
      </c>
    </row>
    <row r="2" spans="1:14" ht="15.75">
      <c r="A2" s="11" t="s">
        <v>98</v>
      </c>
      <c r="B2" s="19" t="s">
        <v>102</v>
      </c>
      <c r="C2" s="19">
        <v>2025</v>
      </c>
      <c r="D2" s="19">
        <v>2030</v>
      </c>
      <c r="E2" s="19">
        <v>2035</v>
      </c>
      <c r="F2" s="19">
        <v>2040</v>
      </c>
      <c r="G2" s="19">
        <v>2045</v>
      </c>
      <c r="H2" s="19">
        <v>2050</v>
      </c>
      <c r="I2" s="19">
        <v>2055</v>
      </c>
      <c r="J2" s="19">
        <v>2060</v>
      </c>
      <c r="K2" s="155"/>
      <c r="L2" s="11" t="s">
        <v>154</v>
      </c>
      <c r="M2" s="11" t="s">
        <v>155</v>
      </c>
      <c r="N2" s="11" t="s">
        <v>154</v>
      </c>
    </row>
    <row r="3" spans="1:14">
      <c r="A3" s="137" t="s">
        <v>103</v>
      </c>
      <c r="B3" s="18">
        <v>226030</v>
      </c>
      <c r="C3" s="23">
        <f>B3+'03_net_change'!B3</f>
        <v>233250.28940000001</v>
      </c>
      <c r="D3" s="23">
        <f>C3+'03_net_change'!C3</f>
        <v>240434.22066727999</v>
      </c>
      <c r="E3" s="23">
        <f>D3+'03_net_change'!D3</f>
        <v>247639.98423754741</v>
      </c>
      <c r="F3" s="23">
        <f>E3+'03_net_change'!E3</f>
        <v>254905.93927528447</v>
      </c>
      <c r="G3" s="23">
        <f>F3+'03_net_change'!F3</f>
        <v>262186.1783275124</v>
      </c>
      <c r="H3" s="23">
        <f>G3+'03_net_change'!G3</f>
        <v>269524.566933522</v>
      </c>
      <c r="I3" s="23">
        <f>H3+'03_net_change'!H3</f>
        <v>276774.4713445208</v>
      </c>
      <c r="J3" s="23">
        <f>I3+'03_net_change'!I3</f>
        <v>283964.41185538785</v>
      </c>
      <c r="K3" s="23"/>
      <c r="L3" s="12">
        <f>(J3-B3)/B3</f>
        <v>0.2563129312719013</v>
      </c>
      <c r="M3" s="18">
        <f>J3-B3</f>
        <v>57934.411855387851</v>
      </c>
      <c r="N3" s="93">
        <f>M3/$J$13</f>
        <v>1.4030834935883469E-2</v>
      </c>
    </row>
    <row r="4" spans="1:14">
      <c r="A4" s="175" t="s">
        <v>104</v>
      </c>
      <c r="B4" s="18">
        <v>757680</v>
      </c>
      <c r="C4" s="23">
        <f>B4+'03_net_change'!B4</f>
        <v>764076.70299999998</v>
      </c>
      <c r="D4" s="23">
        <f>C4+'03_net_change'!C4</f>
        <v>770345.96107197995</v>
      </c>
      <c r="E4" s="23">
        <f>D4+'03_net_change'!D4</f>
        <v>776440.42977727542</v>
      </c>
      <c r="F4" s="23">
        <f>E4+'03_net_change'!E4</f>
        <v>782301.57769292966</v>
      </c>
      <c r="G4" s="23">
        <f>F4+'03_net_change'!F4</f>
        <v>787922.39834795264</v>
      </c>
      <c r="H4" s="23">
        <f>G4+'03_net_change'!G4</f>
        <v>793274.62857841968</v>
      </c>
      <c r="I4" s="23">
        <f>H4+'03_net_change'!H4</f>
        <v>798447.60660556064</v>
      </c>
      <c r="J4" s="23">
        <f>I4+'03_net_change'!I4</f>
        <v>803416.84782299877</v>
      </c>
      <c r="K4" s="23"/>
      <c r="L4" s="12">
        <f t="shared" ref="L4:L11" si="0">(J4-B4)/B4</f>
        <v>6.0364332994138375E-2</v>
      </c>
      <c r="M4" s="18">
        <f t="shared" ref="M4:M12" si="1">J4-B4</f>
        <v>45736.847822998767</v>
      </c>
      <c r="N4" s="93">
        <f t="shared" ref="N4:N11" si="2">M4/$J$13</f>
        <v>1.10767701222885E-2</v>
      </c>
    </row>
    <row r="5" spans="1:14">
      <c r="A5" s="179" t="s">
        <v>105</v>
      </c>
      <c r="B5" s="18">
        <v>201359</v>
      </c>
      <c r="C5" s="23">
        <f>B5+'03_net_change'!B5</f>
        <v>199817.27729999999</v>
      </c>
      <c r="D5" s="23">
        <f>C5+'03_net_change'!C5</f>
        <v>197645.11648778999</v>
      </c>
      <c r="E5" s="23">
        <f>D5+'03_net_change'!D5</f>
        <v>194915.42341802924</v>
      </c>
      <c r="F5" s="23">
        <f>E5+'03_net_change'!E5</f>
        <v>191737.58678803194</v>
      </c>
      <c r="G5" s="23">
        <f>F5+'03_net_change'!F5</f>
        <v>188245.01265711067</v>
      </c>
      <c r="H5" s="23">
        <f>G5+'03_net_change'!G5</f>
        <v>184614.41433175254</v>
      </c>
      <c r="I5" s="23">
        <f>H5+'03_net_change'!H5</f>
        <v>180977.6842523386</v>
      </c>
      <c r="J5" s="23">
        <f>I5+'03_net_change'!I5</f>
        <v>177430.24458581104</v>
      </c>
      <c r="K5" s="23"/>
      <c r="L5" s="12">
        <f>(J5-B5)/B5</f>
        <v>-0.11883628451764737</v>
      </c>
      <c r="M5" s="18">
        <f>J5-B5</f>
        <v>-23928.755414188956</v>
      </c>
      <c r="N5" s="93">
        <f t="shared" si="2"/>
        <v>-5.7951812521315777E-3</v>
      </c>
    </row>
    <row r="6" spans="1:14">
      <c r="A6" s="176" t="s">
        <v>106</v>
      </c>
      <c r="B6" s="18">
        <v>1112032</v>
      </c>
      <c r="C6" s="23">
        <f>B6+'03_net_change'!B6</f>
        <v>1124671.8518000001</v>
      </c>
      <c r="D6" s="23">
        <f>C6+'03_net_change'!C6</f>
        <v>1138582.4151626502</v>
      </c>
      <c r="E6" s="23">
        <f>D6+'03_net_change'!D6</f>
        <v>1153598.4005641325</v>
      </c>
      <c r="F6" s="23">
        <f>E6+'03_net_change'!E6</f>
        <v>1169515.3516281224</v>
      </c>
      <c r="G6" s="23">
        <f>F6+'03_net_change'!F6</f>
        <v>1186294.7927303577</v>
      </c>
      <c r="H6" s="23">
        <f>G6+'03_net_change'!G6</f>
        <v>1203644.1078771811</v>
      </c>
      <c r="I6" s="23">
        <f>H6+'03_net_change'!H6</f>
        <v>1221429.313853967</v>
      </c>
      <c r="J6" s="23">
        <f>I6+'03_net_change'!I6</f>
        <v>1239480.2384711751</v>
      </c>
      <c r="K6" s="23"/>
      <c r="L6" s="12">
        <f t="shared" si="0"/>
        <v>0.11460842715962767</v>
      </c>
      <c r="M6" s="18">
        <f t="shared" si="1"/>
        <v>127448.23847117508</v>
      </c>
      <c r="N6" s="93">
        <f t="shared" si="2"/>
        <v>3.0866028317017759E-2</v>
      </c>
    </row>
    <row r="7" spans="1:14">
      <c r="A7" s="183" t="s">
        <v>107</v>
      </c>
      <c r="B7" s="18">
        <v>276534</v>
      </c>
      <c r="C7" s="23">
        <f>B7+'03_net_change'!B7</f>
        <v>270313.96789999999</v>
      </c>
      <c r="D7" s="23">
        <f>C7+'03_net_change'!C7</f>
        <v>263718.59863198997</v>
      </c>
      <c r="E7" s="23">
        <f>D7+'03_net_change'!D7</f>
        <v>256840.62883637624</v>
      </c>
      <c r="F7" s="23">
        <f>E7+'03_net_change'!E7</f>
        <v>249728.4942711507</v>
      </c>
      <c r="G7" s="23">
        <f>F7+'03_net_change'!F7</f>
        <v>242373.88347089206</v>
      </c>
      <c r="H7" s="23">
        <f>G7+'03_net_change'!G7</f>
        <v>234823.38514463996</v>
      </c>
      <c r="I7" s="23">
        <f>H7+'03_net_change'!H7</f>
        <v>227191.45853888342</v>
      </c>
      <c r="J7" s="23">
        <f>I7+'03_net_change'!I7</f>
        <v>219471.63877797764</v>
      </c>
      <c r="K7" s="23"/>
      <c r="L7" s="12">
        <f t="shared" si="0"/>
        <v>-0.20634844620199455</v>
      </c>
      <c r="M7" s="18">
        <f t="shared" si="1"/>
        <v>-57062.361222022359</v>
      </c>
      <c r="N7" s="93">
        <f t="shared" si="2"/>
        <v>-1.3819637512786715E-2</v>
      </c>
    </row>
    <row r="8" spans="1:14">
      <c r="A8" s="184" t="s">
        <v>108</v>
      </c>
      <c r="B8" s="18">
        <v>388383</v>
      </c>
      <c r="C8" s="23">
        <f>B8+'03_net_change'!B8</f>
        <v>379900.71270000003</v>
      </c>
      <c r="D8" s="23">
        <f>C8+'03_net_change'!C8</f>
        <v>370841.36921589001</v>
      </c>
      <c r="E8" s="23">
        <f>D8+'03_net_change'!D8</f>
        <v>361347.00257045636</v>
      </c>
      <c r="F8" s="23">
        <f>E8+'03_net_change'!E8</f>
        <v>351559.31567799265</v>
      </c>
      <c r="G8" s="23">
        <f>F8+'03_net_change'!F8</f>
        <v>341650.74125964084</v>
      </c>
      <c r="H8" s="23">
        <f>G8+'03_net_change'!G8</f>
        <v>331709.43120371475</v>
      </c>
      <c r="I8" s="23">
        <f>H8+'03_net_change'!H8</f>
        <v>321818.67435548524</v>
      </c>
      <c r="J8" s="23">
        <f>I8+'03_net_change'!I8</f>
        <v>312150.84479062847</v>
      </c>
      <c r="K8" s="23"/>
      <c r="L8" s="12">
        <f t="shared" si="0"/>
        <v>-0.196280875345655</v>
      </c>
      <c r="M8" s="18">
        <f t="shared" si="1"/>
        <v>-76232.155209371529</v>
      </c>
      <c r="N8" s="93">
        <f t="shared" si="2"/>
        <v>-1.8462270562428589E-2</v>
      </c>
    </row>
    <row r="9" spans="1:14">
      <c r="A9" s="177" t="s">
        <v>109</v>
      </c>
      <c r="B9" s="18">
        <v>476677</v>
      </c>
      <c r="C9" s="23">
        <f>B9+'03_net_change'!B9</f>
        <v>472306.19089999999</v>
      </c>
      <c r="D9" s="23">
        <f>C9+'03_net_change'!C9</f>
        <v>467793.34634593996</v>
      </c>
      <c r="E9" s="23">
        <f>D9+'03_net_change'!D9</f>
        <v>463093.09712618688</v>
      </c>
      <c r="F9" s="23">
        <f>E9+'03_net_change'!E9</f>
        <v>458241.12259023718</v>
      </c>
      <c r="G9" s="23">
        <f>F9+'03_net_change'!F9</f>
        <v>453232.70936298545</v>
      </c>
      <c r="H9" s="23">
        <f>G9+'03_net_change'!G9</f>
        <v>448088.05710575799</v>
      </c>
      <c r="I9" s="23">
        <f>H9+'03_net_change'!H9</f>
        <v>442734.68294439791</v>
      </c>
      <c r="J9" s="23">
        <f>I9+'03_net_change'!I9</f>
        <v>437218.97735649376</v>
      </c>
      <c r="K9" s="23"/>
      <c r="L9" s="12">
        <f t="shared" si="0"/>
        <v>-8.2777274010506566E-2</v>
      </c>
      <c r="M9" s="18">
        <f t="shared" si="1"/>
        <v>-39458.022643506236</v>
      </c>
      <c r="N9" s="93">
        <f t="shared" si="2"/>
        <v>-9.5561339949272513E-3</v>
      </c>
    </row>
    <row r="10" spans="1:14">
      <c r="A10" s="180" t="s">
        <v>110</v>
      </c>
      <c r="B10" s="18">
        <v>539423</v>
      </c>
      <c r="C10" s="23">
        <f>B10+'03_net_change'!B10</f>
        <v>540975.95810000005</v>
      </c>
      <c r="D10" s="23">
        <f>C10+'03_net_change'!C10</f>
        <v>542805.50721614005</v>
      </c>
      <c r="E10" s="23">
        <f>D10+'03_net_change'!D10</f>
        <v>544831.9133995258</v>
      </c>
      <c r="F10" s="23">
        <f>E10+'03_net_change'!E10</f>
        <v>546932.09202270454</v>
      </c>
      <c r="G10" s="23">
        <f>F10+'03_net_change'!F10</f>
        <v>548902.43130019959</v>
      </c>
      <c r="H10" s="23">
        <f>G10+'03_net_change'!G10</f>
        <v>550678.2220525234</v>
      </c>
      <c r="I10" s="23">
        <f>H10+'03_net_change'!H10</f>
        <v>552167.90565368521</v>
      </c>
      <c r="J10" s="23">
        <f>I10+'03_net_change'!I10</f>
        <v>553251.9023432869</v>
      </c>
      <c r="K10" s="23"/>
      <c r="L10" s="12">
        <f t="shared" si="0"/>
        <v>2.56364714579966E-2</v>
      </c>
      <c r="M10" s="18">
        <f t="shared" si="1"/>
        <v>13828.9023432869</v>
      </c>
      <c r="N10" s="93">
        <f t="shared" si="2"/>
        <v>3.3491501839604137E-3</v>
      </c>
    </row>
    <row r="11" spans="1:14">
      <c r="A11" s="181" t="s">
        <v>111</v>
      </c>
      <c r="B11" s="18">
        <v>47968</v>
      </c>
      <c r="C11" s="23">
        <f>B11+'03_net_change'!B11</f>
        <v>46695.088900000002</v>
      </c>
      <c r="D11" s="23">
        <f>C11+'03_net_change'!C11</f>
        <v>45714.237780340001</v>
      </c>
      <c r="E11" s="23">
        <f>D11+'03_net_change'!D11</f>
        <v>44955.796868898382</v>
      </c>
      <c r="F11" s="23">
        <f>E11+'03_net_change'!E11</f>
        <v>44404.232780238897</v>
      </c>
      <c r="G11" s="23">
        <f>F11+'03_net_change'!F11</f>
        <v>44036.423549353953</v>
      </c>
      <c r="H11" s="23">
        <f>G11+'03_net_change'!G11</f>
        <v>43839.988008960907</v>
      </c>
      <c r="I11" s="23">
        <f>H11+'03_net_change'!H11</f>
        <v>43827.981714774411</v>
      </c>
      <c r="J11" s="23">
        <f>I11+'03_net_change'!I11</f>
        <v>43953.914477291823</v>
      </c>
      <c r="K11" s="23"/>
      <c r="L11" s="12">
        <f t="shared" si="0"/>
        <v>-8.3682570103155801E-2</v>
      </c>
      <c r="M11" s="18">
        <f t="shared" si="1"/>
        <v>-4014.0855227081775</v>
      </c>
      <c r="N11" s="93">
        <f t="shared" si="2"/>
        <v>-9.7215056792537618E-4</v>
      </c>
    </row>
    <row r="12" spans="1:14">
      <c r="A12" s="123" t="s">
        <v>10</v>
      </c>
      <c r="B12" s="18">
        <v>102992</v>
      </c>
      <c r="C12" s="23">
        <f>B12+'03_net_change'!B12</f>
        <v>97069.96</v>
      </c>
      <c r="D12" s="23">
        <f>C12+'03_net_change'!C12</f>
        <v>91197.22742000001</v>
      </c>
      <c r="E12" s="23">
        <f>D12+'03_net_change'!D12</f>
        <v>85415.323201572013</v>
      </c>
      <c r="F12" s="23">
        <f>E12+'03_net_change'!E12</f>
        <v>79752.287273307797</v>
      </c>
      <c r="G12" s="23">
        <f>F12+'03_net_change'!F12</f>
        <v>74233.428993994894</v>
      </c>
      <c r="H12" s="23">
        <f>G12+'03_net_change'!G12</f>
        <v>68881.198763527864</v>
      </c>
      <c r="I12" s="23">
        <f>H12+'03_net_change'!H12</f>
        <v>63708.220736386924</v>
      </c>
      <c r="J12" s="23">
        <f>I12+'03_net_change'!I12</f>
        <v>58738.979518948741</v>
      </c>
      <c r="K12" s="23"/>
      <c r="L12" s="12">
        <f>(J12-B12)/B12</f>
        <v>-0.42967434830910417</v>
      </c>
      <c r="M12" s="18">
        <f t="shared" si="1"/>
        <v>-44253.020481051259</v>
      </c>
      <c r="N12" s="93">
        <f>M12/$J$13</f>
        <v>-1.0717409668950611E-2</v>
      </c>
    </row>
    <row r="13" spans="1:14">
      <c r="A13" s="11" t="s">
        <v>152</v>
      </c>
      <c r="B13" s="18">
        <f>SUM(B3:B12)</f>
        <v>4129078</v>
      </c>
      <c r="C13" s="18">
        <f t="shared" ref="C13:D13" si="3">SUM(C3:C12)</f>
        <v>4129078</v>
      </c>
      <c r="D13" s="18">
        <f t="shared" si="3"/>
        <v>4129078.0000000005</v>
      </c>
      <c r="E13" s="18">
        <f>SUM(E3:E12)</f>
        <v>4129078</v>
      </c>
      <c r="F13" s="18">
        <f t="shared" ref="F13:J13" si="4">SUM(F3:F12)</f>
        <v>4129078.0000000005</v>
      </c>
      <c r="G13" s="18">
        <f t="shared" si="4"/>
        <v>4129078.0000000005</v>
      </c>
      <c r="H13" s="18">
        <f t="shared" si="4"/>
        <v>4129078.0000000005</v>
      </c>
      <c r="I13" s="18">
        <f t="shared" si="4"/>
        <v>4129077.9999999995</v>
      </c>
      <c r="J13" s="18">
        <f t="shared" si="4"/>
        <v>4129078.0000000009</v>
      </c>
      <c r="K13" s="18"/>
      <c r="L13" s="12"/>
      <c r="M13" s="18"/>
      <c r="N13" s="93"/>
    </row>
    <row r="17" spans="1:3" ht="15.75">
      <c r="A17" s="11" t="s">
        <v>98</v>
      </c>
      <c r="B17" s="19">
        <v>2060</v>
      </c>
      <c r="C17" s="19" t="s">
        <v>156</v>
      </c>
    </row>
    <row r="18" spans="1:3">
      <c r="A18" s="137" t="s">
        <v>103</v>
      </c>
      <c r="B18" s="23">
        <f>J3</f>
        <v>283964.41185538785</v>
      </c>
      <c r="C18" s="12">
        <f>B18/B$28</f>
        <v>6.8771869132863997E-2</v>
      </c>
    </row>
    <row r="19" spans="1:3">
      <c r="A19" s="175" t="s">
        <v>104</v>
      </c>
      <c r="B19" s="23">
        <f t="shared" ref="B19:B27" si="5">J4</f>
        <v>803416.84782299877</v>
      </c>
      <c r="C19" s="12">
        <f t="shared" ref="C19:C28" si="6">B19/B$28</f>
        <v>0.194575362301947</v>
      </c>
    </row>
    <row r="20" spans="1:3">
      <c r="A20" s="179" t="s">
        <v>105</v>
      </c>
      <c r="B20" s="23">
        <f t="shared" si="5"/>
        <v>177430.24458581104</v>
      </c>
      <c r="C20" s="12">
        <f t="shared" si="6"/>
        <v>4.2970911323499103E-2</v>
      </c>
    </row>
    <row r="21" spans="1:3">
      <c r="A21" s="176" t="s">
        <v>106</v>
      </c>
      <c r="B21" s="23">
        <f t="shared" si="5"/>
        <v>1239480.2384711751</v>
      </c>
      <c r="C21" s="12">
        <f t="shared" si="6"/>
        <v>0.3001832947866751</v>
      </c>
    </row>
    <row r="22" spans="1:3">
      <c r="A22" s="183" t="s">
        <v>107</v>
      </c>
      <c r="B22" s="23">
        <f t="shared" si="5"/>
        <v>219471.63877797764</v>
      </c>
      <c r="C22" s="12">
        <f>B22/B$28</f>
        <v>5.3152698684301343E-2</v>
      </c>
    </row>
    <row r="23" spans="1:3">
      <c r="A23" s="184" t="s">
        <v>108</v>
      </c>
      <c r="B23" s="23">
        <f t="shared" si="5"/>
        <v>312150.84479062847</v>
      </c>
      <c r="C23" s="12">
        <f t="shared" si="6"/>
        <v>7.5598195236473723E-2</v>
      </c>
    </row>
    <row r="24" spans="1:3">
      <c r="A24" s="177" t="s">
        <v>109</v>
      </c>
      <c r="B24" s="23">
        <f t="shared" si="5"/>
        <v>437218.97735649376</v>
      </c>
      <c r="C24" s="12">
        <f t="shared" si="6"/>
        <v>0.10588779804026316</v>
      </c>
    </row>
    <row r="25" spans="1:3">
      <c r="A25" s="180" t="s">
        <v>110</v>
      </c>
      <c r="B25" s="23">
        <f t="shared" si="5"/>
        <v>553251.9023432869</v>
      </c>
      <c r="C25" s="12">
        <f t="shared" si="6"/>
        <v>0.13398921074953946</v>
      </c>
    </row>
    <row r="26" spans="1:3">
      <c r="A26" s="181" t="s">
        <v>111</v>
      </c>
      <c r="B26" s="23">
        <f t="shared" si="5"/>
        <v>43953.914477291823</v>
      </c>
      <c r="C26" s="12">
        <f t="shared" si="6"/>
        <v>1.0644970736152675E-2</v>
      </c>
    </row>
    <row r="27" spans="1:3">
      <c r="A27" s="123" t="s">
        <v>10</v>
      </c>
      <c r="B27" s="23">
        <f t="shared" si="5"/>
        <v>58738.979518948741</v>
      </c>
      <c r="C27" s="12">
        <f>B27/B$28</f>
        <v>1.4225689008284352E-2</v>
      </c>
    </row>
    <row r="28" spans="1:3">
      <c r="A28" s="11" t="s">
        <v>152</v>
      </c>
      <c r="B28" s="18">
        <v>4129078.0000000005</v>
      </c>
      <c r="C28" s="11">
        <f t="shared" si="6"/>
        <v>1</v>
      </c>
    </row>
  </sheetData>
  <pageMargins left="0.7" right="0.7" top="0.75" bottom="0.75" header="0.3" footer="0.3"/>
  <pageSetup paperSize="9" orientation="landscape" horizontalDpi="0" verticalDpi="0" copies="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494D-70D7-4531-8CF8-B837877CE4B5}">
  <sheetPr codeName="Tabelle6"/>
  <dimension ref="A1:K13"/>
  <sheetViews>
    <sheetView zoomScale="168" zoomScaleNormal="90" workbookViewId="0">
      <selection activeCell="G9" sqref="G9"/>
    </sheetView>
  </sheetViews>
  <sheetFormatPr defaultColWidth="8.875" defaultRowHeight="15"/>
  <cols>
    <col min="1" max="1" width="21.875" style="2" customWidth="1"/>
    <col min="2" max="11" width="10.625" style="2" customWidth="1"/>
    <col min="12" max="16384" width="8.875" style="2"/>
  </cols>
  <sheetData>
    <row r="1" spans="1:11" customFormat="1" ht="18.75">
      <c r="A1" s="27" t="s">
        <v>112</v>
      </c>
    </row>
    <row r="2" spans="1:11" ht="18" customHeight="1">
      <c r="B2" s="261" t="s">
        <v>157</v>
      </c>
      <c r="C2" s="261"/>
      <c r="D2" s="261"/>
      <c r="E2" s="261"/>
      <c r="F2" s="261"/>
      <c r="G2" s="261"/>
      <c r="H2" s="261"/>
      <c r="I2" s="261"/>
      <c r="J2" s="261"/>
      <c r="K2" s="261"/>
    </row>
    <row r="3" spans="1:11" ht="27" customHeight="1">
      <c r="A3" s="26" t="s">
        <v>158</v>
      </c>
      <c r="B3" s="137" t="s">
        <v>103</v>
      </c>
      <c r="C3" s="175" t="s">
        <v>104</v>
      </c>
      <c r="D3" s="179" t="s">
        <v>105</v>
      </c>
      <c r="E3" s="176" t="s">
        <v>106</v>
      </c>
      <c r="F3" s="183" t="s">
        <v>107</v>
      </c>
      <c r="G3" s="184" t="s">
        <v>108</v>
      </c>
      <c r="H3" s="177" t="s">
        <v>109</v>
      </c>
      <c r="I3" s="180" t="s">
        <v>110</v>
      </c>
      <c r="J3" s="181" t="s">
        <v>111</v>
      </c>
      <c r="K3" s="234" t="s">
        <v>10</v>
      </c>
    </row>
    <row r="4" spans="1:11" ht="34.5" customHeight="1">
      <c r="A4" s="235" t="s">
        <v>103</v>
      </c>
      <c r="B4" s="254">
        <f>1-(SUM(C4:K4))</f>
        <v>0.9934352637174374</v>
      </c>
      <c r="C4" s="254">
        <f>'02_transition_areal_increases'!O3/'04_Areal_coverage_Projected'!B3</f>
        <v>6.5647362825625609E-3</v>
      </c>
      <c r="D4" s="254">
        <v>0</v>
      </c>
      <c r="E4" s="254">
        <v>0</v>
      </c>
      <c r="F4" s="254">
        <v>0</v>
      </c>
      <c r="G4" s="254">
        <v>0</v>
      </c>
      <c r="H4" s="254">
        <v>0</v>
      </c>
      <c r="I4" s="254">
        <v>0</v>
      </c>
      <c r="J4" s="254">
        <v>0</v>
      </c>
      <c r="K4" s="254">
        <v>0</v>
      </c>
    </row>
    <row r="5" spans="1:11" ht="34.5" customHeight="1">
      <c r="A5" s="236" t="s">
        <v>104</v>
      </c>
      <c r="B5" s="254">
        <v>0</v>
      </c>
      <c r="C5" s="254">
        <f>1-(SUM(B5,D5:K5))</f>
        <v>1</v>
      </c>
      <c r="D5" s="254">
        <v>0</v>
      </c>
      <c r="E5" s="254">
        <v>0</v>
      </c>
      <c r="F5" s="254">
        <v>0</v>
      </c>
      <c r="G5" s="254">
        <v>0</v>
      </c>
      <c r="H5" s="254">
        <v>0</v>
      </c>
      <c r="I5" s="254">
        <v>0</v>
      </c>
      <c r="J5" s="254">
        <v>0</v>
      </c>
      <c r="K5" s="254">
        <v>0</v>
      </c>
    </row>
    <row r="6" spans="1:11" ht="31.5" customHeight="1">
      <c r="A6" s="179" t="s">
        <v>105</v>
      </c>
      <c r="B6" s="254">
        <v>0</v>
      </c>
      <c r="C6" s="254">
        <v>0</v>
      </c>
      <c r="D6" s="254">
        <v>0</v>
      </c>
      <c r="E6" s="254">
        <f>'02_transition_areal_increases'!O4/'04_Areal_coverage_Projected'!B5</f>
        <v>1.2035321051663699</v>
      </c>
      <c r="F6" s="254">
        <v>0</v>
      </c>
      <c r="G6" s="254">
        <v>0</v>
      </c>
      <c r="H6" s="254">
        <f>'02_transition_areal_increases'!O5/'04_Areal_coverage_Projected'!B5</f>
        <v>7.2450491512690923E-2</v>
      </c>
      <c r="I6" s="254">
        <f>'02_transition_areal_increases'!O6/'04_Areal_coverage_Projected'!B5</f>
        <v>7.7290708133909494E-2</v>
      </c>
      <c r="J6" s="254">
        <v>0</v>
      </c>
      <c r="K6" s="254">
        <v>0</v>
      </c>
    </row>
    <row r="7" spans="1:11" ht="27.75" customHeight="1">
      <c r="A7" s="176" t="s">
        <v>106</v>
      </c>
      <c r="B7" s="254">
        <v>0</v>
      </c>
      <c r="C7" s="254">
        <v>0</v>
      </c>
      <c r="D7" s="254">
        <f>'02_transition_areal_increases'!O7/'04_Areal_coverage_Projected'!B6</f>
        <v>0.12311101056624683</v>
      </c>
      <c r="E7" s="254">
        <f>1-(SUM(B7:D7,F7:K7))</f>
        <v>0.87688898943375315</v>
      </c>
      <c r="F7" s="254">
        <v>0</v>
      </c>
      <c r="G7" s="254">
        <v>0</v>
      </c>
      <c r="H7" s="254">
        <v>0</v>
      </c>
      <c r="I7" s="254">
        <v>0</v>
      </c>
      <c r="J7" s="254">
        <v>0</v>
      </c>
      <c r="K7" s="254">
        <v>0</v>
      </c>
    </row>
    <row r="8" spans="1:11" ht="33.75" customHeight="1">
      <c r="A8" s="183" t="s">
        <v>107</v>
      </c>
      <c r="B8" s="254">
        <v>0</v>
      </c>
      <c r="C8" s="254">
        <v>0</v>
      </c>
      <c r="D8" s="254">
        <f>'02_transition_areal_increases'!O8/'04_Areal_coverage_Projected'!B7</f>
        <v>0.21537933494321332</v>
      </c>
      <c r="E8" s="254">
        <f>'02_transition_areal_increases'!O9/'04_Areal_coverage_Projected'!B7</f>
        <v>7.9590938578924866E-2</v>
      </c>
      <c r="F8" s="254">
        <f>1-(SUM(B8:E8,G8:K8))</f>
        <v>0.6634759926640188</v>
      </c>
      <c r="G8" s="254">
        <v>0</v>
      </c>
      <c r="H8" s="254">
        <f>'02_transition_areal_increases'!O10/'04_Areal_coverage_Projected'!B7</f>
        <v>4.155373381384303E-2</v>
      </c>
      <c r="I8" s="254">
        <v>0</v>
      </c>
      <c r="J8" s="254">
        <v>0</v>
      </c>
      <c r="K8" s="254">
        <v>0</v>
      </c>
    </row>
    <row r="9" spans="1:11" ht="31.5" customHeight="1">
      <c r="A9" s="184" t="s">
        <v>108</v>
      </c>
      <c r="B9" s="254">
        <f>'02_transition_areal_increases'!O11/'04_Areal_coverage_Projected'!B8</f>
        <v>3.4332855462033962E-2</v>
      </c>
      <c r="C9" s="254">
        <v>0</v>
      </c>
      <c r="D9" s="254">
        <v>0</v>
      </c>
      <c r="E9" s="254">
        <v>0</v>
      </c>
      <c r="F9" s="254">
        <v>0</v>
      </c>
      <c r="G9" s="254">
        <f>1-(SUM(B9:F9,H9:K9))</f>
        <v>0.53421044610239343</v>
      </c>
      <c r="H9" s="254">
        <v>0</v>
      </c>
      <c r="I9" s="254">
        <f>'02_transition_areal_increases'!O12/'04_Areal_coverage_Projected'!B8</f>
        <v>0.40913262026797281</v>
      </c>
      <c r="J9" s="254">
        <f>'02_transition_areal_increases'!O13/'04_Areal_coverage_Projected'!B8</f>
        <v>2.2324078167599782E-2</v>
      </c>
      <c r="K9" s="254">
        <v>0</v>
      </c>
    </row>
    <row r="10" spans="1:11" ht="32.25" customHeight="1">
      <c r="A10" s="177" t="s">
        <v>109</v>
      </c>
      <c r="B10" s="254">
        <v>0</v>
      </c>
      <c r="C10" s="254">
        <v>0</v>
      </c>
      <c r="D10" s="254">
        <f>'02_transition_areal_increases'!O14/'04_Areal_coverage_Projected'!B9</f>
        <v>6.1969914151220856E-2</v>
      </c>
      <c r="E10" s="254">
        <v>0</v>
      </c>
      <c r="F10" s="254">
        <f>'02_transition_areal_increases'!O15/'04_Areal_coverage_Projected'!B9</f>
        <v>7.5518576777620722E-2</v>
      </c>
      <c r="G10" s="254">
        <v>0</v>
      </c>
      <c r="H10" s="254">
        <f>1-(SUM(B10:G10,I10:K10))</f>
        <v>0.86251150907115837</v>
      </c>
      <c r="I10" s="254">
        <v>0</v>
      </c>
      <c r="J10" s="254">
        <v>0</v>
      </c>
      <c r="K10" s="254">
        <v>0</v>
      </c>
    </row>
    <row r="11" spans="1:11" ht="32.25" customHeight="1">
      <c r="A11" s="180" t="s">
        <v>110</v>
      </c>
      <c r="B11" s="254">
        <f>'02_transition_areal_increases'!O16/'04_Areal_coverage_Projected'!B10</f>
        <v>7.1452398082731655E-2</v>
      </c>
      <c r="C11" s="254">
        <v>0</v>
      </c>
      <c r="D11" s="254">
        <f>'02_transition_areal_increases'!O17/'04_Areal_coverage_Projected'!B10</f>
        <v>4.1826690538952327E-2</v>
      </c>
      <c r="E11" s="254">
        <v>0</v>
      </c>
      <c r="F11" s="254">
        <v>0</v>
      </c>
      <c r="G11" s="254">
        <f>'02_transition_areal_increases'!O18/'04_Areal_coverage_Projected'!B10</f>
        <v>0.18609176522574516</v>
      </c>
      <c r="H11" s="254">
        <v>0</v>
      </c>
      <c r="I11" s="254">
        <f>1-(SUM(B11:H11,J11:K11))</f>
        <v>0.67145724772016702</v>
      </c>
      <c r="J11" s="254">
        <f>'02_transition_areal_increases'!O19/'04_Areal_coverage_Projected'!B10</f>
        <v>2.9171898432403847E-2</v>
      </c>
      <c r="K11" s="254">
        <v>0</v>
      </c>
    </row>
    <row r="12" spans="1:11" ht="32.25" customHeight="1">
      <c r="A12" s="181" t="s">
        <v>111</v>
      </c>
      <c r="B12" s="254">
        <f>'02_transition_areal_increases'!O20/'04_Areal_coverage_Projected'!B11</f>
        <v>0.15720636389766079</v>
      </c>
      <c r="C12" s="254">
        <v>0</v>
      </c>
      <c r="D12" s="254">
        <v>0</v>
      </c>
      <c r="E12" s="254">
        <v>0</v>
      </c>
      <c r="F12" s="254">
        <v>0</v>
      </c>
      <c r="G12" s="254">
        <f>'02_transition_areal_increases'!O21/'04_Areal_coverage_Projected'!B11</f>
        <v>8.9443187722552983E-2</v>
      </c>
      <c r="H12" s="254">
        <v>0</v>
      </c>
      <c r="I12" s="254">
        <f>'02_transition_areal_increases'!O22/'04_Areal_coverage_Projected'!B11</f>
        <v>0.34583650036814628</v>
      </c>
      <c r="J12" s="254">
        <f>1-(SUM(B12:I12,K12))</f>
        <v>0.40751394801163987</v>
      </c>
      <c r="K12" s="254">
        <v>0</v>
      </c>
    </row>
    <row r="13" spans="1:11" ht="29.25" customHeight="1">
      <c r="A13" s="233" t="s">
        <v>10</v>
      </c>
      <c r="B13" s="254">
        <v>0</v>
      </c>
      <c r="C13" s="254">
        <f>'02_transition_areal_increases'!O23/'04_Areal_coverage_Projected'!B12</f>
        <v>0.42967434830910439</v>
      </c>
      <c r="D13" s="254">
        <v>0</v>
      </c>
      <c r="E13" s="254">
        <v>0</v>
      </c>
      <c r="F13" s="254">
        <v>0</v>
      </c>
      <c r="G13" s="254">
        <v>0</v>
      </c>
      <c r="H13" s="254">
        <v>0</v>
      </c>
      <c r="I13" s="254">
        <v>0</v>
      </c>
      <c r="J13" s="254">
        <v>0</v>
      </c>
      <c r="K13" s="254">
        <f>1-(SUM(B13:J13))</f>
        <v>0.57032565169089566</v>
      </c>
    </row>
  </sheetData>
  <mergeCells count="1">
    <mergeCell ref="B2:K2"/>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4BE9C-4B43-1A44-A4C0-2EFDD56FC106}">
  <sheetPr codeName="Tabelle8">
    <pageSetUpPr fitToPage="1"/>
  </sheetPr>
  <dimension ref="A1:S53"/>
  <sheetViews>
    <sheetView topLeftCell="A37" zoomScaleNormal="100" workbookViewId="0">
      <selection activeCell="K38" sqref="K38"/>
    </sheetView>
  </sheetViews>
  <sheetFormatPr defaultColWidth="11" defaultRowHeight="15.75"/>
  <cols>
    <col min="1" max="2" width="13.125" customWidth="1"/>
    <col min="3" max="3" width="15.125" customWidth="1"/>
    <col min="4" max="4" width="13.125" customWidth="1"/>
    <col min="5" max="5" width="18" customWidth="1"/>
    <col min="6" max="11" width="13.125" customWidth="1"/>
    <col min="13" max="13" width="12.125" customWidth="1"/>
    <col min="18" max="18" width="12.125" customWidth="1"/>
  </cols>
  <sheetData>
    <row r="1" spans="1:19" ht="23.25">
      <c r="A1" s="91" t="s">
        <v>159</v>
      </c>
    </row>
    <row r="2" spans="1:19" ht="18.95" customHeight="1">
      <c r="B2" s="64" t="s">
        <v>103</v>
      </c>
      <c r="C2" s="65" t="s">
        <v>104</v>
      </c>
      <c r="D2" s="66" t="s">
        <v>105</v>
      </c>
      <c r="E2" s="67" t="s">
        <v>106</v>
      </c>
      <c r="F2" s="68" t="s">
        <v>107</v>
      </c>
      <c r="G2" s="69" t="s">
        <v>108</v>
      </c>
      <c r="H2" s="70" t="s">
        <v>109</v>
      </c>
      <c r="I2" s="71" t="s">
        <v>110</v>
      </c>
      <c r="J2" s="72" t="s">
        <v>111</v>
      </c>
      <c r="K2" s="76" t="s">
        <v>10</v>
      </c>
    </row>
    <row r="3" spans="1:19" ht="18.75">
      <c r="B3" s="64" t="s">
        <v>160</v>
      </c>
      <c r="C3" s="65" t="s">
        <v>160</v>
      </c>
      <c r="D3" s="66" t="s">
        <v>160</v>
      </c>
      <c r="E3" s="67" t="s">
        <v>160</v>
      </c>
      <c r="F3" s="61" t="s">
        <v>160</v>
      </c>
      <c r="G3" s="69" t="s">
        <v>160</v>
      </c>
      <c r="H3" s="70" t="s">
        <v>160</v>
      </c>
      <c r="I3" s="71" t="s">
        <v>160</v>
      </c>
      <c r="J3" s="72" t="s">
        <v>160</v>
      </c>
      <c r="K3" s="60" t="s">
        <v>160</v>
      </c>
    </row>
    <row r="4" spans="1:19" ht="45.95" customHeight="1">
      <c r="A4" s="62" t="s">
        <v>161</v>
      </c>
      <c r="B4" s="73">
        <f>'06_Scenario_BAU'!D31</f>
        <v>0</v>
      </c>
      <c r="C4" s="73">
        <f>'06_Scenario_BAU'!F31</f>
        <v>1</v>
      </c>
      <c r="D4" s="73">
        <f>'06_Scenario_BAU'!H31</f>
        <v>0</v>
      </c>
      <c r="E4" s="73">
        <f>'06_Scenario_BAU'!J31</f>
        <v>0</v>
      </c>
      <c r="F4" s="73">
        <f>'06_Scenario_BAU'!L31</f>
        <v>5</v>
      </c>
      <c r="G4" s="73">
        <f>'06_Scenario_BAU'!N31</f>
        <v>2</v>
      </c>
      <c r="H4" s="73">
        <f>'06_Scenario_BAU'!P31</f>
        <v>0</v>
      </c>
      <c r="I4" s="73">
        <f>'06_Scenario_BAU'!R31</f>
        <v>1</v>
      </c>
      <c r="J4" s="73">
        <f>'06_Scenario_BAU'!T31</f>
        <v>1</v>
      </c>
      <c r="K4" s="73">
        <f>'06_Scenario_BAU'!V31</f>
        <v>0</v>
      </c>
    </row>
    <row r="5" spans="1:19" s="78" customFormat="1" ht="45.95" customHeight="1" thickBot="1">
      <c r="A5" s="63" t="s">
        <v>162</v>
      </c>
      <c r="B5" s="74">
        <f>'06_Scenario_BAU'!D32</f>
        <v>0</v>
      </c>
      <c r="C5" s="74">
        <f>'06_Scenario_BAU'!F32</f>
        <v>0</v>
      </c>
      <c r="D5" s="74">
        <f>'06_Scenario_BAU'!H32</f>
        <v>0</v>
      </c>
      <c r="E5" s="74">
        <f>'06_Scenario_BAU'!J32</f>
        <v>0</v>
      </c>
      <c r="F5" s="74">
        <f>'06_Scenario_BAU'!L32</f>
        <v>0</v>
      </c>
      <c r="G5" s="74">
        <f>'06_Scenario_BAU'!N32</f>
        <v>0</v>
      </c>
      <c r="H5" s="74">
        <f>'06_Scenario_BAU'!P32</f>
        <v>2</v>
      </c>
      <c r="I5" s="74">
        <f>'06_Scenario_BAU'!R32</f>
        <v>0</v>
      </c>
      <c r="J5" s="74">
        <f>'06_Scenario_BAU'!T32</f>
        <v>0</v>
      </c>
      <c r="K5" s="74" t="str">
        <f>'06_Scenario_BAU'!V32</f>
        <v>-</v>
      </c>
    </row>
    <row r="6" spans="1:19" s="1" customFormat="1" ht="45.95" customHeight="1">
      <c r="A6" s="75" t="s">
        <v>163</v>
      </c>
      <c r="B6" s="75">
        <f>'06_Scenario_BAU'!D33</f>
        <v>0.01</v>
      </c>
      <c r="C6" s="75">
        <f>'06_Scenario_BAU'!F33</f>
        <v>0.01</v>
      </c>
      <c r="D6" s="75">
        <f>'06_Scenario_BAU'!H33</f>
        <v>0.01</v>
      </c>
      <c r="E6" s="75">
        <f>'06_Scenario_BAU'!J33</f>
        <v>0.01</v>
      </c>
      <c r="F6" s="75">
        <f>'06_Scenario_BAU'!L33</f>
        <v>0.01</v>
      </c>
      <c r="G6" s="75">
        <f>'06_Scenario_BAU'!N33</f>
        <v>0.01</v>
      </c>
      <c r="H6" s="75">
        <f>'06_Scenario_BAU'!P33</f>
        <v>0.01</v>
      </c>
      <c r="I6" s="75">
        <f>'06_Scenario_BAU'!R33</f>
        <v>0.01</v>
      </c>
      <c r="J6" s="75">
        <f>'06_Scenario_BAU'!T33</f>
        <v>0.01</v>
      </c>
      <c r="K6" s="75" t="str">
        <f>'06_Scenario_BAU'!V33</f>
        <v>-</v>
      </c>
    </row>
    <row r="7" spans="1:19" s="1" customFormat="1" ht="60" customHeight="1">
      <c r="A7" s="75" t="s">
        <v>164</v>
      </c>
      <c r="B7" s="75">
        <f>'06_Scenario_BAU'!D34</f>
        <v>0</v>
      </c>
      <c r="C7" s="77">
        <f>'06_Scenario_BAU'!F34</f>
        <v>0.01</v>
      </c>
      <c r="D7" s="77">
        <f>'06_Scenario_BAU'!H34</f>
        <v>0</v>
      </c>
      <c r="E7" s="77">
        <f>'06_Scenario_BAU'!J34</f>
        <v>0</v>
      </c>
      <c r="F7" s="77">
        <f>'06_Scenario_BAU'!L34</f>
        <v>0.05</v>
      </c>
      <c r="G7" s="77">
        <f>'06_Scenario_BAU'!N34</f>
        <v>0.02</v>
      </c>
      <c r="H7" s="77">
        <f>'06_Scenario_BAU'!P34</f>
        <v>-0.02</v>
      </c>
      <c r="I7" s="77">
        <f>'06_Scenario_BAU'!R34</f>
        <v>0.01</v>
      </c>
      <c r="J7" s="77">
        <f>'06_Scenario_BAU'!T34</f>
        <v>0.01</v>
      </c>
      <c r="K7" s="77">
        <f>'06_Scenario_BAU'!V34</f>
        <v>-0.1203</v>
      </c>
    </row>
    <row r="9" spans="1:19" ht="23.25">
      <c r="A9" s="91" t="s">
        <v>165</v>
      </c>
      <c r="B9" s="91"/>
      <c r="J9" s="91"/>
      <c r="K9" s="91" t="s">
        <v>166</v>
      </c>
    </row>
    <row r="10" spans="1:19" ht="94.5">
      <c r="B10" s="157" t="s">
        <v>102</v>
      </c>
      <c r="C10" s="157" t="s">
        <v>167</v>
      </c>
      <c r="D10" s="157">
        <v>2060</v>
      </c>
      <c r="E10" s="157" t="s">
        <v>168</v>
      </c>
      <c r="F10" s="157" t="s">
        <v>169</v>
      </c>
      <c r="G10" s="157" t="s">
        <v>170</v>
      </c>
      <c r="H10" s="157" t="s">
        <v>171</v>
      </c>
      <c r="I10" s="157" t="s">
        <v>172</v>
      </c>
      <c r="L10" s="157" t="s">
        <v>173</v>
      </c>
      <c r="M10" s="157" t="s">
        <v>169</v>
      </c>
      <c r="N10" s="157">
        <v>2060</v>
      </c>
      <c r="O10" s="157" t="s">
        <v>174</v>
      </c>
      <c r="P10" s="157" t="s">
        <v>175</v>
      </c>
      <c r="Q10" s="157" t="s">
        <v>176</v>
      </c>
      <c r="R10" s="157" t="s">
        <v>177</v>
      </c>
      <c r="S10" s="157" t="s">
        <v>172</v>
      </c>
    </row>
    <row r="11" spans="1:19">
      <c r="A11" s="137" t="s">
        <v>103</v>
      </c>
      <c r="B11" s="58">
        <f>'04_Areal_coverage_Projected'!B3</f>
        <v>226030</v>
      </c>
      <c r="C11" s="156">
        <f>B11/$B$21</f>
        <v>5.4741034196980537E-2</v>
      </c>
      <c r="D11" s="58">
        <f>'04_Areal_coverage_Projected'!J3</f>
        <v>283964.41185538785</v>
      </c>
      <c r="E11">
        <f t="shared" ref="E11:E20" si="0">D11/$D$21</f>
        <v>6.8771869132863997E-2</v>
      </c>
      <c r="F11" s="58">
        <f t="shared" ref="F11:F20" si="1">D11-B11</f>
        <v>57934.411855387851</v>
      </c>
      <c r="G11" s="156">
        <f t="shared" ref="G11:G20" si="2">F11/B11</f>
        <v>0.2563129312719013</v>
      </c>
      <c r="H11" s="156">
        <f t="shared" ref="H11:H20" si="3">F11/$B$21</f>
        <v>1.403083493588347E-2</v>
      </c>
      <c r="I11" s="156">
        <f t="shared" ref="I11:I20" si="4">D11/$D$21</f>
        <v>6.8771869132863997E-2</v>
      </c>
      <c r="K11" s="137" t="s">
        <v>103</v>
      </c>
      <c r="L11" s="158">
        <f>G11+B7</f>
        <v>0.2563129312719013</v>
      </c>
      <c r="M11">
        <f>(L11*B11)</f>
        <v>57934.411855387851</v>
      </c>
      <c r="N11" s="58">
        <f>B11+M11</f>
        <v>283964.41185538785</v>
      </c>
      <c r="O11">
        <f>(N11*$D$21)/$N$21</f>
        <v>283064.87401676987</v>
      </c>
      <c r="P11" s="13">
        <f>O11-B11</f>
        <v>57034.874016769871</v>
      </c>
      <c r="Q11" s="156">
        <f t="shared" ref="Q11:Q20" si="5">P11/B11</f>
        <v>0.25233320363124306</v>
      </c>
      <c r="R11" s="156">
        <f t="shared" ref="R11:R20" si="6">P11/$O$21</f>
        <v>1.3812980529011525E-2</v>
      </c>
      <c r="S11" s="156">
        <f t="shared" ref="S11:S20" si="7">O11/$O$21</f>
        <v>6.8554014725992041E-2</v>
      </c>
    </row>
    <row r="12" spans="1:19">
      <c r="A12" s="175" t="s">
        <v>104</v>
      </c>
      <c r="B12" s="58">
        <f>'04_Areal_coverage_Projected'!B4</f>
        <v>757680</v>
      </c>
      <c r="C12" s="156">
        <f t="shared" ref="C12:C20" si="8">B12/$B$21</f>
        <v>0.1834985921796585</v>
      </c>
      <c r="D12" s="58">
        <f>'04_Areal_coverage_Projected'!J4</f>
        <v>803416.84782299877</v>
      </c>
      <c r="E12">
        <f t="shared" si="0"/>
        <v>0.19457536230194697</v>
      </c>
      <c r="F12" s="58">
        <f t="shared" si="1"/>
        <v>45736.847822998767</v>
      </c>
      <c r="G12" s="156">
        <f t="shared" si="2"/>
        <v>6.0364332994138375E-2</v>
      </c>
      <c r="H12" s="156">
        <f t="shared" si="3"/>
        <v>1.1076770122288504E-2</v>
      </c>
      <c r="I12" s="156">
        <f t="shared" si="4"/>
        <v>0.19457536230194697</v>
      </c>
      <c r="K12" s="175" t="s">
        <v>104</v>
      </c>
      <c r="L12" s="158">
        <f>G12+C7</f>
        <v>7.0364332994138371E-2</v>
      </c>
      <c r="M12">
        <f t="shared" ref="M12:M20" si="9">(L12*B12)</f>
        <v>53313.647822998762</v>
      </c>
      <c r="N12" s="58">
        <f t="shared" ref="N12:N20" si="10">B12+M12</f>
        <v>810993.64782299881</v>
      </c>
      <c r="O12">
        <f t="shared" ref="O12:O20" si="11">(N12*$D$21)/$N$21</f>
        <v>808424.59535501862</v>
      </c>
      <c r="P12" s="13">
        <f t="shared" ref="P12:P20" si="12">O12-B12</f>
        <v>50744.595355018624</v>
      </c>
      <c r="Q12" s="156">
        <f t="shared" si="5"/>
        <v>6.6973650294344086E-2</v>
      </c>
      <c r="R12" s="156">
        <f t="shared" si="6"/>
        <v>1.2289570542144907E-2</v>
      </c>
      <c r="S12" s="156">
        <f t="shared" si="7"/>
        <v>0.19578816272180335</v>
      </c>
    </row>
    <row r="13" spans="1:19">
      <c r="A13" s="179" t="s">
        <v>105</v>
      </c>
      <c r="B13" s="58">
        <f>'04_Areal_coverage_Projected'!B5</f>
        <v>201359</v>
      </c>
      <c r="C13" s="156">
        <f t="shared" si="8"/>
        <v>4.8766092575630686E-2</v>
      </c>
      <c r="D13" s="58">
        <f>'04_Areal_coverage_Projected'!J5</f>
        <v>177430.24458581104</v>
      </c>
      <c r="E13">
        <f t="shared" si="0"/>
        <v>4.2970911323499096E-2</v>
      </c>
      <c r="F13" s="58">
        <f t="shared" si="1"/>
        <v>-23928.755414188956</v>
      </c>
      <c r="G13" s="156">
        <f t="shared" si="2"/>
        <v>-0.11883628451764737</v>
      </c>
      <c r="H13" s="156">
        <f t="shared" si="3"/>
        <v>-5.7951812521315786E-3</v>
      </c>
      <c r="I13" s="156">
        <f t="shared" si="4"/>
        <v>4.2970911323499096E-2</v>
      </c>
      <c r="K13" s="179" t="s">
        <v>105</v>
      </c>
      <c r="L13" s="158">
        <f>G13+D7</f>
        <v>-0.11883628451764737</v>
      </c>
      <c r="M13">
        <f t="shared" si="9"/>
        <v>-23928.755414188956</v>
      </c>
      <c r="N13" s="58">
        <f t="shared" si="10"/>
        <v>177430.24458581104</v>
      </c>
      <c r="O13">
        <f t="shared" si="11"/>
        <v>176868.18394702417</v>
      </c>
      <c r="P13" s="13">
        <f t="shared" si="12"/>
        <v>-24490.816052975832</v>
      </c>
      <c r="Q13" s="156">
        <f t="shared" si="5"/>
        <v>-0.12162762058301756</v>
      </c>
      <c r="R13" s="156">
        <f t="shared" si="6"/>
        <v>-5.931303805105116E-3</v>
      </c>
      <c r="S13" s="156">
        <f t="shared" si="7"/>
        <v>4.2834788770525552E-2</v>
      </c>
    </row>
    <row r="14" spans="1:19">
      <c r="A14" s="176" t="s">
        <v>106</v>
      </c>
      <c r="B14" s="58">
        <f>'04_Areal_coverage_Projected'!B6</f>
        <v>1112032</v>
      </c>
      <c r="C14" s="156">
        <f t="shared" si="8"/>
        <v>0.26931726646965737</v>
      </c>
      <c r="D14" s="58">
        <f>'04_Areal_coverage_Projected'!J6</f>
        <v>1239480.2384711751</v>
      </c>
      <c r="E14">
        <f t="shared" si="0"/>
        <v>0.3001832947866751</v>
      </c>
      <c r="F14" s="58">
        <f t="shared" si="1"/>
        <v>127448.23847117508</v>
      </c>
      <c r="G14" s="156">
        <f t="shared" si="2"/>
        <v>0.11460842715962767</v>
      </c>
      <c r="H14" s="156">
        <f t="shared" si="3"/>
        <v>3.0866028317017766E-2</v>
      </c>
      <c r="I14" s="156">
        <f t="shared" si="4"/>
        <v>0.3001832947866751</v>
      </c>
      <c r="K14" s="176" t="s">
        <v>106</v>
      </c>
      <c r="L14" s="158">
        <f>G14+E7</f>
        <v>0.11460842715962767</v>
      </c>
      <c r="M14">
        <f t="shared" si="9"/>
        <v>127448.23847117508</v>
      </c>
      <c r="N14" s="58">
        <f t="shared" si="10"/>
        <v>1239480.2384711751</v>
      </c>
      <c r="O14">
        <f t="shared" si="11"/>
        <v>1235553.8331605976</v>
      </c>
      <c r="P14" s="13">
        <f t="shared" si="12"/>
        <v>123521.8331605976</v>
      </c>
      <c r="Q14" s="156">
        <f t="shared" si="5"/>
        <v>0.11107758873899096</v>
      </c>
      <c r="R14" s="156">
        <f t="shared" si="6"/>
        <v>2.9915112565225836E-2</v>
      </c>
      <c r="S14" s="156">
        <f t="shared" si="7"/>
        <v>0.29923237903488314</v>
      </c>
    </row>
    <row r="15" spans="1:19">
      <c r="A15" s="183" t="s">
        <v>107</v>
      </c>
      <c r="B15" s="58">
        <f>'04_Areal_coverage_Projected'!B7</f>
        <v>276534</v>
      </c>
      <c r="C15" s="156">
        <f t="shared" si="8"/>
        <v>6.6972336197088062E-2</v>
      </c>
      <c r="D15" s="58">
        <f>'04_Areal_coverage_Projected'!J7</f>
        <v>219471.63877797764</v>
      </c>
      <c r="E15">
        <f t="shared" si="0"/>
        <v>5.3152698684301336E-2</v>
      </c>
      <c r="F15" s="58">
        <f t="shared" si="1"/>
        <v>-57062.361222022359</v>
      </c>
      <c r="G15" s="156">
        <f t="shared" si="2"/>
        <v>-0.20634844620199455</v>
      </c>
      <c r="H15" s="156">
        <f t="shared" si="3"/>
        <v>-1.3819637512786719E-2</v>
      </c>
      <c r="I15" s="156">
        <f t="shared" si="4"/>
        <v>5.3152698684301336E-2</v>
      </c>
      <c r="K15" s="183" t="s">
        <v>107</v>
      </c>
      <c r="L15" s="158">
        <f>G15+F7</f>
        <v>-0.15634844620199456</v>
      </c>
      <c r="M15">
        <f t="shared" si="9"/>
        <v>-43235.661222022361</v>
      </c>
      <c r="N15" s="58">
        <f t="shared" si="10"/>
        <v>233298.33877797762</v>
      </c>
      <c r="O15">
        <f t="shared" si="11"/>
        <v>232559.3001003972</v>
      </c>
      <c r="P15" s="13">
        <f t="shared" si="12"/>
        <v>-43974.699899602798</v>
      </c>
      <c r="Q15" s="156">
        <f t="shared" si="5"/>
        <v>-0.15902095185258522</v>
      </c>
      <c r="R15" s="156">
        <f t="shared" si="6"/>
        <v>-1.0650004649852288E-2</v>
      </c>
      <c r="S15" s="156">
        <f t="shared" si="7"/>
        <v>5.632233154723576E-2</v>
      </c>
    </row>
    <row r="16" spans="1:19">
      <c r="A16" s="184" t="s">
        <v>108</v>
      </c>
      <c r="B16" s="58">
        <f>'04_Areal_coverage_Projected'!B8</f>
        <v>388383</v>
      </c>
      <c r="C16" s="156">
        <f t="shared" si="8"/>
        <v>9.4060465798902315E-2</v>
      </c>
      <c r="D16" s="58">
        <f>'04_Areal_coverage_Projected'!J8</f>
        <v>312150.84479062847</v>
      </c>
      <c r="E16">
        <f t="shared" si="0"/>
        <v>7.5598195236473709E-2</v>
      </c>
      <c r="F16" s="58">
        <f t="shared" si="1"/>
        <v>-76232.155209371529</v>
      </c>
      <c r="G16" s="156">
        <f t="shared" si="2"/>
        <v>-0.196280875345655</v>
      </c>
      <c r="H16" s="156">
        <f t="shared" si="3"/>
        <v>-1.8462270562428593E-2</v>
      </c>
      <c r="I16" s="156">
        <f t="shared" si="4"/>
        <v>7.5598195236473709E-2</v>
      </c>
      <c r="K16" s="184" t="s">
        <v>108</v>
      </c>
      <c r="L16" s="158">
        <f>G16+G7</f>
        <v>-0.17628087534565501</v>
      </c>
      <c r="M16">
        <f t="shared" si="9"/>
        <v>-68464.495209371526</v>
      </c>
      <c r="N16" s="58">
        <f t="shared" si="10"/>
        <v>319918.50479062845</v>
      </c>
      <c r="O16">
        <f t="shared" si="11"/>
        <v>318905.07216203626</v>
      </c>
      <c r="P16" s="13">
        <f t="shared" si="12"/>
        <v>-69477.92783796374</v>
      </c>
      <c r="Q16" s="156">
        <f t="shared" si="5"/>
        <v>-0.17889023937186679</v>
      </c>
      <c r="R16" s="156">
        <f t="shared" si="6"/>
        <v>-1.6826499242194919E-2</v>
      </c>
      <c r="S16" s="156">
        <f t="shared" si="7"/>
        <v>7.7233966556707376E-2</v>
      </c>
    </row>
    <row r="17" spans="1:19">
      <c r="A17" s="177" t="s">
        <v>109</v>
      </c>
      <c r="B17" s="58">
        <f>'04_Areal_coverage_Projected'!B9</f>
        <v>476677</v>
      </c>
      <c r="C17" s="156">
        <f t="shared" si="8"/>
        <v>0.11544393203519042</v>
      </c>
      <c r="D17" s="58">
        <f>'04_Areal_coverage_Projected'!J9</f>
        <v>437218.97735649376</v>
      </c>
      <c r="E17">
        <f t="shared" si="0"/>
        <v>0.10588779804026315</v>
      </c>
      <c r="F17" s="58">
        <f t="shared" si="1"/>
        <v>-39458.022643506236</v>
      </c>
      <c r="G17" s="156">
        <f t="shared" si="2"/>
        <v>-8.2777274010506566E-2</v>
      </c>
      <c r="H17" s="156">
        <f t="shared" si="3"/>
        <v>-9.5561339949272548E-3</v>
      </c>
      <c r="I17" s="156">
        <f t="shared" si="4"/>
        <v>0.10588779804026315</v>
      </c>
      <c r="K17" s="177" t="s">
        <v>109</v>
      </c>
      <c r="L17" s="158">
        <f>G17+H7</f>
        <v>-0.10277727401050657</v>
      </c>
      <c r="M17">
        <f t="shared" si="9"/>
        <v>-48991.562643506237</v>
      </c>
      <c r="N17" s="58">
        <f t="shared" si="10"/>
        <v>427685.43735649379</v>
      </c>
      <c r="O17">
        <f t="shared" si="11"/>
        <v>426330.62239424436</v>
      </c>
      <c r="P17" s="13">
        <f t="shared" si="12"/>
        <v>-50346.377605755639</v>
      </c>
      <c r="Q17" s="156">
        <f t="shared" si="5"/>
        <v>-0.10561948154778947</v>
      </c>
      <c r="R17" s="156">
        <f t="shared" si="6"/>
        <v>-1.2193128249395052E-2</v>
      </c>
      <c r="S17" s="156">
        <f t="shared" si="7"/>
        <v>0.10325080378579533</v>
      </c>
    </row>
    <row r="18" spans="1:19">
      <c r="A18" s="180" t="s">
        <v>110</v>
      </c>
      <c r="B18" s="58">
        <f>'04_Areal_coverage_Projected'!B10</f>
        <v>539423</v>
      </c>
      <c r="C18" s="156">
        <f t="shared" si="8"/>
        <v>0.13064006056557906</v>
      </c>
      <c r="D18" s="58">
        <f>'04_Areal_coverage_Projected'!J10</f>
        <v>553251.9023432869</v>
      </c>
      <c r="E18">
        <f t="shared" si="0"/>
        <v>0.13398921074953943</v>
      </c>
      <c r="F18" s="58">
        <f t="shared" si="1"/>
        <v>13828.9023432869</v>
      </c>
      <c r="G18" s="156">
        <f t="shared" si="2"/>
        <v>2.56364714579966E-2</v>
      </c>
      <c r="H18" s="156">
        <f t="shared" si="3"/>
        <v>3.3491501839604146E-3</v>
      </c>
      <c r="I18" s="156">
        <f t="shared" si="4"/>
        <v>0.13398921074953943</v>
      </c>
      <c r="K18" s="180" t="s">
        <v>110</v>
      </c>
      <c r="L18" s="158">
        <f>G18+I7</f>
        <v>3.5636471457996602E-2</v>
      </c>
      <c r="M18">
        <f t="shared" si="9"/>
        <v>19223.132343286899</v>
      </c>
      <c r="N18" s="58">
        <f t="shared" si="10"/>
        <v>558646.13234328688</v>
      </c>
      <c r="O18">
        <f t="shared" si="11"/>
        <v>556876.46222456696</v>
      </c>
      <c r="P18" s="13">
        <f t="shared" si="12"/>
        <v>17453.46222456696</v>
      </c>
      <c r="Q18" s="156">
        <f t="shared" si="5"/>
        <v>3.2355799112323648E-2</v>
      </c>
      <c r="R18" s="156">
        <f t="shared" si="6"/>
        <v>4.2269635556816685E-3</v>
      </c>
      <c r="S18" s="156">
        <f t="shared" si="7"/>
        <v>0.13486702412126067</v>
      </c>
    </row>
    <row r="19" spans="1:19">
      <c r="A19" s="181" t="s">
        <v>111</v>
      </c>
      <c r="B19" s="58">
        <f>'04_Areal_coverage_Projected'!B11</f>
        <v>47968</v>
      </c>
      <c r="C19" s="156">
        <f t="shared" si="8"/>
        <v>1.1617121304078054E-2</v>
      </c>
      <c r="D19" s="58">
        <f>'04_Areal_coverage_Projected'!J11</f>
        <v>43953.914477291823</v>
      </c>
      <c r="E19">
        <f t="shared" si="0"/>
        <v>1.0644970736152674E-2</v>
      </c>
      <c r="F19" s="58">
        <f t="shared" si="1"/>
        <v>-4014.0855227081775</v>
      </c>
      <c r="G19" s="156">
        <f t="shared" si="2"/>
        <v>-8.3682570103155801E-2</v>
      </c>
      <c r="H19" s="156">
        <f t="shared" si="3"/>
        <v>-9.721505679253764E-4</v>
      </c>
      <c r="I19" s="156">
        <f t="shared" si="4"/>
        <v>1.0644970736152674E-2</v>
      </c>
      <c r="K19" s="181" t="s">
        <v>111</v>
      </c>
      <c r="L19" s="158">
        <f>G19+J7</f>
        <v>-7.3682570103155806E-2</v>
      </c>
      <c r="M19">
        <f t="shared" si="9"/>
        <v>-3534.4055227081776</v>
      </c>
      <c r="N19" s="58">
        <f t="shared" si="10"/>
        <v>44433.594477291823</v>
      </c>
      <c r="O19">
        <f t="shared" si="11"/>
        <v>44292.838460448118</v>
      </c>
      <c r="P19" s="13">
        <f t="shared" si="12"/>
        <v>-3675.161539551882</v>
      </c>
      <c r="Q19" s="156">
        <f t="shared" si="5"/>
        <v>-7.6616943369577264E-2</v>
      </c>
      <c r="R19" s="156">
        <f t="shared" si="6"/>
        <v>-8.9006832507205742E-4</v>
      </c>
      <c r="S19" s="156">
        <f t="shared" si="7"/>
        <v>1.0727052979005992E-2</v>
      </c>
    </row>
    <row r="20" spans="1:19">
      <c r="A20" s="123" t="s">
        <v>10</v>
      </c>
      <c r="B20" s="58">
        <f>'04_Areal_coverage_Projected'!B12</f>
        <v>102992</v>
      </c>
      <c r="C20" s="156">
        <f t="shared" si="8"/>
        <v>2.4943098677234966E-2</v>
      </c>
      <c r="D20" s="58">
        <f>'04_Areal_coverage_Projected'!J12</f>
        <v>58738.979518948741</v>
      </c>
      <c r="E20">
        <f t="shared" si="0"/>
        <v>1.422568900828435E-2</v>
      </c>
      <c r="F20" s="58">
        <f t="shared" si="1"/>
        <v>-44253.020481051259</v>
      </c>
      <c r="G20" s="156">
        <f t="shared" si="2"/>
        <v>-0.42967434830910417</v>
      </c>
      <c r="H20" s="156">
        <f t="shared" si="3"/>
        <v>-1.0717409668950613E-2</v>
      </c>
      <c r="I20" s="156">
        <f t="shared" si="4"/>
        <v>1.422568900828435E-2</v>
      </c>
      <c r="K20" s="123" t="s">
        <v>10</v>
      </c>
      <c r="L20" s="158">
        <f>G20+K7</f>
        <v>-0.54997434830910419</v>
      </c>
      <c r="M20">
        <f t="shared" si="9"/>
        <v>-56642.958081051256</v>
      </c>
      <c r="N20" s="58">
        <f t="shared" si="10"/>
        <v>46349.041918948744</v>
      </c>
      <c r="O20">
        <f t="shared" si="11"/>
        <v>46202.218178898467</v>
      </c>
      <c r="P20" s="13">
        <f t="shared" si="12"/>
        <v>-56789.781821101533</v>
      </c>
      <c r="Q20" s="156">
        <f t="shared" si="5"/>
        <v>-0.55139993223844119</v>
      </c>
      <c r="R20" s="156">
        <f t="shared" si="6"/>
        <v>-1.3753622920444106E-2</v>
      </c>
      <c r="S20" s="156">
        <f t="shared" si="7"/>
        <v>1.1189475756790851E-2</v>
      </c>
    </row>
    <row r="21" spans="1:19">
      <c r="A21" s="11" t="s">
        <v>152</v>
      </c>
      <c r="B21" s="58">
        <f>SUM(B11:B20)</f>
        <v>4129078</v>
      </c>
      <c r="C21" s="156">
        <f>SUM(C11:C20)</f>
        <v>1</v>
      </c>
      <c r="D21" s="58">
        <f>SUM(D11:D20)</f>
        <v>4129078.0000000009</v>
      </c>
      <c r="I21" s="89">
        <f>SUM(I11:I20)</f>
        <v>0.99999999999999978</v>
      </c>
      <c r="K21" s="11" t="s">
        <v>152</v>
      </c>
      <c r="L21" s="158"/>
      <c r="N21" s="58">
        <f>SUM(N11:N20)</f>
        <v>4142199.5923999995</v>
      </c>
      <c r="O21">
        <f>SUM(O11:O20)</f>
        <v>4129078.0000000014</v>
      </c>
      <c r="S21" s="1">
        <f>SUM(S11:S20)</f>
        <v>1</v>
      </c>
    </row>
    <row r="22" spans="1:19">
      <c r="A22" s="58"/>
    </row>
    <row r="23" spans="1:19">
      <c r="A23" s="58"/>
    </row>
    <row r="24" spans="1:19">
      <c r="A24" s="58"/>
    </row>
    <row r="29" spans="1:19">
      <c r="E29" s="158"/>
    </row>
    <row r="30" spans="1:19">
      <c r="E30" s="158"/>
    </row>
    <row r="31" spans="1:19">
      <c r="E31" s="158"/>
    </row>
    <row r="32" spans="1:19">
      <c r="E32" s="158"/>
    </row>
    <row r="33" spans="5:5">
      <c r="E33" s="158"/>
    </row>
    <row r="34" spans="5:5">
      <c r="E34" s="158"/>
    </row>
    <row r="35" spans="5:5">
      <c r="E35" s="158"/>
    </row>
    <row r="36" spans="5:5">
      <c r="E36" s="158"/>
    </row>
    <row r="37" spans="5:5">
      <c r="E37" s="158"/>
    </row>
    <row r="38" spans="5:5">
      <c r="E38" s="158"/>
    </row>
    <row r="39" spans="5:5">
      <c r="E39" s="158"/>
    </row>
    <row r="40" spans="5:5">
      <c r="E40" s="158"/>
    </row>
    <row r="41" spans="5:5">
      <c r="E41" s="158"/>
    </row>
    <row r="42" spans="5:5">
      <c r="E42" s="158"/>
    </row>
    <row r="43" spans="5:5">
      <c r="E43" s="158"/>
    </row>
    <row r="44" spans="5:5">
      <c r="E44" s="158"/>
    </row>
    <row r="45" spans="5:5">
      <c r="E45" s="158"/>
    </row>
    <row r="46" spans="5:5">
      <c r="E46" s="158"/>
    </row>
    <row r="47" spans="5:5">
      <c r="E47" s="158"/>
    </row>
    <row r="48" spans="5:5">
      <c r="E48" s="158"/>
    </row>
    <row r="49" spans="5:5">
      <c r="E49" s="158"/>
    </row>
    <row r="50" spans="5:5">
      <c r="E50" s="158"/>
    </row>
    <row r="51" spans="5:5">
      <c r="E51" s="158"/>
    </row>
    <row r="52" spans="5:5">
      <c r="E52" s="158"/>
    </row>
    <row r="53" spans="5:5">
      <c r="E53" s="158"/>
    </row>
  </sheetData>
  <phoneticPr fontId="25" type="noConversion"/>
  <pageMargins left="0.25" right="0.25" top="0.75" bottom="0.75" header="0.3" footer="0.3"/>
  <pageSetup paperSize="9" scale="41" orientation="landscape" horizontalDpi="0" verticalDpi="0" copies="2"/>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2784D-9AAE-4DD9-8DC6-85115A1F45BB}">
  <sheetPr codeName="Tabelle7"/>
  <dimension ref="A1:MC34"/>
  <sheetViews>
    <sheetView zoomScale="50" zoomScaleNormal="50" workbookViewId="0">
      <pane xSplit="1" ySplit="4" topLeftCell="B26" activePane="bottomRight" state="frozen"/>
      <selection pane="topRight" activeCell="B1" sqref="B1"/>
      <selection pane="bottomLeft" activeCell="A5" sqref="A5"/>
      <selection pane="bottomRight" activeCell="C17" sqref="C17"/>
    </sheetView>
  </sheetViews>
  <sheetFormatPr defaultColWidth="8.875" defaultRowHeight="15.75"/>
  <cols>
    <col min="1" max="1" width="19.625" style="5" customWidth="1"/>
    <col min="2" max="2" width="28" style="5" customWidth="1"/>
    <col min="3" max="3" width="50.625" style="4" customWidth="1"/>
    <col min="4" max="4" width="19.375" style="8" customWidth="1"/>
    <col min="5" max="5" width="21.375" style="4" customWidth="1"/>
    <col min="6" max="6" width="19.875" style="4" customWidth="1"/>
    <col min="7" max="7" width="24" style="4" customWidth="1"/>
    <col min="8" max="8" width="15.375" style="4" customWidth="1"/>
    <col min="9" max="9" width="20.5" style="4" customWidth="1"/>
    <col min="10" max="10" width="14.375" style="4" customWidth="1"/>
    <col min="11" max="11" width="20.875" style="4" customWidth="1"/>
    <col min="12" max="12" width="17" style="4" customWidth="1"/>
    <col min="13" max="13" width="19.625" style="4" customWidth="1"/>
    <col min="14" max="14" width="16.375" style="4" customWidth="1"/>
    <col min="15" max="15" width="19" style="4" customWidth="1"/>
    <col min="16" max="16" width="15.5" style="4" customWidth="1"/>
    <col min="17" max="17" width="19.125" style="4" customWidth="1"/>
    <col min="18" max="18" width="14.625" style="4" customWidth="1"/>
    <col min="19" max="19" width="17.625" style="4" customWidth="1"/>
    <col min="20" max="20" width="14" style="4" customWidth="1"/>
    <col min="21" max="21" width="17.5" style="4" customWidth="1"/>
    <col min="22" max="23" width="15.625" style="4" customWidth="1"/>
    <col min="24" max="24" width="17.125" customWidth="1"/>
  </cols>
  <sheetData>
    <row r="1" spans="1:341" ht="48.75" customHeight="1" thickBot="1">
      <c r="A1" s="262" t="s">
        <v>178</v>
      </c>
      <c r="B1" s="263"/>
      <c r="C1" s="264"/>
      <c r="D1" s="306" t="s">
        <v>103</v>
      </c>
      <c r="E1" s="307"/>
      <c r="F1" s="308" t="s">
        <v>104</v>
      </c>
      <c r="G1" s="308"/>
      <c r="H1" s="309" t="s">
        <v>105</v>
      </c>
      <c r="I1" s="309"/>
      <c r="J1" s="310" t="s">
        <v>106</v>
      </c>
      <c r="K1" s="310"/>
      <c r="L1" s="311" t="s">
        <v>107</v>
      </c>
      <c r="M1" s="311"/>
      <c r="N1" s="312" t="s">
        <v>108</v>
      </c>
      <c r="O1" s="312"/>
      <c r="P1" s="301" t="s">
        <v>109</v>
      </c>
      <c r="Q1" s="301"/>
      <c r="R1" s="282" t="s">
        <v>110</v>
      </c>
      <c r="S1" s="282"/>
      <c r="T1" s="283" t="s">
        <v>111</v>
      </c>
      <c r="U1" s="283"/>
      <c r="V1" s="302" t="s">
        <v>10</v>
      </c>
      <c r="W1" s="302"/>
      <c r="X1" s="327" t="s">
        <v>179</v>
      </c>
    </row>
    <row r="2" spans="1:341" s="90" customFormat="1" ht="114" customHeight="1">
      <c r="A2" s="262" t="s">
        <v>180</v>
      </c>
      <c r="B2" s="263"/>
      <c r="C2" s="264"/>
      <c r="D2" s="103" t="s">
        <v>154</v>
      </c>
      <c r="E2" s="103" t="s">
        <v>171</v>
      </c>
      <c r="F2" s="95" t="s">
        <v>154</v>
      </c>
      <c r="G2" s="95" t="s">
        <v>171</v>
      </c>
      <c r="H2" s="96" t="s">
        <v>154</v>
      </c>
      <c r="I2" s="96" t="s">
        <v>171</v>
      </c>
      <c r="J2" s="185" t="s">
        <v>154</v>
      </c>
      <c r="K2" s="185" t="s">
        <v>171</v>
      </c>
      <c r="L2" s="97" t="s">
        <v>154</v>
      </c>
      <c r="M2" s="97" t="s">
        <v>171</v>
      </c>
      <c r="N2" s="98" t="s">
        <v>154</v>
      </c>
      <c r="O2" s="98" t="s">
        <v>171</v>
      </c>
      <c r="P2" s="99" t="s">
        <v>154</v>
      </c>
      <c r="Q2" s="99" t="s">
        <v>171</v>
      </c>
      <c r="R2" s="100" t="s">
        <v>154</v>
      </c>
      <c r="S2" s="100" t="s">
        <v>171</v>
      </c>
      <c r="T2" s="188" t="s">
        <v>154</v>
      </c>
      <c r="U2" s="188" t="s">
        <v>171</v>
      </c>
      <c r="V2" s="101" t="s">
        <v>154</v>
      </c>
      <c r="W2" s="102" t="s">
        <v>171</v>
      </c>
      <c r="X2" s="327"/>
    </row>
    <row r="3" spans="1:341" ht="48.75" customHeight="1" thickBot="1">
      <c r="A3" s="265"/>
      <c r="B3" s="266"/>
      <c r="C3" s="267"/>
      <c r="D3" s="147">
        <f>'04_Areal_coverage_Projected'!L3</f>
        <v>0.2563129312719013</v>
      </c>
      <c r="E3" s="147">
        <f>'04_Areal_coverage_Projected'!N3</f>
        <v>1.4030834935883469E-2</v>
      </c>
      <c r="F3" s="148">
        <f>'04_Areal_coverage_Projected'!L4</f>
        <v>6.0364332994138375E-2</v>
      </c>
      <c r="G3" s="148">
        <f>'04_Areal_coverage_Projected'!N4</f>
        <v>1.10767701222885E-2</v>
      </c>
      <c r="H3" s="149">
        <f>'04_Areal_coverage_Projected'!L5</f>
        <v>-0.11883628451764737</v>
      </c>
      <c r="I3" s="149">
        <f>'04_Areal_coverage_Projected'!N5</f>
        <v>-5.7951812521315777E-3</v>
      </c>
      <c r="J3" s="186">
        <f>'04_Areal_coverage_Projected'!L6</f>
        <v>0.11460842715962767</v>
      </c>
      <c r="K3" s="186">
        <f>'04_Areal_coverage_Projected'!N6</f>
        <v>3.0866028317017759E-2</v>
      </c>
      <c r="L3" s="150">
        <f>'04_Areal_coverage_Projected'!L7</f>
        <v>-0.20634844620199455</v>
      </c>
      <c r="M3" s="150">
        <f>'04_Areal_coverage_Projected'!N7</f>
        <v>-1.3819637512786715E-2</v>
      </c>
      <c r="N3" s="151">
        <f>'04_Areal_coverage_Projected'!L8</f>
        <v>-0.196280875345655</v>
      </c>
      <c r="O3" s="151">
        <f>'04_Areal_coverage_Projected'!N8</f>
        <v>-1.8462270562428589E-2</v>
      </c>
      <c r="P3" s="152">
        <f>'04_Areal_coverage_Projected'!L9</f>
        <v>-8.2777274010506566E-2</v>
      </c>
      <c r="Q3" s="152">
        <f>'04_Areal_coverage_Projected'!N9</f>
        <v>-9.5561339949272513E-3</v>
      </c>
      <c r="R3" s="153">
        <f>'04_Areal_coverage_Projected'!L10</f>
        <v>2.56364714579966E-2</v>
      </c>
      <c r="S3" s="153">
        <f>'04_Areal_coverage_Projected'!N10</f>
        <v>3.3491501839604137E-3</v>
      </c>
      <c r="T3" s="189">
        <f>'04_Areal_coverage_Projected'!L11</f>
        <v>-8.3682570103155801E-2</v>
      </c>
      <c r="U3" s="189">
        <f>'04_Areal_coverage_Projected'!N11</f>
        <v>-9.7215056792537618E-4</v>
      </c>
      <c r="V3" s="172">
        <f>'04_Areal_coverage_Projected'!L12</f>
        <v>-0.42967434830910417</v>
      </c>
      <c r="W3" s="154">
        <f>'04_Areal_coverage_Projected'!N12</f>
        <v>-1.0717409668950611E-2</v>
      </c>
      <c r="X3" s="327"/>
    </row>
    <row r="4" spans="1:341" ht="48.75" customHeight="1" thickBot="1">
      <c r="A4" s="94" t="s">
        <v>181</v>
      </c>
      <c r="B4" s="94" t="s">
        <v>182</v>
      </c>
      <c r="C4" s="94" t="s">
        <v>183</v>
      </c>
      <c r="D4" s="47" t="s">
        <v>184</v>
      </c>
      <c r="E4" s="47" t="s">
        <v>185</v>
      </c>
      <c r="F4" s="48" t="s">
        <v>184</v>
      </c>
      <c r="G4" s="48" t="s">
        <v>185</v>
      </c>
      <c r="H4" s="49" t="s">
        <v>184</v>
      </c>
      <c r="I4" s="49" t="s">
        <v>185</v>
      </c>
      <c r="J4" s="187" t="s">
        <v>184</v>
      </c>
      <c r="K4" s="187" t="s">
        <v>185</v>
      </c>
      <c r="L4" s="50" t="s">
        <v>184</v>
      </c>
      <c r="M4" s="50" t="s">
        <v>185</v>
      </c>
      <c r="N4" s="51" t="s">
        <v>184</v>
      </c>
      <c r="O4" s="51" t="s">
        <v>185</v>
      </c>
      <c r="P4" s="52" t="s">
        <v>184</v>
      </c>
      <c r="Q4" s="52" t="s">
        <v>185</v>
      </c>
      <c r="R4" s="53" t="s">
        <v>184</v>
      </c>
      <c r="S4" s="53" t="s">
        <v>185</v>
      </c>
      <c r="T4" s="190" t="s">
        <v>184</v>
      </c>
      <c r="U4" s="190" t="s">
        <v>185</v>
      </c>
      <c r="V4" s="54" t="s">
        <v>184</v>
      </c>
      <c r="W4" s="54" t="s">
        <v>185</v>
      </c>
      <c r="X4" s="327"/>
    </row>
    <row r="5" spans="1:341" ht="197.1" customHeight="1">
      <c r="A5" s="303" t="s">
        <v>186</v>
      </c>
      <c r="B5" s="34" t="s">
        <v>187</v>
      </c>
      <c r="C5" s="35" t="s">
        <v>188</v>
      </c>
      <c r="D5" s="271"/>
      <c r="E5" s="284"/>
      <c r="F5" s="271"/>
      <c r="G5" s="284"/>
      <c r="H5" s="271"/>
      <c r="I5" s="284"/>
      <c r="J5" s="271"/>
      <c r="K5" s="284"/>
      <c r="L5" s="271"/>
      <c r="M5" s="284"/>
      <c r="N5" s="271"/>
      <c r="O5" s="284"/>
      <c r="P5" s="271"/>
      <c r="Q5" s="284"/>
      <c r="R5" s="284"/>
      <c r="S5" s="284"/>
      <c r="T5" s="284"/>
      <c r="U5" s="284"/>
      <c r="V5" s="268"/>
      <c r="W5" s="292"/>
      <c r="X5" s="322">
        <f>SUM(Y5:AH9)</f>
        <v>0</v>
      </c>
      <c r="Y5" s="318">
        <f>((SUMPRODUCT(LEN(D5)-LEN(SUBSTITUTE(D5,"+",""))))-(SUMPRODUCT(LEN(D5)-LEN(SUBSTITUTE(D5,"-","")))))*(ABS($E$3))</f>
        <v>0</v>
      </c>
      <c r="Z5" s="318">
        <f>((SUMPRODUCT(LEN(F5)-LEN(SUBSTITUTE(F5,"+",""))))-(SUMPRODUCT(LEN(F5)-LEN(SUBSTITUTE(F5,"-","")))))*(ABS($G$3))</f>
        <v>0</v>
      </c>
      <c r="AA5" s="318">
        <f>((SUMPRODUCT(LEN(H5)-LEN(SUBSTITUTE(H5,"+",""))))-(SUMPRODUCT(LEN(H5)-LEN(SUBSTITUTE(H5,"-","")))))*(ABS($I$3))</f>
        <v>0</v>
      </c>
      <c r="AB5" s="318">
        <f>((SUMPRODUCT(LEN(J5)-LEN(SUBSTITUTE(J5,"+",""))))-(SUMPRODUCT(LEN(J5)-LEN(SUBSTITUTE(J5,"-","")))))*(ABS($K$3))</f>
        <v>0</v>
      </c>
      <c r="AC5" s="318">
        <f>((SUMPRODUCT(LEN(L5)-LEN(SUBSTITUTE(L5,"+",""))))-(SUMPRODUCT(LEN(L5)-LEN(SUBSTITUTE(L5,"-","")))))*(ABS($M$3))</f>
        <v>0</v>
      </c>
      <c r="AD5" s="318">
        <f>((SUMPRODUCT(LEN(N5)-LEN(SUBSTITUTE(N5,"+",""))))-(SUMPRODUCT(LEN(N5)-LEN(SUBSTITUTE(N5,"-","")))))*(ABS($O$3))</f>
        <v>0</v>
      </c>
      <c r="AE5" s="318">
        <f>((SUMPRODUCT(LEN(P5)-LEN(SUBSTITUTE(P5,"+",""))))-(SUMPRODUCT(LEN(P5)-LEN(SUBSTITUTE(P5,"-","")))))*(ABS($Q$3))</f>
        <v>0</v>
      </c>
      <c r="AF5" s="318">
        <f>((SUMPRODUCT(LEN(R5)-LEN(SUBSTITUTE(R5,"+",""))))-(SUMPRODUCT(LEN(R5)-LEN(SUBSTITUTE(R5,"-","")))))*(ABS($S$3))</f>
        <v>0</v>
      </c>
      <c r="AG5" s="318">
        <f>((SUMPRODUCT(LEN(T5)-LEN(SUBSTITUTE(T5,"+",""))))-(SUMPRODUCT(LEN(T5)-LEN(SUBSTITUTE(T5,"-","")))))*(ABS($U$3))</f>
        <v>0</v>
      </c>
      <c r="AH5" s="318">
        <f>((SUMPRODUCT(LEN(V5)-LEN(SUBSTITUTE(V5,"+",""))))-(SUMPRODUCT(LEN(V5)-LEN(SUBSTITUTE(V5,"-","")))))*(ABS($W$3))</f>
        <v>0</v>
      </c>
    </row>
    <row r="6" spans="1:341" ht="150">
      <c r="A6" s="304"/>
      <c r="B6" s="36" t="s">
        <v>189</v>
      </c>
      <c r="C6" s="37" t="s">
        <v>190</v>
      </c>
      <c r="D6" s="272"/>
      <c r="E6" s="285"/>
      <c r="F6" s="272"/>
      <c r="G6" s="285"/>
      <c r="H6" s="272"/>
      <c r="I6" s="285"/>
      <c r="J6" s="272"/>
      <c r="K6" s="285"/>
      <c r="L6" s="272"/>
      <c r="M6" s="285"/>
      <c r="N6" s="272"/>
      <c r="O6" s="285"/>
      <c r="P6" s="272"/>
      <c r="Q6" s="285"/>
      <c r="R6" s="285"/>
      <c r="S6" s="285"/>
      <c r="T6" s="285"/>
      <c r="U6" s="285"/>
      <c r="V6" s="269"/>
      <c r="W6" s="293"/>
      <c r="X6" s="322"/>
      <c r="Y6" s="318"/>
      <c r="Z6" s="318"/>
      <c r="AA6" s="318"/>
      <c r="AB6" s="318"/>
      <c r="AC6" s="318"/>
      <c r="AD6" s="318"/>
      <c r="AE6" s="318"/>
      <c r="AF6" s="318"/>
      <c r="AG6" s="318"/>
      <c r="AH6" s="318"/>
    </row>
    <row r="7" spans="1:341" ht="37.5">
      <c r="A7" s="304"/>
      <c r="B7" s="36" t="s">
        <v>191</v>
      </c>
      <c r="C7" s="37" t="s">
        <v>192</v>
      </c>
      <c r="D7" s="272"/>
      <c r="E7" s="285"/>
      <c r="F7" s="272"/>
      <c r="G7" s="285"/>
      <c r="H7" s="272"/>
      <c r="I7" s="285"/>
      <c r="J7" s="272"/>
      <c r="K7" s="285"/>
      <c r="L7" s="272"/>
      <c r="M7" s="285"/>
      <c r="N7" s="272"/>
      <c r="O7" s="285"/>
      <c r="P7" s="272"/>
      <c r="Q7" s="285"/>
      <c r="R7" s="285"/>
      <c r="S7" s="285"/>
      <c r="T7" s="285"/>
      <c r="U7" s="285"/>
      <c r="V7" s="269"/>
      <c r="W7" s="293"/>
      <c r="X7" s="322"/>
      <c r="Y7" s="318"/>
      <c r="Z7" s="318"/>
      <c r="AA7" s="318"/>
      <c r="AB7" s="318"/>
      <c r="AC7" s="318"/>
      <c r="AD7" s="318"/>
      <c r="AE7" s="318"/>
      <c r="AF7" s="318"/>
      <c r="AG7" s="318"/>
      <c r="AH7" s="318"/>
    </row>
    <row r="8" spans="1:341" ht="75">
      <c r="A8" s="304"/>
      <c r="B8" s="36" t="s">
        <v>193</v>
      </c>
      <c r="C8" s="37" t="s">
        <v>194</v>
      </c>
      <c r="D8" s="272"/>
      <c r="E8" s="285"/>
      <c r="F8" s="272"/>
      <c r="G8" s="285"/>
      <c r="H8" s="272"/>
      <c r="I8" s="285"/>
      <c r="J8" s="272"/>
      <c r="K8" s="285"/>
      <c r="L8" s="272"/>
      <c r="M8" s="285"/>
      <c r="N8" s="272"/>
      <c r="O8" s="285"/>
      <c r="P8" s="272"/>
      <c r="Q8" s="285"/>
      <c r="R8" s="285"/>
      <c r="S8" s="285"/>
      <c r="T8" s="285"/>
      <c r="U8" s="285"/>
      <c r="V8" s="269"/>
      <c r="W8" s="293"/>
      <c r="X8" s="322"/>
      <c r="Y8" s="318"/>
      <c r="Z8" s="318"/>
      <c r="AA8" s="318"/>
      <c r="AB8" s="318"/>
      <c r="AC8" s="318"/>
      <c r="AD8" s="318"/>
      <c r="AE8" s="318"/>
      <c r="AF8" s="318"/>
      <c r="AG8" s="318"/>
      <c r="AH8" s="318"/>
    </row>
    <row r="9" spans="1:341" s="6" customFormat="1" ht="141" customHeight="1" thickBot="1">
      <c r="A9" s="305"/>
      <c r="B9" s="38" t="s">
        <v>195</v>
      </c>
      <c r="C9" s="39" t="s">
        <v>196</v>
      </c>
      <c r="D9" s="273"/>
      <c r="E9" s="286"/>
      <c r="F9" s="273"/>
      <c r="G9" s="286"/>
      <c r="H9" s="273"/>
      <c r="I9" s="286"/>
      <c r="J9" s="273"/>
      <c r="K9" s="286"/>
      <c r="L9" s="273"/>
      <c r="M9" s="286"/>
      <c r="N9" s="273"/>
      <c r="O9" s="286"/>
      <c r="P9" s="273"/>
      <c r="Q9" s="286"/>
      <c r="R9" s="286"/>
      <c r="S9" s="286"/>
      <c r="T9" s="286"/>
      <c r="U9" s="286"/>
      <c r="V9" s="270"/>
      <c r="W9" s="294"/>
      <c r="X9" s="323"/>
      <c r="Y9" s="318"/>
      <c r="Z9" s="318"/>
      <c r="AA9" s="318"/>
      <c r="AB9" s="318"/>
      <c r="AC9" s="318"/>
      <c r="AD9" s="318"/>
      <c r="AE9" s="318"/>
      <c r="AF9" s="318"/>
      <c r="AG9" s="318"/>
      <c r="AH9" s="318"/>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row>
    <row r="10" spans="1:341" ht="37.5">
      <c r="A10" s="274" t="s">
        <v>197</v>
      </c>
      <c r="B10" s="40" t="s">
        <v>198</v>
      </c>
      <c r="C10" s="41" t="s">
        <v>199</v>
      </c>
      <c r="D10" s="271"/>
      <c r="E10" s="284"/>
      <c r="F10" s="271"/>
      <c r="G10" s="284"/>
      <c r="H10" s="271"/>
      <c r="I10" s="284"/>
      <c r="J10" s="271"/>
      <c r="K10" s="284"/>
      <c r="L10" s="271"/>
      <c r="M10" s="299"/>
      <c r="N10" s="271"/>
      <c r="O10" s="284"/>
      <c r="P10" s="271"/>
      <c r="Q10" s="284"/>
      <c r="R10" s="271"/>
      <c r="S10" s="284"/>
      <c r="T10" s="271" t="s">
        <v>200</v>
      </c>
      <c r="U10" s="284" t="s">
        <v>201</v>
      </c>
      <c r="V10" s="297"/>
      <c r="W10" s="292"/>
      <c r="X10" s="319">
        <f>SUM(Y10:AH11)</f>
        <v>9.7215056792537618E-4</v>
      </c>
      <c r="Y10" s="321">
        <f>((SUMPRODUCT(LEN(D10)-LEN(SUBSTITUTE(D10,"+",""))))-(SUMPRODUCT(LEN(D10)-LEN(SUBSTITUTE(D10,"-","")))))*(ABS($E$3))</f>
        <v>0</v>
      </c>
      <c r="Z10" s="321">
        <f>((SUMPRODUCT(LEN(F10)-LEN(SUBSTITUTE(F10,"+",""))))-(SUMPRODUCT(LEN(F10)-LEN(SUBSTITUTE(F10,"-","")))))*(ABS($G$3))</f>
        <v>0</v>
      </c>
      <c r="AA10" s="321">
        <f>((SUMPRODUCT(LEN(H10)-LEN(SUBSTITUTE(H10,"+",""))))-(SUMPRODUCT(LEN(H10)-LEN(SUBSTITUTE(H10,"-","")))))*(ABS($I$3))</f>
        <v>0</v>
      </c>
      <c r="AB10" s="321">
        <f>((SUMPRODUCT(LEN(J10)-LEN(SUBSTITUTE(J10,"+",""))))-(SUMPRODUCT(LEN(J10)-LEN(SUBSTITUTE(J10,"-","")))))*(ABS($K$3))</f>
        <v>0</v>
      </c>
      <c r="AC10" s="321">
        <f>((SUMPRODUCT(LEN(L10)-LEN(SUBSTITUTE(L10,"+",""))))-(SUMPRODUCT(LEN(L10)-LEN(SUBSTITUTE(L10,"-","")))))*(ABS($M$3))</f>
        <v>0</v>
      </c>
      <c r="AD10" s="321">
        <f>((SUMPRODUCT(LEN(N10)-LEN(SUBSTITUTE(N10,"+",""))))-(SUMPRODUCT(LEN(N10)-LEN(SUBSTITUTE(N10,"-","")))))*(ABS($O$3))</f>
        <v>0</v>
      </c>
      <c r="AE10" s="321">
        <f>((SUMPRODUCT(LEN(P10)-LEN(SUBSTITUTE(P10,"+",""))))-(SUMPRODUCT(LEN(P10)-LEN(SUBSTITUTE(P10,"-","")))))*(ABS($Q$3))</f>
        <v>0</v>
      </c>
      <c r="AF10" s="321">
        <f>((SUMPRODUCT(LEN(R10)-LEN(SUBSTITUTE(R10,"+",""))))-(SUMPRODUCT(LEN(R10)-LEN(SUBSTITUTE(R10,"-","")))))*(ABS($S$3))</f>
        <v>0</v>
      </c>
      <c r="AG10" s="321">
        <f>((SUMPRODUCT(LEN(T10)-LEN(SUBSTITUTE(T10,"+",""))))-(SUMPRODUCT(LEN(T10)-LEN(SUBSTITUTE(T10,"-","")))))*(ABS($U$3))</f>
        <v>9.7215056792537618E-4</v>
      </c>
      <c r="AH10" s="321">
        <f>((SUMPRODUCT(LEN(V10)-LEN(SUBSTITUTE(V10,"+",""))))-(SUMPRODUCT(LEN(V10)-LEN(SUBSTITUTE(V10,"-","")))))*(ABS($W$3))</f>
        <v>0</v>
      </c>
    </row>
    <row r="11" spans="1:341" ht="38.25" thickBot="1">
      <c r="A11" s="276"/>
      <c r="B11" s="38" t="s">
        <v>202</v>
      </c>
      <c r="C11" s="39" t="s">
        <v>203</v>
      </c>
      <c r="D11" s="273"/>
      <c r="E11" s="286"/>
      <c r="F11" s="273"/>
      <c r="G11" s="286"/>
      <c r="H11" s="273"/>
      <c r="I11" s="286"/>
      <c r="J11" s="273"/>
      <c r="K11" s="286"/>
      <c r="L11" s="273"/>
      <c r="M11" s="300"/>
      <c r="N11" s="273"/>
      <c r="O11" s="286"/>
      <c r="P11" s="273"/>
      <c r="Q11" s="286"/>
      <c r="R11" s="273"/>
      <c r="S11" s="286"/>
      <c r="T11" s="273"/>
      <c r="U11" s="286"/>
      <c r="V11" s="298"/>
      <c r="W11" s="294"/>
      <c r="X11" s="320"/>
      <c r="Y11" s="321"/>
      <c r="Z11" s="321"/>
      <c r="AA11" s="321"/>
      <c r="AB11" s="321"/>
      <c r="AC11" s="321"/>
      <c r="AD11" s="321"/>
      <c r="AE11" s="321"/>
      <c r="AF11" s="321"/>
      <c r="AG11" s="321"/>
      <c r="AH11" s="321"/>
    </row>
    <row r="12" spans="1:341" ht="38.25" thickBot="1">
      <c r="A12" s="42" t="s">
        <v>204</v>
      </c>
      <c r="B12" s="43" t="s">
        <v>205</v>
      </c>
      <c r="C12" s="44" t="s">
        <v>206</v>
      </c>
      <c r="D12" s="10"/>
      <c r="E12" s="9"/>
      <c r="F12" s="10"/>
      <c r="G12" s="9"/>
      <c r="H12" s="10"/>
      <c r="I12" s="9"/>
      <c r="J12" s="10"/>
      <c r="K12" s="9"/>
      <c r="L12" s="10"/>
      <c r="M12" s="9"/>
      <c r="N12" s="10"/>
      <c r="O12" s="9"/>
      <c r="P12" s="10"/>
      <c r="Q12" s="9"/>
      <c r="R12" s="9"/>
      <c r="S12" s="9"/>
      <c r="T12" s="9"/>
      <c r="U12" s="9"/>
      <c r="V12" s="195"/>
      <c r="W12" s="197"/>
      <c r="X12" s="217">
        <f>SUM(Y12:AH13)</f>
        <v>1.10767701222885E-2</v>
      </c>
      <c r="Y12" s="215">
        <f>((SUMPRODUCT(LEN(D12)-LEN(SUBSTITUTE(D12,"+",""))))-(SUMPRODUCT(LEN(D12)-LEN(SUBSTITUTE(D12,"-","")))))*(ABS($E$3))</f>
        <v>0</v>
      </c>
      <c r="Z12" s="215">
        <f>((SUMPRODUCT(LEN(F12)-LEN(SUBSTITUTE(F12,"+",""))))-(SUMPRODUCT(LEN(F12)-LEN(SUBSTITUTE(F12,"-","")))))*(ABS($G$3))</f>
        <v>0</v>
      </c>
      <c r="AA12" s="215">
        <f>((SUMPRODUCT(LEN(H12)-LEN(SUBSTITUTE(H12,"+",""))))-(SUMPRODUCT(LEN(H12)-LEN(SUBSTITUTE(H12,"-","")))))*(ABS($I$3))</f>
        <v>0</v>
      </c>
      <c r="AB12" s="215">
        <f>((SUMPRODUCT(LEN(J12)-LEN(SUBSTITUTE(J12,"+",""))))-(SUMPRODUCT(LEN(J12)-LEN(SUBSTITUTE(J12,"-","")))))*(ABS($K$3))</f>
        <v>0</v>
      </c>
      <c r="AC12" s="215">
        <f>((SUMPRODUCT(LEN(L12)-LEN(SUBSTITUTE(L12,"+",""))))-(SUMPRODUCT(LEN(L12)-LEN(SUBSTITUTE(L12,"-","")))))*(ABS($M$3))</f>
        <v>0</v>
      </c>
      <c r="AD12" s="215">
        <f>((SUMPRODUCT(LEN(N12)-LEN(SUBSTITUTE(N12,"+",""))))-(SUMPRODUCT(LEN(N12)-LEN(SUBSTITUTE(N12,"-","")))))*(ABS($O$3))</f>
        <v>0</v>
      </c>
      <c r="AE12" s="215">
        <f>((SUMPRODUCT(LEN(P12)-LEN(SUBSTITUTE(P12,"+",""))))-(SUMPRODUCT(LEN(P12)-LEN(SUBSTITUTE(P12,"-","")))))*(ABS($Q$3))</f>
        <v>0</v>
      </c>
      <c r="AF12" s="215">
        <f>((SUMPRODUCT(LEN(R12)-LEN(SUBSTITUTE(R12,"+",""))))-(SUMPRODUCT(LEN(R12)-LEN(SUBSTITUTE(R12,"-","")))))*(ABS($S$3))</f>
        <v>0</v>
      </c>
      <c r="AG12" s="215">
        <f>((SUMPRODUCT(LEN(T12)-LEN(SUBSTITUTE(T12,"+",""))))-(SUMPRODUCT(LEN(T12)-LEN(SUBSTITUTE(T12,"-","")))))*(ABS($U$3))</f>
        <v>0</v>
      </c>
      <c r="AH12" s="215">
        <f>((SUMPRODUCT(LEN(V12)-LEN(SUBSTITUTE(V12,"+",""))))-(SUMPRODUCT(LEN(V12)-LEN(SUBSTITUTE(V12,"-","")))))*(ABS($W$3))</f>
        <v>0</v>
      </c>
    </row>
    <row r="13" spans="1:341" ht="18.75">
      <c r="A13" s="274" t="s">
        <v>207</v>
      </c>
      <c r="B13" s="40" t="s">
        <v>208</v>
      </c>
      <c r="C13" s="41" t="s">
        <v>209</v>
      </c>
      <c r="D13" s="271"/>
      <c r="E13" s="284"/>
      <c r="F13" s="271" t="s">
        <v>200</v>
      </c>
      <c r="G13" s="284" t="s">
        <v>210</v>
      </c>
      <c r="H13" s="271"/>
      <c r="I13" s="284"/>
      <c r="J13" s="271"/>
      <c r="K13" s="284"/>
      <c r="L13" s="271"/>
      <c r="M13" s="284"/>
      <c r="N13" s="271"/>
      <c r="O13" s="284"/>
      <c r="P13" s="271"/>
      <c r="Q13" s="284"/>
      <c r="R13" s="284"/>
      <c r="S13" s="284"/>
      <c r="T13" s="284"/>
      <c r="U13" s="284"/>
      <c r="V13" s="268"/>
      <c r="W13" s="292"/>
      <c r="X13" s="325">
        <f t="shared" ref="X13:X15" si="0">SUM(Y13:AH14)</f>
        <v>1.10767701222885E-2</v>
      </c>
      <c r="Y13" s="326">
        <f t="shared" ref="Y13:Y21" si="1">((SUMPRODUCT(LEN(D13)-LEN(SUBSTITUTE(D13,"+",""))))-(SUMPRODUCT(LEN(D13)-LEN(SUBSTITUTE(D13,"-","")))))*(ABS($E$3))</f>
        <v>0</v>
      </c>
      <c r="Z13" s="326">
        <f t="shared" ref="Z13:Z21" si="2">((SUMPRODUCT(LEN(F13)-LEN(SUBSTITUTE(F13,"+",""))))-(SUMPRODUCT(LEN(F13)-LEN(SUBSTITUTE(F13,"-","")))))*(ABS($G$3))</f>
        <v>1.10767701222885E-2</v>
      </c>
      <c r="AA13" s="326">
        <f t="shared" ref="AA13:AA21" si="3">((SUMPRODUCT(LEN(H13)-LEN(SUBSTITUTE(H13,"+",""))))-(SUMPRODUCT(LEN(H13)-LEN(SUBSTITUTE(H13,"-","")))))*(ABS($I$3))</f>
        <v>0</v>
      </c>
      <c r="AB13" s="326">
        <f t="shared" ref="AB13:AB21" si="4">((SUMPRODUCT(LEN(J13)-LEN(SUBSTITUTE(J13,"+",""))))-(SUMPRODUCT(LEN(J13)-LEN(SUBSTITUTE(J13,"-","")))))*(ABS($K$3))</f>
        <v>0</v>
      </c>
      <c r="AC13" s="326">
        <f t="shared" ref="AC13:AC15" si="5">((SUMPRODUCT(LEN(L13)-LEN(SUBSTITUTE(L13,"+",""))))-(SUMPRODUCT(LEN(L13)-LEN(SUBSTITUTE(L13,"-","")))))*(ABS($M$3))</f>
        <v>0</v>
      </c>
      <c r="AD13" s="326">
        <f t="shared" ref="AD13:AD21" si="6">((SUMPRODUCT(LEN(N13)-LEN(SUBSTITUTE(N13,"+",""))))-(SUMPRODUCT(LEN(N13)-LEN(SUBSTITUTE(N13,"-","")))))*(ABS($O$3))</f>
        <v>0</v>
      </c>
      <c r="AE13" s="326">
        <f t="shared" ref="AE13:AE21" si="7">((SUMPRODUCT(LEN(P13)-LEN(SUBSTITUTE(P13,"+",""))))-(SUMPRODUCT(LEN(P13)-LEN(SUBSTITUTE(P13,"-","")))))*(ABS($Q$3))</f>
        <v>0</v>
      </c>
      <c r="AF13" s="326">
        <f t="shared" ref="AF13" si="8">((SUMPRODUCT(LEN(R13)-LEN(SUBSTITUTE(R13,"+",""))))-(SUMPRODUCT(LEN(R13)-LEN(SUBSTITUTE(R13,"-","")))))*(ABS($S$3))</f>
        <v>0</v>
      </c>
      <c r="AG13" s="326">
        <f t="shared" ref="AG13:AG21" si="9">((SUMPRODUCT(LEN(T13)-LEN(SUBSTITUTE(T13,"+",""))))-(SUMPRODUCT(LEN(T13)-LEN(SUBSTITUTE(T13,"-","")))))*(ABS($U$3))</f>
        <v>0</v>
      </c>
      <c r="AH13" s="326">
        <f>((SUMPRODUCT(LEN(V13)-LEN(SUBSTITUTE(V13,"+",""))))-(SUMPRODUCT(LEN(V13)-LEN(SUBSTITUTE(V13,"-","")))))*(ABS($W$3))</f>
        <v>0</v>
      </c>
    </row>
    <row r="14" spans="1:341" ht="113.25" thickBot="1">
      <c r="A14" s="276"/>
      <c r="B14" s="38" t="s">
        <v>211</v>
      </c>
      <c r="C14" s="39" t="s">
        <v>212</v>
      </c>
      <c r="D14" s="273"/>
      <c r="E14" s="286"/>
      <c r="F14" s="273"/>
      <c r="G14" s="286"/>
      <c r="H14" s="273"/>
      <c r="I14" s="286"/>
      <c r="J14" s="273"/>
      <c r="K14" s="286"/>
      <c r="L14" s="273"/>
      <c r="M14" s="286"/>
      <c r="N14" s="273"/>
      <c r="O14" s="286"/>
      <c r="P14" s="273"/>
      <c r="Q14" s="286"/>
      <c r="R14" s="286"/>
      <c r="S14" s="286"/>
      <c r="T14" s="286"/>
      <c r="U14" s="286"/>
      <c r="V14" s="270"/>
      <c r="W14" s="294"/>
      <c r="X14" s="325"/>
      <c r="Y14" s="326"/>
      <c r="Z14" s="326"/>
      <c r="AA14" s="326"/>
      <c r="AB14" s="326"/>
      <c r="AC14" s="326"/>
      <c r="AD14" s="326"/>
      <c r="AE14" s="326"/>
      <c r="AF14" s="326"/>
      <c r="AG14" s="326"/>
      <c r="AH14" s="326"/>
    </row>
    <row r="15" spans="1:341" ht="37.5" customHeight="1">
      <c r="A15" s="274" t="s">
        <v>213</v>
      </c>
      <c r="B15" s="40" t="s">
        <v>214</v>
      </c>
      <c r="C15" s="41" t="s">
        <v>215</v>
      </c>
      <c r="D15" s="271"/>
      <c r="E15" s="284"/>
      <c r="F15" s="271"/>
      <c r="G15" s="284"/>
      <c r="H15" s="271"/>
      <c r="I15" s="284"/>
      <c r="J15" s="271"/>
      <c r="K15" s="284"/>
      <c r="L15" s="271"/>
      <c r="M15" s="284"/>
      <c r="N15" s="271"/>
      <c r="O15" s="284"/>
      <c r="P15" s="271"/>
      <c r="Q15" s="284"/>
      <c r="R15" s="284"/>
      <c r="S15" s="284"/>
      <c r="T15" s="284"/>
      <c r="U15" s="284"/>
      <c r="V15" s="268"/>
      <c r="W15" s="292"/>
      <c r="X15" s="330">
        <f t="shared" si="0"/>
        <v>0</v>
      </c>
      <c r="Y15" s="324">
        <f t="shared" si="1"/>
        <v>0</v>
      </c>
      <c r="Z15" s="324">
        <f t="shared" si="2"/>
        <v>0</v>
      </c>
      <c r="AA15" s="324">
        <f t="shared" si="3"/>
        <v>0</v>
      </c>
      <c r="AB15" s="324">
        <f t="shared" si="4"/>
        <v>0</v>
      </c>
      <c r="AC15" s="324">
        <f t="shared" si="5"/>
        <v>0</v>
      </c>
      <c r="AD15" s="324">
        <f t="shared" si="6"/>
        <v>0</v>
      </c>
      <c r="AE15" s="324">
        <f t="shared" si="7"/>
        <v>0</v>
      </c>
      <c r="AF15" s="324">
        <f>((SUMPRODUCT(LEN(R15)-LEN(SUBSTITUTE(R15,"+",""))))-(SUMPRODUCT(LEN(R15)-LEN(SUBSTITUTE(R15,"-","")))))*(ABS($S$3))</f>
        <v>0</v>
      </c>
      <c r="AG15" s="324">
        <f t="shared" si="9"/>
        <v>0</v>
      </c>
      <c r="AH15" s="324">
        <f>((SUMPRODUCT(LEN(V15)-LEN(SUBSTITUTE(V15,"+",""))))-(SUMPRODUCT(LEN(V15)-LEN(SUBSTITUTE(V15,"-","")))))*(ABS($W$3))</f>
        <v>0</v>
      </c>
    </row>
    <row r="16" spans="1:341" ht="75">
      <c r="A16" s="275"/>
      <c r="B16" s="36" t="s">
        <v>216</v>
      </c>
      <c r="C16" s="37" t="s">
        <v>217</v>
      </c>
      <c r="D16" s="272"/>
      <c r="E16" s="285"/>
      <c r="F16" s="272"/>
      <c r="G16" s="285"/>
      <c r="H16" s="272"/>
      <c r="I16" s="285"/>
      <c r="J16" s="272"/>
      <c r="K16" s="285"/>
      <c r="L16" s="272"/>
      <c r="M16" s="285"/>
      <c r="N16" s="272"/>
      <c r="O16" s="285"/>
      <c r="P16" s="272"/>
      <c r="Q16" s="285"/>
      <c r="R16" s="285"/>
      <c r="S16" s="285"/>
      <c r="T16" s="285"/>
      <c r="U16" s="285"/>
      <c r="V16" s="269"/>
      <c r="W16" s="293"/>
      <c r="X16" s="330"/>
      <c r="Y16" s="324"/>
      <c r="Z16" s="324"/>
      <c r="AA16" s="324"/>
      <c r="AB16" s="324"/>
      <c r="AC16" s="324"/>
      <c r="AD16" s="324"/>
      <c r="AE16" s="324"/>
      <c r="AF16" s="324"/>
      <c r="AG16" s="324"/>
      <c r="AH16" s="324"/>
    </row>
    <row r="17" spans="1:34" ht="57" thickBot="1">
      <c r="A17" s="276"/>
      <c r="B17" s="38" t="s">
        <v>218</v>
      </c>
      <c r="C17" s="39" t="s">
        <v>219</v>
      </c>
      <c r="D17" s="273"/>
      <c r="E17" s="286"/>
      <c r="F17" s="273"/>
      <c r="G17" s="286"/>
      <c r="H17" s="273"/>
      <c r="I17" s="286"/>
      <c r="J17" s="273"/>
      <c r="K17" s="286"/>
      <c r="L17" s="273"/>
      <c r="M17" s="286"/>
      <c r="N17" s="273"/>
      <c r="O17" s="286"/>
      <c r="P17" s="273"/>
      <c r="Q17" s="286"/>
      <c r="R17" s="286"/>
      <c r="S17" s="286"/>
      <c r="T17" s="286"/>
      <c r="U17" s="286"/>
      <c r="V17" s="270"/>
      <c r="W17" s="294"/>
      <c r="X17" s="320"/>
      <c r="Y17" s="324"/>
      <c r="Z17" s="324"/>
      <c r="AA17" s="324"/>
      <c r="AB17" s="324"/>
      <c r="AC17" s="324"/>
      <c r="AD17" s="324"/>
      <c r="AE17" s="324"/>
      <c r="AF17" s="324"/>
      <c r="AG17" s="324"/>
      <c r="AH17" s="324"/>
    </row>
    <row r="18" spans="1:34" ht="37.5">
      <c r="A18" s="295" t="s">
        <v>220</v>
      </c>
      <c r="B18" s="203" t="s">
        <v>221</v>
      </c>
      <c r="C18" s="204" t="s">
        <v>222</v>
      </c>
      <c r="D18" s="268"/>
      <c r="E18" s="278"/>
      <c r="F18" s="268"/>
      <c r="G18" s="278"/>
      <c r="H18" s="268"/>
      <c r="I18" s="278"/>
      <c r="J18" s="268"/>
      <c r="K18" s="278"/>
      <c r="L18" s="268"/>
      <c r="M18" s="278"/>
      <c r="N18" s="268"/>
      <c r="O18" s="278"/>
      <c r="P18" s="268"/>
      <c r="Q18" s="278"/>
      <c r="R18" s="278"/>
      <c r="S18" s="278"/>
      <c r="T18" s="278"/>
      <c r="U18" s="278"/>
      <c r="V18" s="268"/>
      <c r="W18" s="292"/>
      <c r="X18" s="328"/>
      <c r="Y18" s="215"/>
      <c r="Z18" s="215"/>
      <c r="AA18" s="215"/>
      <c r="AB18" s="215"/>
      <c r="AC18" s="215"/>
      <c r="AD18" s="215"/>
      <c r="AE18" s="215"/>
      <c r="AF18" s="215"/>
      <c r="AG18" s="215"/>
      <c r="AH18" s="215"/>
    </row>
    <row r="19" spans="1:34" ht="38.25" thickBot="1">
      <c r="A19" s="296"/>
      <c r="B19" s="205" t="s">
        <v>223</v>
      </c>
      <c r="C19" s="206" t="s">
        <v>224</v>
      </c>
      <c r="D19" s="270"/>
      <c r="E19" s="279"/>
      <c r="F19" s="270"/>
      <c r="G19" s="279"/>
      <c r="H19" s="270"/>
      <c r="I19" s="279"/>
      <c r="J19" s="270"/>
      <c r="K19" s="279"/>
      <c r="L19" s="270"/>
      <c r="M19" s="279"/>
      <c r="N19" s="270"/>
      <c r="O19" s="279"/>
      <c r="P19" s="270"/>
      <c r="Q19" s="279"/>
      <c r="R19" s="279"/>
      <c r="S19" s="279"/>
      <c r="T19" s="279"/>
      <c r="U19" s="279"/>
      <c r="V19" s="270"/>
      <c r="W19" s="294"/>
      <c r="X19" s="329"/>
      <c r="Y19" s="215"/>
      <c r="Z19" s="215"/>
      <c r="AA19" s="215"/>
      <c r="AB19" s="215"/>
      <c r="AC19" s="215"/>
      <c r="AD19" s="215"/>
      <c r="AE19" s="215"/>
      <c r="AF19" s="215"/>
      <c r="AG19" s="215"/>
      <c r="AH19" s="215"/>
    </row>
    <row r="20" spans="1:34" ht="40.5" thickBot="1">
      <c r="A20" s="192" t="s">
        <v>225</v>
      </c>
      <c r="B20" s="193"/>
      <c r="C20" s="194" t="s">
        <v>226</v>
      </c>
      <c r="D20" s="195"/>
      <c r="E20" s="196"/>
      <c r="F20" s="195"/>
      <c r="G20" s="196"/>
      <c r="H20" s="195"/>
      <c r="I20" s="196"/>
      <c r="J20" s="195"/>
      <c r="K20" s="196"/>
      <c r="L20" s="195"/>
      <c r="M20" s="196"/>
      <c r="N20" s="195"/>
      <c r="O20" s="196"/>
      <c r="P20" s="195"/>
      <c r="Q20" s="196"/>
      <c r="R20" s="196"/>
      <c r="S20" s="196"/>
      <c r="T20" s="196"/>
      <c r="U20" s="196"/>
      <c r="V20" s="195"/>
      <c r="W20" s="197"/>
      <c r="X20" s="214"/>
      <c r="Y20" s="215"/>
      <c r="Z20" s="215"/>
      <c r="AA20" s="215"/>
      <c r="AB20" s="215"/>
      <c r="AC20" s="215"/>
      <c r="AD20" s="215"/>
      <c r="AE20" s="215"/>
      <c r="AF20" s="215"/>
      <c r="AG20" s="215"/>
      <c r="AH20" s="215"/>
    </row>
    <row r="21" spans="1:34" ht="56.25">
      <c r="A21" s="274" t="s">
        <v>227</v>
      </c>
      <c r="B21" s="40" t="s">
        <v>228</v>
      </c>
      <c r="C21" s="41" t="s">
        <v>229</v>
      </c>
      <c r="D21" s="271" t="s">
        <v>230</v>
      </c>
      <c r="E21" s="277" t="s">
        <v>231</v>
      </c>
      <c r="F21" s="271" t="s">
        <v>230</v>
      </c>
      <c r="G21" s="271"/>
      <c r="H21" s="271" t="s">
        <v>230</v>
      </c>
      <c r="I21" s="271"/>
      <c r="J21" s="271" t="s">
        <v>230</v>
      </c>
      <c r="K21" s="271"/>
      <c r="L21" s="271" t="s">
        <v>232</v>
      </c>
      <c r="M21" s="271" t="s">
        <v>233</v>
      </c>
      <c r="N21" s="271" t="s">
        <v>234</v>
      </c>
      <c r="O21" s="271" t="s">
        <v>235</v>
      </c>
      <c r="P21" s="271" t="s">
        <v>236</v>
      </c>
      <c r="Q21" s="271" t="s">
        <v>237</v>
      </c>
      <c r="R21" s="271" t="s">
        <v>200</v>
      </c>
      <c r="S21" s="271"/>
      <c r="T21" s="271" t="s">
        <v>230</v>
      </c>
      <c r="U21" s="271"/>
      <c r="V21" s="268"/>
      <c r="W21" s="268"/>
      <c r="X21" s="319">
        <f>SUM(Y21:AH21)</f>
        <v>9.0259610882896663E-2</v>
      </c>
      <c r="Y21" s="324">
        <f t="shared" si="1"/>
        <v>0</v>
      </c>
      <c r="Z21" s="324">
        <f t="shared" si="2"/>
        <v>0</v>
      </c>
      <c r="AA21" s="324">
        <f t="shared" si="3"/>
        <v>0</v>
      </c>
      <c r="AB21" s="324">
        <f t="shared" si="4"/>
        <v>0</v>
      </c>
      <c r="AC21" s="324">
        <f>((SUMPRODUCT(LEN(L21)-LEN(SUBSTITUTE(L21,"+",""))))-(SUMPRODUCT(LEN(L21)-LEN(SUBSTITUTE(L21,"-","")))))*(ABS($M$3))</f>
        <v>6.9098187563933572E-2</v>
      </c>
      <c r="AD21" s="324">
        <f t="shared" si="6"/>
        <v>3.6924541124857178E-2</v>
      </c>
      <c r="AE21" s="324">
        <f t="shared" si="7"/>
        <v>-1.9112267989854503E-2</v>
      </c>
      <c r="AF21" s="324">
        <f>((SUMPRODUCT(LEN(R21)-LEN(SUBSTITUTE(R21,"+",""))))-(SUMPRODUCT(LEN(R21)-LEN(SUBSTITUTE(R21,"-","")))))*(ABS($S$3))</f>
        <v>3.3491501839604137E-3</v>
      </c>
      <c r="AG21" s="324">
        <f t="shared" si="9"/>
        <v>0</v>
      </c>
      <c r="AH21" s="324">
        <f>((SUMPRODUCT(LEN(V21)-LEN(SUBSTITUTE(V21,"+",""))))-(SUMPRODUCT(LEN(V21)-LEN(SUBSTITUTE(V21,"-","")))))*(ABS($W$3))</f>
        <v>0</v>
      </c>
    </row>
    <row r="22" spans="1:34" ht="93.75">
      <c r="A22" s="275"/>
      <c r="B22" s="36" t="s">
        <v>238</v>
      </c>
      <c r="C22" s="37" t="s">
        <v>239</v>
      </c>
      <c r="D22" s="272"/>
      <c r="E22" s="272"/>
      <c r="F22" s="272"/>
      <c r="G22" s="272"/>
      <c r="H22" s="272"/>
      <c r="I22" s="272"/>
      <c r="J22" s="272"/>
      <c r="K22" s="272"/>
      <c r="L22" s="272"/>
      <c r="M22" s="272"/>
      <c r="N22" s="272"/>
      <c r="O22" s="272"/>
      <c r="P22" s="272"/>
      <c r="Q22" s="272"/>
      <c r="R22" s="272"/>
      <c r="S22" s="272"/>
      <c r="T22" s="272"/>
      <c r="U22" s="272"/>
      <c r="V22" s="269"/>
      <c r="W22" s="269"/>
      <c r="X22" s="330"/>
      <c r="Y22" s="324"/>
      <c r="Z22" s="324"/>
      <c r="AA22" s="324"/>
      <c r="AB22" s="324"/>
      <c r="AC22" s="324"/>
      <c r="AD22" s="324"/>
      <c r="AE22" s="324"/>
      <c r="AF22" s="324"/>
      <c r="AG22" s="324"/>
      <c r="AH22" s="324"/>
    </row>
    <row r="23" spans="1:34" ht="102" customHeight="1">
      <c r="A23" s="275"/>
      <c r="B23" s="36" t="s">
        <v>240</v>
      </c>
      <c r="C23" s="37" t="s">
        <v>241</v>
      </c>
      <c r="D23" s="272"/>
      <c r="E23" s="272"/>
      <c r="F23" s="272"/>
      <c r="G23" s="272"/>
      <c r="H23" s="272"/>
      <c r="I23" s="272"/>
      <c r="J23" s="272"/>
      <c r="K23" s="272"/>
      <c r="L23" s="272"/>
      <c r="M23" s="272"/>
      <c r="N23" s="272"/>
      <c r="O23" s="272"/>
      <c r="P23" s="272"/>
      <c r="Q23" s="272"/>
      <c r="R23" s="272"/>
      <c r="S23" s="272"/>
      <c r="T23" s="272"/>
      <c r="U23" s="272"/>
      <c r="V23" s="269"/>
      <c r="W23" s="269"/>
      <c r="X23" s="330"/>
      <c r="Y23" s="324"/>
      <c r="Z23" s="324"/>
      <c r="AA23" s="324"/>
      <c r="AB23" s="324"/>
      <c r="AC23" s="324"/>
      <c r="AD23" s="324"/>
      <c r="AE23" s="324"/>
      <c r="AF23" s="324"/>
      <c r="AG23" s="324"/>
      <c r="AH23" s="324"/>
    </row>
    <row r="24" spans="1:34" ht="150.75" thickBot="1">
      <c r="A24" s="276"/>
      <c r="B24" s="38" t="s">
        <v>242</v>
      </c>
      <c r="C24" s="39" t="s">
        <v>243</v>
      </c>
      <c r="D24" s="273"/>
      <c r="E24" s="273"/>
      <c r="F24" s="273"/>
      <c r="G24" s="273"/>
      <c r="H24" s="273"/>
      <c r="I24" s="273"/>
      <c r="J24" s="273"/>
      <c r="K24" s="273"/>
      <c r="L24" s="273"/>
      <c r="M24" s="273"/>
      <c r="N24" s="273"/>
      <c r="O24" s="273"/>
      <c r="P24" s="273"/>
      <c r="Q24" s="273"/>
      <c r="R24" s="273"/>
      <c r="S24" s="273"/>
      <c r="T24" s="273"/>
      <c r="U24" s="273"/>
      <c r="V24" s="270"/>
      <c r="W24" s="270"/>
      <c r="X24" s="330"/>
      <c r="Y24" s="324"/>
      <c r="Z24" s="324"/>
      <c r="AA24" s="324"/>
      <c r="AB24" s="324"/>
      <c r="AC24" s="324"/>
      <c r="AD24" s="324"/>
      <c r="AE24" s="324"/>
      <c r="AF24" s="324"/>
      <c r="AG24" s="324"/>
      <c r="AH24" s="324"/>
    </row>
    <row r="25" spans="1:34" ht="56.25">
      <c r="A25" s="274" t="s">
        <v>244</v>
      </c>
      <c r="B25" s="40" t="s">
        <v>245</v>
      </c>
      <c r="C25" s="41" t="s">
        <v>246</v>
      </c>
      <c r="D25" s="268"/>
      <c r="E25" s="278"/>
      <c r="F25" s="268"/>
      <c r="G25" s="278"/>
      <c r="H25" s="268"/>
      <c r="I25" s="278"/>
      <c r="J25" s="268"/>
      <c r="K25" s="278"/>
      <c r="L25" s="268"/>
      <c r="M25" s="278"/>
      <c r="N25" s="268"/>
      <c r="O25" s="278"/>
      <c r="P25" s="268"/>
      <c r="Q25" s="278"/>
      <c r="R25" s="278"/>
      <c r="S25" s="278"/>
      <c r="T25" s="278"/>
      <c r="U25" s="278"/>
      <c r="V25" s="268"/>
      <c r="W25" s="278"/>
      <c r="X25" s="3"/>
      <c r="Y25" s="3"/>
    </row>
    <row r="26" spans="1:34" ht="37.5">
      <c r="A26" s="275"/>
      <c r="B26" s="36" t="s">
        <v>247</v>
      </c>
      <c r="C26" s="37" t="s">
        <v>248</v>
      </c>
      <c r="D26" s="269"/>
      <c r="E26" s="288"/>
      <c r="F26" s="269"/>
      <c r="G26" s="288"/>
      <c r="H26" s="269"/>
      <c r="I26" s="288"/>
      <c r="J26" s="269"/>
      <c r="K26" s="288"/>
      <c r="L26" s="269"/>
      <c r="M26" s="288"/>
      <c r="N26" s="269"/>
      <c r="O26" s="288"/>
      <c r="P26" s="269"/>
      <c r="Q26" s="288"/>
      <c r="R26" s="288"/>
      <c r="S26" s="288"/>
      <c r="T26" s="288"/>
      <c r="U26" s="288"/>
      <c r="V26" s="269"/>
      <c r="W26" s="288"/>
      <c r="X26" s="3"/>
      <c r="Y26" s="3"/>
    </row>
    <row r="27" spans="1:34" ht="37.5">
      <c r="A27" s="289"/>
      <c r="B27" s="45" t="s">
        <v>249</v>
      </c>
      <c r="C27" s="46" t="s">
        <v>250</v>
      </c>
      <c r="D27" s="269"/>
      <c r="E27" s="288"/>
      <c r="F27" s="269"/>
      <c r="G27" s="288"/>
      <c r="H27" s="269"/>
      <c r="I27" s="288"/>
      <c r="J27" s="269"/>
      <c r="K27" s="288"/>
      <c r="L27" s="269"/>
      <c r="M27" s="288"/>
      <c r="N27" s="269"/>
      <c r="O27" s="288"/>
      <c r="P27" s="269"/>
      <c r="Q27" s="288"/>
      <c r="R27" s="288"/>
      <c r="S27" s="288"/>
      <c r="T27" s="288"/>
      <c r="U27" s="288"/>
      <c r="V27" s="269"/>
      <c r="W27" s="288"/>
    </row>
    <row r="28" spans="1:34" ht="37.5">
      <c r="A28" s="275" t="s">
        <v>251</v>
      </c>
      <c r="B28" s="36" t="s">
        <v>252</v>
      </c>
      <c r="C28" s="37" t="s">
        <v>253</v>
      </c>
      <c r="D28" s="198"/>
      <c r="E28" s="199"/>
      <c r="F28" s="198"/>
      <c r="G28" s="199"/>
      <c r="H28" s="198"/>
      <c r="I28" s="199"/>
      <c r="J28" s="198"/>
      <c r="K28" s="199"/>
      <c r="L28" s="198"/>
      <c r="M28" s="199"/>
      <c r="N28" s="198"/>
      <c r="O28" s="199"/>
      <c r="P28" s="198"/>
      <c r="Q28" s="199"/>
      <c r="R28" s="199"/>
      <c r="S28" s="199"/>
      <c r="T28" s="199"/>
      <c r="U28" s="199"/>
      <c r="V28" s="198"/>
      <c r="W28" s="199"/>
    </row>
    <row r="29" spans="1:34" ht="26.25">
      <c r="A29" s="289"/>
      <c r="B29" s="45" t="s">
        <v>254</v>
      </c>
      <c r="C29" s="46" t="s">
        <v>255</v>
      </c>
      <c r="D29" s="200"/>
      <c r="E29" s="201"/>
      <c r="F29" s="202"/>
      <c r="G29" s="201"/>
      <c r="H29" s="202"/>
      <c r="I29" s="201"/>
      <c r="J29" s="202"/>
      <c r="K29" s="201"/>
      <c r="L29" s="202"/>
      <c r="M29" s="201"/>
      <c r="N29" s="202"/>
      <c r="O29" s="201"/>
      <c r="P29" s="202"/>
      <c r="Q29" s="201"/>
      <c r="R29" s="201"/>
      <c r="S29" s="201"/>
      <c r="T29" s="201"/>
      <c r="U29" s="201"/>
      <c r="V29" s="202"/>
      <c r="W29" s="201"/>
    </row>
    <row r="30" spans="1:34" ht="135.94999999999999" customHeight="1">
      <c r="A30" s="174" t="s">
        <v>256</v>
      </c>
      <c r="B30" s="315" t="s">
        <v>257</v>
      </c>
      <c r="C30" s="316"/>
      <c r="D30" s="317" t="s">
        <v>258</v>
      </c>
      <c r="E30" s="317"/>
      <c r="F30" s="313"/>
      <c r="G30" s="314"/>
      <c r="H30" s="313"/>
      <c r="I30" s="314"/>
      <c r="J30" s="313" t="s">
        <v>259</v>
      </c>
      <c r="K30" s="314"/>
      <c r="L30" s="313"/>
      <c r="M30" s="314"/>
      <c r="N30" s="313"/>
      <c r="O30" s="314"/>
      <c r="P30" s="313"/>
      <c r="Q30" s="314"/>
      <c r="R30" s="313"/>
      <c r="S30" s="314"/>
      <c r="T30" s="313"/>
      <c r="U30" s="314"/>
      <c r="V30" s="290" t="s">
        <v>260</v>
      </c>
      <c r="W30" s="291"/>
    </row>
    <row r="31" spans="1:34" ht="39.75" customHeight="1">
      <c r="A31" s="287" t="s">
        <v>161</v>
      </c>
      <c r="B31" s="287"/>
      <c r="C31" s="287"/>
      <c r="D31" s="28">
        <f>SUMPRODUCT(LEN(D5:D29)-LEN(SUBSTITUTE(D5:D29,"+","")))</f>
        <v>0</v>
      </c>
      <c r="E31" s="28"/>
      <c r="F31" s="28">
        <f>SUMPRODUCT(LEN(F5:F29)-LEN(SUBSTITUTE(F5:F29,"+","")))</f>
        <v>1</v>
      </c>
      <c r="G31" s="28"/>
      <c r="H31" s="28">
        <f>SUMPRODUCT(LEN(H5:H29)-LEN(SUBSTITUTE(H5:H29,"+","")))</f>
        <v>0</v>
      </c>
      <c r="I31" s="28"/>
      <c r="J31" s="28">
        <f>SUMPRODUCT(LEN(J5:J29)-LEN(SUBSTITUTE(J5:J29,"+","")))</f>
        <v>0</v>
      </c>
      <c r="K31" s="28"/>
      <c r="L31" s="28">
        <f>SUMPRODUCT(LEN(L5:L29)-LEN(SUBSTITUTE(L5:L29,"+","")))</f>
        <v>5</v>
      </c>
      <c r="M31" s="28"/>
      <c r="N31" s="28">
        <f>SUMPRODUCT(LEN(N5:N29)-LEN(SUBSTITUTE(N5:N29,"+","")))</f>
        <v>2</v>
      </c>
      <c r="O31" s="28"/>
      <c r="P31" s="28">
        <f>SUMPRODUCT(LEN(P5:P29)-LEN(SUBSTITUTE(P5:P29,"+","")))</f>
        <v>0</v>
      </c>
      <c r="Q31" s="28"/>
      <c r="R31" s="28">
        <f>SUMPRODUCT(LEN(R5:R29)-LEN(SUBSTITUTE(R5:R29,"+","")))</f>
        <v>1</v>
      </c>
      <c r="S31" s="28"/>
      <c r="T31" s="28">
        <f>SUMPRODUCT(LEN(T5:T29)-LEN(SUBSTITUTE(T5:T29,"+","")))</f>
        <v>1</v>
      </c>
      <c r="U31" s="28"/>
      <c r="V31" s="28"/>
      <c r="W31" s="28"/>
    </row>
    <row r="32" spans="1:34" ht="34.5" customHeight="1" thickBot="1">
      <c r="A32" s="281" t="s">
        <v>162</v>
      </c>
      <c r="B32" s="281"/>
      <c r="C32" s="281"/>
      <c r="D32" s="31">
        <f>SUMPRODUCT(LEN(D5:D29)-LEN(SUBSTITUTE(D5:D29,"-","")))</f>
        <v>0</v>
      </c>
      <c r="E32" s="31"/>
      <c r="F32" s="31">
        <f>SUMPRODUCT(LEN(F5:F29)-LEN(SUBSTITUTE(F5:F29,"-","")))</f>
        <v>0</v>
      </c>
      <c r="G32" s="31"/>
      <c r="H32" s="31">
        <f>SUMPRODUCT(LEN(H5:H29)-LEN(SUBSTITUTE(H5:H29,"-","")))</f>
        <v>0</v>
      </c>
      <c r="I32" s="31"/>
      <c r="J32" s="31">
        <f>SUMPRODUCT(LEN(J5:J29)-LEN(SUBSTITUTE(J5:J29,"-","")))</f>
        <v>0</v>
      </c>
      <c r="K32" s="31"/>
      <c r="L32" s="31">
        <f>SUMPRODUCT(LEN(L5:L29)-LEN(SUBSTITUTE(L5:L29,"-","")))</f>
        <v>0</v>
      </c>
      <c r="M32" s="31"/>
      <c r="N32" s="31">
        <f>SUMPRODUCT(LEN(N5:N29)-LEN(SUBSTITUTE(N5:N29,"-","")))</f>
        <v>0</v>
      </c>
      <c r="O32" s="31"/>
      <c r="P32" s="31">
        <f>SUMPRODUCT(LEN(P5:P29)-LEN(SUBSTITUTE(P5:P29,"-","")))</f>
        <v>2</v>
      </c>
      <c r="Q32" s="31"/>
      <c r="R32" s="31">
        <f>SUMPRODUCT(LEN(R5:R29)-LEN(SUBSTITUTE(R5:R29,"-","")))</f>
        <v>0</v>
      </c>
      <c r="S32" s="31"/>
      <c r="T32" s="31">
        <f>SUMPRODUCT(LEN(T5:T29)-LEN(SUBSTITUTE(T5:T29,"-","")))</f>
        <v>0</v>
      </c>
      <c r="U32" s="31"/>
      <c r="V32" s="31" t="s">
        <v>261</v>
      </c>
      <c r="W32" s="31"/>
    </row>
    <row r="33" spans="1:23" ht="34.5" customHeight="1">
      <c r="A33" s="280" t="s">
        <v>163</v>
      </c>
      <c r="B33" s="280"/>
      <c r="C33" s="280"/>
      <c r="D33" s="32">
        <v>0.01</v>
      </c>
      <c r="E33" s="29"/>
      <c r="F33" s="32">
        <v>0.01</v>
      </c>
      <c r="G33" s="29"/>
      <c r="H33" s="32">
        <v>0.01</v>
      </c>
      <c r="I33" s="29"/>
      <c r="J33" s="32">
        <v>0.01</v>
      </c>
      <c r="K33" s="29"/>
      <c r="L33" s="32">
        <v>0.01</v>
      </c>
      <c r="M33" s="29"/>
      <c r="N33" s="32">
        <v>0.01</v>
      </c>
      <c r="O33" s="29"/>
      <c r="P33" s="32">
        <v>0.01</v>
      </c>
      <c r="Q33" s="29"/>
      <c r="R33" s="32">
        <v>0.01</v>
      </c>
      <c r="S33" s="29"/>
      <c r="T33" s="32">
        <v>0.01</v>
      </c>
      <c r="U33" s="29"/>
      <c r="V33" s="32" t="s">
        <v>261</v>
      </c>
      <c r="W33" s="29"/>
    </row>
    <row r="34" spans="1:23" ht="34.5" customHeight="1">
      <c r="A34" s="280" t="s">
        <v>164</v>
      </c>
      <c r="B34" s="280"/>
      <c r="C34" s="280"/>
      <c r="D34" s="33">
        <f>(D31*D33)-(D32*D33)</f>
        <v>0</v>
      </c>
      <c r="E34" s="30"/>
      <c r="F34" s="33">
        <f>(F31*F33)-(F32*F33)</f>
        <v>0.01</v>
      </c>
      <c r="G34" s="30"/>
      <c r="H34" s="33">
        <f>(H31*H33)-(H32*H33)</f>
        <v>0</v>
      </c>
      <c r="I34" s="30"/>
      <c r="J34" s="33">
        <f>(J31*J33)-(J32*J33)</f>
        <v>0</v>
      </c>
      <c r="K34" s="30"/>
      <c r="L34" s="33">
        <f>(L31*L33)-(L32*L33)</f>
        <v>0.05</v>
      </c>
      <c r="M34" s="30"/>
      <c r="N34" s="33">
        <f>(N31*N33)-(N32*N33)</f>
        <v>0.02</v>
      </c>
      <c r="O34" s="30"/>
      <c r="P34" s="33">
        <f>(P31*P33)-(P32*P33)</f>
        <v>-0.02</v>
      </c>
      <c r="Q34" s="30"/>
      <c r="R34" s="33">
        <f>(R31*R33)-(R32*R33)</f>
        <v>0.01</v>
      </c>
      <c r="S34" s="30"/>
      <c r="T34" s="33">
        <f>(T31*T33)-(T32*T33)</f>
        <v>0.01</v>
      </c>
      <c r="U34" s="30"/>
      <c r="V34" s="191">
        <v>-0.1203</v>
      </c>
      <c r="W34" s="30"/>
    </row>
  </sheetData>
  <mergeCells count="232">
    <mergeCell ref="AF21:AF24"/>
    <mergeCell ref="AG21:AG24"/>
    <mergeCell ref="AH21:AH24"/>
    <mergeCell ref="X1:X4"/>
    <mergeCell ref="X18:X19"/>
    <mergeCell ref="X21:X24"/>
    <mergeCell ref="Y21:Y24"/>
    <mergeCell ref="Z21:Z24"/>
    <mergeCell ref="AA21:AA24"/>
    <mergeCell ref="AB21:AB24"/>
    <mergeCell ref="AC21:AC24"/>
    <mergeCell ref="AD21:AD24"/>
    <mergeCell ref="AE21:AE24"/>
    <mergeCell ref="AG13:AG14"/>
    <mergeCell ref="AH13:AH14"/>
    <mergeCell ref="X15:X17"/>
    <mergeCell ref="Y15:Y17"/>
    <mergeCell ref="Z15:Z17"/>
    <mergeCell ref="AA15:AA17"/>
    <mergeCell ref="AB15:AB17"/>
    <mergeCell ref="AC15:AC17"/>
    <mergeCell ref="AD15:AD17"/>
    <mergeCell ref="AE15:AE17"/>
    <mergeCell ref="AF15:AF17"/>
    <mergeCell ref="AG15:AG17"/>
    <mergeCell ref="AH15:AH17"/>
    <mergeCell ref="X13:X14"/>
    <mergeCell ref="Y13:Y14"/>
    <mergeCell ref="Z13:Z14"/>
    <mergeCell ref="AA13:AA14"/>
    <mergeCell ref="AB13:AB14"/>
    <mergeCell ref="AC13:AC14"/>
    <mergeCell ref="AD13:AD14"/>
    <mergeCell ref="AE13:AE14"/>
    <mergeCell ref="AF13:AF14"/>
    <mergeCell ref="AG5:AG9"/>
    <mergeCell ref="AH5:AH9"/>
    <mergeCell ref="X10:X11"/>
    <mergeCell ref="Y10:Y11"/>
    <mergeCell ref="Z10:Z11"/>
    <mergeCell ref="AA10:AA11"/>
    <mergeCell ref="AB10:AB11"/>
    <mergeCell ref="AC10:AC11"/>
    <mergeCell ref="AD10:AD11"/>
    <mergeCell ref="AE10:AE11"/>
    <mergeCell ref="AF10:AF11"/>
    <mergeCell ref="AG10:AG11"/>
    <mergeCell ref="AH10:AH11"/>
    <mergeCell ref="X5:X9"/>
    <mergeCell ref="Y5:Y9"/>
    <mergeCell ref="Z5:Z9"/>
    <mergeCell ref="AA5:AA9"/>
    <mergeCell ref="AB5:AB9"/>
    <mergeCell ref="AC5:AC9"/>
    <mergeCell ref="AD5:AD9"/>
    <mergeCell ref="AE5:AE9"/>
    <mergeCell ref="AF5:AF9"/>
    <mergeCell ref="T30:U30"/>
    <mergeCell ref="B30:C30"/>
    <mergeCell ref="D30:E30"/>
    <mergeCell ref="F30:G30"/>
    <mergeCell ref="H30:I30"/>
    <mergeCell ref="J30:K30"/>
    <mergeCell ref="L30:M30"/>
    <mergeCell ref="N30:O30"/>
    <mergeCell ref="P30:Q30"/>
    <mergeCell ref="R30:S30"/>
    <mergeCell ref="P1:Q1"/>
    <mergeCell ref="V1:W1"/>
    <mergeCell ref="A5:A9"/>
    <mergeCell ref="D5:D9"/>
    <mergeCell ref="E5:E9"/>
    <mergeCell ref="F5:F9"/>
    <mergeCell ref="G5:G9"/>
    <mergeCell ref="D1:E1"/>
    <mergeCell ref="F1:G1"/>
    <mergeCell ref="H1:I1"/>
    <mergeCell ref="J1:K1"/>
    <mergeCell ref="L1:M1"/>
    <mergeCell ref="N1:O1"/>
    <mergeCell ref="N5:N9"/>
    <mergeCell ref="O5:O9"/>
    <mergeCell ref="P5:P9"/>
    <mergeCell ref="Q5:Q9"/>
    <mergeCell ref="V5:V9"/>
    <mergeCell ref="W5:W9"/>
    <mergeCell ref="H5:H9"/>
    <mergeCell ref="I5:I9"/>
    <mergeCell ref="J5:J9"/>
    <mergeCell ref="K5:K9"/>
    <mergeCell ref="L5:L9"/>
    <mergeCell ref="M5:M9"/>
    <mergeCell ref="V10:V11"/>
    <mergeCell ref="W10:W11"/>
    <mergeCell ref="A13:A14"/>
    <mergeCell ref="D13:D14"/>
    <mergeCell ref="E13:E14"/>
    <mergeCell ref="F13:F14"/>
    <mergeCell ref="G13:G14"/>
    <mergeCell ref="L10:L11"/>
    <mergeCell ref="M10:M11"/>
    <mergeCell ref="N10:N11"/>
    <mergeCell ref="O10:O11"/>
    <mergeCell ref="P10:P11"/>
    <mergeCell ref="Q10:Q11"/>
    <mergeCell ref="F10:F11"/>
    <mergeCell ref="G10:G11"/>
    <mergeCell ref="H10:H11"/>
    <mergeCell ref="I10:I11"/>
    <mergeCell ref="J10:J11"/>
    <mergeCell ref="K10:K11"/>
    <mergeCell ref="A10:A11"/>
    <mergeCell ref="D10:D11"/>
    <mergeCell ref="E10:E11"/>
    <mergeCell ref="N13:N14"/>
    <mergeCell ref="O13:O14"/>
    <mergeCell ref="P13:P14"/>
    <mergeCell ref="Q13:Q14"/>
    <mergeCell ref="V13:V14"/>
    <mergeCell ref="W13:W14"/>
    <mergeCell ref="H13:H14"/>
    <mergeCell ref="I13:I14"/>
    <mergeCell ref="J13:J14"/>
    <mergeCell ref="K13:K14"/>
    <mergeCell ref="L13:L14"/>
    <mergeCell ref="M13:M14"/>
    <mergeCell ref="U21:U24"/>
    <mergeCell ref="V21:V24"/>
    <mergeCell ref="W15:W17"/>
    <mergeCell ref="A18:A19"/>
    <mergeCell ref="D18:D19"/>
    <mergeCell ref="E18:E19"/>
    <mergeCell ref="F18:F19"/>
    <mergeCell ref="G18:G19"/>
    <mergeCell ref="L15:L17"/>
    <mergeCell ref="M15:M17"/>
    <mergeCell ref="N15:N17"/>
    <mergeCell ref="O15:O17"/>
    <mergeCell ref="P15:P17"/>
    <mergeCell ref="Q15:Q17"/>
    <mergeCell ref="F15:F17"/>
    <mergeCell ref="G15:G17"/>
    <mergeCell ref="H15:H17"/>
    <mergeCell ref="I15:I17"/>
    <mergeCell ref="J15:J17"/>
    <mergeCell ref="K15:K17"/>
    <mergeCell ref="A15:A17"/>
    <mergeCell ref="D15:D17"/>
    <mergeCell ref="E15:E17"/>
    <mergeCell ref="W18:W19"/>
    <mergeCell ref="Q18:Q19"/>
    <mergeCell ref="V18:V19"/>
    <mergeCell ref="H18:H19"/>
    <mergeCell ref="I18:I19"/>
    <mergeCell ref="J18:J19"/>
    <mergeCell ref="K18:K19"/>
    <mergeCell ref="L18:L19"/>
    <mergeCell ref="M18:M19"/>
    <mergeCell ref="T18:T19"/>
    <mergeCell ref="U18:U19"/>
    <mergeCell ref="A31:C31"/>
    <mergeCell ref="V25:V27"/>
    <mergeCell ref="W25:W27"/>
    <mergeCell ref="L25:L27"/>
    <mergeCell ref="M25:M27"/>
    <mergeCell ref="N25:N27"/>
    <mergeCell ref="O25:O27"/>
    <mergeCell ref="P25:P27"/>
    <mergeCell ref="Q25:Q27"/>
    <mergeCell ref="F25:F27"/>
    <mergeCell ref="G25:G27"/>
    <mergeCell ref="H25:H27"/>
    <mergeCell ref="I25:I27"/>
    <mergeCell ref="J25:J27"/>
    <mergeCell ref="K25:K27"/>
    <mergeCell ref="E25:E27"/>
    <mergeCell ref="A28:A29"/>
    <mergeCell ref="R25:R27"/>
    <mergeCell ref="S25:S27"/>
    <mergeCell ref="T25:T27"/>
    <mergeCell ref="U25:U27"/>
    <mergeCell ref="A25:A27"/>
    <mergeCell ref="D25:D27"/>
    <mergeCell ref="V30:W30"/>
    <mergeCell ref="A34:C34"/>
    <mergeCell ref="A33:C33"/>
    <mergeCell ref="A32:C32"/>
    <mergeCell ref="R1:S1"/>
    <mergeCell ref="T1:U1"/>
    <mergeCell ref="R5:R9"/>
    <mergeCell ref="S5:S9"/>
    <mergeCell ref="T5:T9"/>
    <mergeCell ref="U5:U9"/>
    <mergeCell ref="R10:R11"/>
    <mergeCell ref="S10:S11"/>
    <mergeCell ref="T10:T11"/>
    <mergeCell ref="U10:U11"/>
    <mergeCell ref="R13:R14"/>
    <mergeCell ref="S13:S14"/>
    <mergeCell ref="T13:T14"/>
    <mergeCell ref="U13:U14"/>
    <mergeCell ref="R15:R17"/>
    <mergeCell ref="S15:S17"/>
    <mergeCell ref="T15:T17"/>
    <mergeCell ref="U15:U17"/>
    <mergeCell ref="R18:R19"/>
    <mergeCell ref="S18:S19"/>
    <mergeCell ref="D21:D24"/>
    <mergeCell ref="A2:C3"/>
    <mergeCell ref="A1:C1"/>
    <mergeCell ref="W21:W24"/>
    <mergeCell ref="L21:L24"/>
    <mergeCell ref="M21:M24"/>
    <mergeCell ref="N21:N24"/>
    <mergeCell ref="O21:O24"/>
    <mergeCell ref="P21:P24"/>
    <mergeCell ref="Q21:Q24"/>
    <mergeCell ref="R21:R24"/>
    <mergeCell ref="S21:S24"/>
    <mergeCell ref="T21:T24"/>
    <mergeCell ref="A21:A24"/>
    <mergeCell ref="E21:E24"/>
    <mergeCell ref="F21:F24"/>
    <mergeCell ref="G21:G24"/>
    <mergeCell ref="H21:H24"/>
    <mergeCell ref="I21:I24"/>
    <mergeCell ref="J21:J24"/>
    <mergeCell ref="K21:K24"/>
    <mergeCell ref="V15:V17"/>
    <mergeCell ref="N18:N19"/>
    <mergeCell ref="O18:O19"/>
    <mergeCell ref="P18:P19"/>
  </mergeCells>
  <hyperlinks>
    <hyperlink ref="D30:E30" r:id="rId1" display="'https://www.sciencedirect.com/science/article/pii/S1470160X13004858 (different metric: WUP) ; https://www.sciencedirect.com/science/article/pii/S1470160X13004858 (trend scenario: increase in urban area by 23.4% until 2035)" xr:uid="{893111FA-0120-43F5-9909-0E924BF5100C}"/>
  </hyperlinks>
  <pageMargins left="0.7" right="0.7" top="0.75" bottom="0.75" header="0.3" footer="0.3"/>
  <pageSetup paperSize="9" orientation="portrait"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1242C-111F-5A48-8C2B-5D7134171D57}">
  <sheetPr codeName="Tabelle9"/>
  <dimension ref="A1:MC33"/>
  <sheetViews>
    <sheetView zoomScale="85" zoomScaleNormal="60" workbookViewId="0">
      <pane xSplit="1" ySplit="4" topLeftCell="O9" activePane="bottomRight" state="frozen"/>
      <selection pane="topRight" activeCell="B1" sqref="B1"/>
      <selection pane="bottomLeft" activeCell="A5" sqref="A5"/>
      <selection pane="bottomRight" activeCell="O10" sqref="N10:O11"/>
    </sheetView>
  </sheetViews>
  <sheetFormatPr defaultColWidth="8.875" defaultRowHeight="26.25"/>
  <cols>
    <col min="1" max="1" width="19.625" style="5" customWidth="1"/>
    <col min="2" max="2" width="28" style="5" customWidth="1"/>
    <col min="3" max="3" width="50.625" style="4" customWidth="1"/>
    <col min="4" max="4" width="19.375" style="8" customWidth="1"/>
    <col min="5" max="5" width="21.375" style="4" customWidth="1"/>
    <col min="6" max="6" width="19.875" style="4" customWidth="1"/>
    <col min="7" max="7" width="24" style="4" customWidth="1"/>
    <col min="8" max="8" width="14.625" style="4" customWidth="1"/>
    <col min="9" max="9" width="20.5" style="4" customWidth="1"/>
    <col min="10" max="10" width="16" style="4" customWidth="1"/>
    <col min="11" max="11" width="20.875" style="4" customWidth="1"/>
    <col min="12" max="12" width="14.625" style="4" customWidth="1"/>
    <col min="13" max="13" width="19.625" style="4" customWidth="1"/>
    <col min="14" max="15" width="15.375" style="4" customWidth="1"/>
    <col min="16" max="16" width="14.875" style="4" customWidth="1"/>
    <col min="17" max="17" width="19.125" style="4" customWidth="1"/>
    <col min="18" max="18" width="14.625" style="4" customWidth="1"/>
    <col min="19" max="19" width="17.625" style="4" customWidth="1"/>
    <col min="20" max="20" width="11.375" style="4" customWidth="1"/>
    <col min="21" max="21" width="17.5" style="4" customWidth="1"/>
    <col min="22" max="23" width="15.625" style="4" customWidth="1"/>
    <col min="24" max="24" width="17.5" style="218" customWidth="1"/>
    <col min="25" max="26" width="17.5" customWidth="1"/>
    <col min="27" max="27" width="10.625" bestFit="1" customWidth="1"/>
    <col min="28" max="28" width="14.625" bestFit="1" customWidth="1"/>
    <col min="29" max="30" width="10.625" bestFit="1" customWidth="1"/>
    <col min="31" max="32" width="11.875" bestFit="1" customWidth="1"/>
    <col min="33" max="34" width="10.625" bestFit="1" customWidth="1"/>
  </cols>
  <sheetData>
    <row r="1" spans="1:341" ht="48.75" customHeight="1" thickBot="1">
      <c r="A1" s="262" t="s">
        <v>178</v>
      </c>
      <c r="B1" s="263"/>
      <c r="C1" s="264"/>
      <c r="D1" s="306" t="s">
        <v>103</v>
      </c>
      <c r="E1" s="307"/>
      <c r="F1" s="308" t="s">
        <v>104</v>
      </c>
      <c r="G1" s="308"/>
      <c r="H1" s="309" t="s">
        <v>105</v>
      </c>
      <c r="I1" s="309"/>
      <c r="J1" s="310" t="s">
        <v>106</v>
      </c>
      <c r="K1" s="310"/>
      <c r="L1" s="311" t="s">
        <v>107</v>
      </c>
      <c r="M1" s="311"/>
      <c r="N1" s="312" t="s">
        <v>108</v>
      </c>
      <c r="O1" s="312"/>
      <c r="P1" s="301" t="s">
        <v>109</v>
      </c>
      <c r="Q1" s="301"/>
      <c r="R1" s="282" t="s">
        <v>110</v>
      </c>
      <c r="S1" s="282"/>
      <c r="T1" s="283" t="s">
        <v>111</v>
      </c>
      <c r="U1" s="283"/>
      <c r="V1" s="302" t="s">
        <v>10</v>
      </c>
      <c r="W1" s="302"/>
      <c r="X1" s="327" t="s">
        <v>179</v>
      </c>
      <c r="AR1" s="212">
        <f>SUM(AS1:BB2)</f>
        <v>0</v>
      </c>
      <c r="AS1" s="59">
        <f>((SUMPRODUCT(LEN(X1)-LEN(SUBSTITUTE(X1,"+",""))))-(SUMPRODUCT(LEN(X1)-LEN(SUBSTITUTE(X1,"-","")))))*(ABS($E$3))</f>
        <v>0</v>
      </c>
      <c r="AT1" s="59">
        <f>((SUMPRODUCT(LEN(Z1)-LEN(SUBSTITUTE(Z1,"+",""))))-(SUMPRODUCT(LEN(Z1)-LEN(SUBSTITUTE(Z1,"-","")))))*(ABS($G$3))</f>
        <v>0</v>
      </c>
      <c r="AU1" s="59">
        <f>((SUMPRODUCT(LEN(AB1)-LEN(SUBSTITUTE(AB1,"+",""))))-(SUMPRODUCT(LEN(AB1)-LEN(SUBSTITUTE(AB1,"-","")))))*(ABS($I$3))</f>
        <v>0</v>
      </c>
      <c r="AV1" s="59">
        <f>((SUMPRODUCT(LEN(AD1)-LEN(SUBSTITUTE(AD1,"+",""))))-(SUMPRODUCT(LEN(AD1)-LEN(SUBSTITUTE(AD1,"-","")))))*(ABS($K$3))</f>
        <v>0</v>
      </c>
      <c r="AW1" s="59">
        <f>((SUMPRODUCT(LEN(AF1)-LEN(SUBSTITUTE(AF1,"+",""))))-(SUMPRODUCT(LEN(AF1)-LEN(SUBSTITUTE(AF1,"-","")))))*(ABS($M$3))</f>
        <v>0</v>
      </c>
      <c r="AX1" s="59">
        <f>((SUMPRODUCT(LEN(AH1)-LEN(SUBSTITUTE(AH1,"+",""))))-(SUMPRODUCT(LEN(AH1)-LEN(SUBSTITUTE(AH1,"-","")))))*(ABS($O$3))</f>
        <v>0</v>
      </c>
      <c r="AY1" s="59">
        <f>((SUMPRODUCT(LEN(AJ1)-LEN(SUBSTITUTE(AJ1,"+",""))))-(SUMPRODUCT(LEN(AJ1)-LEN(SUBSTITUTE(AJ1,"-","")))))*(ABS($Q$3))</f>
        <v>0</v>
      </c>
      <c r="AZ1" s="59">
        <f>((SUMPRODUCT(LEN(AL1)-LEN(SUBSTITUTE(AL1,"+",""))))-(SUMPRODUCT(LEN(AL1)-LEN(SUBSTITUTE(AL1,"-","")))))*(ABS($S$3))</f>
        <v>0</v>
      </c>
      <c r="BA1" s="59">
        <f>((SUMPRODUCT(LEN(AN1)-LEN(SUBSTITUTE(AN1,"+",""))))-(SUMPRODUCT(LEN(AN1)-LEN(SUBSTITUTE(AN1,"-","")))))*(ABS($U$3))</f>
        <v>0</v>
      </c>
      <c r="BB1" s="59">
        <f>((SUMPRODUCT(LEN(AP1)-LEN(SUBSTITUTE(AP1,"+",""))))-(SUMPRODUCT(LEN(AP1)-LEN(SUBSTITUTE(AP1,"-","")))))*(ABS($W$3))</f>
        <v>0</v>
      </c>
    </row>
    <row r="2" spans="1:341" s="90" customFormat="1" ht="114" customHeight="1">
      <c r="A2" s="262" t="s">
        <v>262</v>
      </c>
      <c r="B2" s="263"/>
      <c r="C2" s="264"/>
      <c r="D2" s="103" t="s">
        <v>263</v>
      </c>
      <c r="E2" s="103" t="s">
        <v>264</v>
      </c>
      <c r="F2" s="95" t="s">
        <v>263</v>
      </c>
      <c r="G2" s="95" t="s">
        <v>264</v>
      </c>
      <c r="H2" s="96" t="s">
        <v>263</v>
      </c>
      <c r="I2" s="96" t="s">
        <v>264</v>
      </c>
      <c r="J2" s="185" t="s">
        <v>263</v>
      </c>
      <c r="K2" s="185" t="s">
        <v>264</v>
      </c>
      <c r="L2" s="97" t="s">
        <v>263</v>
      </c>
      <c r="M2" s="97" t="s">
        <v>264</v>
      </c>
      <c r="N2" s="98" t="s">
        <v>263</v>
      </c>
      <c r="O2" s="98" t="s">
        <v>264</v>
      </c>
      <c r="P2" s="99" t="s">
        <v>263</v>
      </c>
      <c r="Q2" s="99" t="s">
        <v>264</v>
      </c>
      <c r="R2" s="100" t="s">
        <v>263</v>
      </c>
      <c r="S2" s="100" t="s">
        <v>264</v>
      </c>
      <c r="T2" s="188" t="s">
        <v>263</v>
      </c>
      <c r="U2" s="188" t="s">
        <v>264</v>
      </c>
      <c r="V2" s="101" t="s">
        <v>263</v>
      </c>
      <c r="W2" s="102" t="s">
        <v>264</v>
      </c>
      <c r="X2" s="327"/>
      <c r="AR2" s="213"/>
      <c r="AS2" s="59"/>
      <c r="AT2" s="59"/>
      <c r="AU2" s="59"/>
      <c r="AV2" s="59"/>
      <c r="AW2" s="59"/>
      <c r="AX2" s="59"/>
      <c r="AY2" s="59"/>
      <c r="AZ2" s="59"/>
      <c r="BA2" s="59"/>
      <c r="BB2" s="59"/>
    </row>
    <row r="3" spans="1:341" ht="48.75" customHeight="1" thickBot="1">
      <c r="A3" s="265"/>
      <c r="B3" s="266"/>
      <c r="C3" s="267"/>
      <c r="D3" s="160">
        <f>'06_Scenarios_Summary_BAU'!Q11</f>
        <v>0.25233320363124306</v>
      </c>
      <c r="E3" s="160">
        <f>'06_Scenarios_Summary_BAU'!R11</f>
        <v>1.3812980529011525E-2</v>
      </c>
      <c r="F3" s="161">
        <f>'06_Scenarios_Summary_BAU'!Q12</f>
        <v>6.6973650294344086E-2</v>
      </c>
      <c r="G3" s="161">
        <f>'06_Scenarios_Summary_BAU'!R12</f>
        <v>1.2289570542144907E-2</v>
      </c>
      <c r="H3" s="162">
        <f>'06_Scenarios_Summary_BAU'!Q13</f>
        <v>-0.12162762058301756</v>
      </c>
      <c r="I3" s="162">
        <f>'06_Scenarios_Summary_BAU'!R13</f>
        <v>-5.931303805105116E-3</v>
      </c>
      <c r="J3" s="230">
        <f>'06_Scenarios_Summary_BAU'!Q14</f>
        <v>0.11107758873899096</v>
      </c>
      <c r="K3" s="230">
        <f>'06_Scenarios_Summary_BAU'!R14</f>
        <v>2.9915112565225836E-2</v>
      </c>
      <c r="L3" s="163">
        <f>'06_Scenarios_Summary_BAU'!Q15</f>
        <v>-0.15902095185258522</v>
      </c>
      <c r="M3" s="163">
        <f>'06_Scenarios_Summary_BAU'!R15</f>
        <v>-1.0650004649852288E-2</v>
      </c>
      <c r="N3" s="164">
        <f>'06_Scenarios_Summary_BAU'!Q16</f>
        <v>-0.17889023937186679</v>
      </c>
      <c r="O3" s="164">
        <f>'06_Scenarios_Summary_BAU'!R16</f>
        <v>-1.6826499242194919E-2</v>
      </c>
      <c r="P3" s="165">
        <f>'06_Scenarios_Summary_BAU'!Q17</f>
        <v>-0.10561948154778947</v>
      </c>
      <c r="Q3" s="165">
        <f>'06_Scenarios_Summary_BAU'!R17</f>
        <v>-1.2193128249395052E-2</v>
      </c>
      <c r="R3" s="166">
        <f>'06_Scenarios_Summary_BAU'!Q18</f>
        <v>3.2355799112323648E-2</v>
      </c>
      <c r="S3" s="166">
        <f>'06_Scenarios_Summary_BAU'!R18</f>
        <v>4.2269635556816685E-3</v>
      </c>
      <c r="T3" s="231">
        <f>'06_Scenarios_Summary_BAU'!Q19</f>
        <v>-7.6616943369577264E-2</v>
      </c>
      <c r="U3" s="231">
        <f>'06_Scenarios_Summary_BAU'!R19</f>
        <v>-8.9006832507205742E-4</v>
      </c>
      <c r="V3" s="167">
        <f>'06_Scenarios_Summary_BAU'!Q20</f>
        <v>-0.55139993223844119</v>
      </c>
      <c r="W3" s="168">
        <f>'06_Scenarios_Summary_BAU'!R20</f>
        <v>-1.3753622920444106E-2</v>
      </c>
      <c r="X3" s="327"/>
    </row>
    <row r="4" spans="1:341" ht="48.75" customHeight="1" thickBot="1">
      <c r="A4" s="94" t="s">
        <v>181</v>
      </c>
      <c r="B4" s="94" t="s">
        <v>182</v>
      </c>
      <c r="C4" s="94" t="s">
        <v>183</v>
      </c>
      <c r="D4" s="47" t="s">
        <v>184</v>
      </c>
      <c r="E4" s="47" t="s">
        <v>185</v>
      </c>
      <c r="F4" s="48" t="s">
        <v>184</v>
      </c>
      <c r="G4" s="48" t="s">
        <v>185</v>
      </c>
      <c r="H4" s="49" t="s">
        <v>184</v>
      </c>
      <c r="I4" s="49" t="s">
        <v>185</v>
      </c>
      <c r="J4" s="187" t="s">
        <v>184</v>
      </c>
      <c r="K4" s="187" t="s">
        <v>185</v>
      </c>
      <c r="L4" s="50" t="s">
        <v>184</v>
      </c>
      <c r="M4" s="50" t="s">
        <v>185</v>
      </c>
      <c r="N4" s="51" t="s">
        <v>184</v>
      </c>
      <c r="O4" s="51" t="s">
        <v>185</v>
      </c>
      <c r="P4" s="52" t="s">
        <v>184</v>
      </c>
      <c r="Q4" s="52" t="s">
        <v>185</v>
      </c>
      <c r="R4" s="53" t="s">
        <v>184</v>
      </c>
      <c r="S4" s="53" t="s">
        <v>185</v>
      </c>
      <c r="T4" s="190" t="s">
        <v>184</v>
      </c>
      <c r="U4" s="190" t="s">
        <v>185</v>
      </c>
      <c r="V4" s="54" t="s">
        <v>184</v>
      </c>
      <c r="W4" s="54" t="s">
        <v>185</v>
      </c>
      <c r="X4" s="327"/>
    </row>
    <row r="5" spans="1:341" ht="153.94999999999999" customHeight="1">
      <c r="A5" s="303" t="s">
        <v>186</v>
      </c>
      <c r="B5" s="34" t="s">
        <v>187</v>
      </c>
      <c r="C5" s="35" t="s">
        <v>265</v>
      </c>
      <c r="D5" s="243"/>
      <c r="E5" s="240"/>
      <c r="F5" s="243"/>
      <c r="G5" s="240"/>
      <c r="H5" s="243"/>
      <c r="I5" s="240"/>
      <c r="J5" s="243"/>
      <c r="K5" s="240"/>
      <c r="L5" s="243"/>
      <c r="M5" s="240"/>
      <c r="N5" s="243"/>
      <c r="O5" s="240"/>
      <c r="P5" s="243"/>
      <c r="Q5" s="240"/>
      <c r="R5" s="240"/>
      <c r="S5" s="240"/>
      <c r="T5" s="243"/>
      <c r="U5" s="240"/>
      <c r="V5" s="246"/>
      <c r="W5" s="249"/>
      <c r="X5" s="238">
        <f>SUM(Y5:AH9)</f>
        <v>0</v>
      </c>
      <c r="Y5" s="331">
        <f>((SUMPRODUCT(LEN(D5)-LEN(SUBSTITUTE(D5,"+",""))))-(SUMPRODUCT(LEN(D5)-LEN(SUBSTITUTE(D5,"-","")))))*(ABS('08_Scenario_Summary'!$C$15))</f>
        <v>0</v>
      </c>
      <c r="Z5" s="331">
        <f>((SUMPRODUCT(LEN(F5)-LEN(SUBSTITUTE(F5,"+",""))))-(SUMPRODUCT(LEN(F5)-LEN(SUBSTITUTE(F5,"-","")))))*(ABS('08_Scenario_Summary'!$C$16))</f>
        <v>0</v>
      </c>
      <c r="AA5" s="331">
        <f>((SUMPRODUCT(LEN(H5)-LEN(SUBSTITUTE(H5,"+",""))))-(SUMPRODUCT(LEN(H5)-LEN(SUBSTITUTE(H5,"-","")))))*(ABS('08_Scenario_Summary'!$C$17))</f>
        <v>0</v>
      </c>
      <c r="AB5" s="331">
        <f>((SUMPRODUCT(LEN(J5)-LEN(SUBSTITUTE(J5,"+",""))))-(SUMPRODUCT(LEN(J5)-LEN(SUBSTITUTE(J5,"-","")))))*(ABS('08_Scenario_Summary'!$C$18))</f>
        <v>0</v>
      </c>
      <c r="AC5" s="331">
        <f>((SUMPRODUCT(LEN(L5)-LEN(SUBSTITUTE(L5,"+",""))))-(SUMPRODUCT(LEN(L5)-LEN(SUBSTITUTE(L5,"-","")))))*(ABS('08_Scenario_Summary'!$C$19))</f>
        <v>0</v>
      </c>
      <c r="AD5" s="331">
        <f>((SUMPRODUCT(LEN(N5)-LEN(SUBSTITUTE(N5,"+",""))))-(SUMPRODUCT(LEN(N5)-LEN(SUBSTITUTE(N5,"-","")))))*(ABS('08_Scenario_Summary'!$C$20))</f>
        <v>0</v>
      </c>
      <c r="AE5" s="331">
        <f>((SUMPRODUCT(LEN(P5)-LEN(SUBSTITUTE(P5,"+",""))))-(SUMPRODUCT(LEN(P5)-LEN(SUBSTITUTE(P5,"-","")))))*(ABS('08_Scenario_Summary'!$C$21))</f>
        <v>0</v>
      </c>
      <c r="AF5" s="331">
        <f>((SUMPRODUCT(LEN(R5)-LEN(SUBSTITUTE(R5,"+",""))))-(SUMPRODUCT(LEN(R5)-LEN(SUBSTITUTE(R5,"-","")))))*(ABS('08_Scenario_Summary'!$C$22))</f>
        <v>0</v>
      </c>
      <c r="AG5" s="331">
        <f>((SUMPRODUCT(LEN(T5)-LEN(SUBSTITUTE(T5,"+",""))))-(SUMPRODUCT(LEN(T5)-LEN(SUBSTITUTE(T5,"-","")))))*(ABS('08_Scenario_Summary'!$C$23))</f>
        <v>0</v>
      </c>
      <c r="AH5" s="331">
        <f>((SUMPRODUCT(LEN(V5)-LEN(SUBSTITUTE(V5,"+",""))))-(SUMPRODUCT(LEN(V5)-LEN(SUBSTITUTE(V5,"-","")))))*(ABS('08_Scenario_Summary'!$C$24))</f>
        <v>0</v>
      </c>
      <c r="AI5" s="210"/>
      <c r="AJ5" s="210"/>
      <c r="AK5" s="210"/>
      <c r="AL5" s="210"/>
      <c r="AM5" s="211"/>
      <c r="AN5" s="332"/>
      <c r="AO5" s="332"/>
    </row>
    <row r="6" spans="1:341" ht="225">
      <c r="A6" s="304"/>
      <c r="B6" s="36" t="s">
        <v>189</v>
      </c>
      <c r="C6" s="37" t="s">
        <v>266</v>
      </c>
      <c r="D6" s="244"/>
      <c r="E6" s="241"/>
      <c r="F6" s="244"/>
      <c r="G6" s="241"/>
      <c r="H6" s="244"/>
      <c r="I6" s="241"/>
      <c r="J6" s="244"/>
      <c r="K6" s="241"/>
      <c r="L6" s="244"/>
      <c r="M6" s="241"/>
      <c r="N6" s="244"/>
      <c r="O6" s="241"/>
      <c r="P6" s="244"/>
      <c r="Q6" s="241"/>
      <c r="R6" s="241"/>
      <c r="S6" s="241"/>
      <c r="T6" s="244"/>
      <c r="U6" s="241"/>
      <c r="V6" s="247"/>
      <c r="W6" s="250"/>
      <c r="X6" s="238"/>
      <c r="Y6" s="331"/>
      <c r="Z6" s="331"/>
      <c r="AA6" s="331"/>
      <c r="AB6" s="331"/>
      <c r="AC6" s="331"/>
      <c r="AD6" s="331"/>
      <c r="AE6" s="331"/>
      <c r="AF6" s="331"/>
      <c r="AG6" s="331"/>
      <c r="AH6" s="331"/>
      <c r="AI6" s="210"/>
      <c r="AJ6" s="210"/>
      <c r="AK6" s="210"/>
      <c r="AL6" s="210"/>
      <c r="AM6" s="211"/>
      <c r="AN6" s="332"/>
      <c r="AO6" s="332"/>
    </row>
    <row r="7" spans="1:341" ht="20.100000000000001" customHeight="1">
      <c r="A7" s="304"/>
      <c r="B7" s="36" t="s">
        <v>191</v>
      </c>
      <c r="C7" s="37" t="s">
        <v>267</v>
      </c>
      <c r="D7" s="244"/>
      <c r="E7" s="241"/>
      <c r="F7" s="244"/>
      <c r="G7" s="241"/>
      <c r="H7" s="244"/>
      <c r="I7" s="241"/>
      <c r="J7" s="244"/>
      <c r="K7" s="241"/>
      <c r="L7" s="244"/>
      <c r="M7" s="241"/>
      <c r="N7" s="244"/>
      <c r="O7" s="241"/>
      <c r="P7" s="244"/>
      <c r="Q7" s="241"/>
      <c r="R7" s="241"/>
      <c r="S7" s="241"/>
      <c r="T7" s="244"/>
      <c r="U7" s="241"/>
      <c r="V7" s="247"/>
      <c r="W7" s="250"/>
      <c r="X7" s="238"/>
      <c r="Y7" s="331"/>
      <c r="Z7" s="331"/>
      <c r="AA7" s="331"/>
      <c r="AB7" s="331"/>
      <c r="AC7" s="331"/>
      <c r="AD7" s="331"/>
      <c r="AE7" s="331"/>
      <c r="AF7" s="331"/>
      <c r="AG7" s="331"/>
      <c r="AH7" s="331"/>
      <c r="AI7" s="318"/>
      <c r="AJ7" s="318"/>
      <c r="AK7" s="318"/>
      <c r="AL7" s="318"/>
      <c r="AM7" s="211"/>
      <c r="AN7" s="332"/>
      <c r="AO7" s="332"/>
    </row>
    <row r="8" spans="1:341" ht="56.25">
      <c r="A8" s="304"/>
      <c r="B8" s="36" t="s">
        <v>193</v>
      </c>
      <c r="C8" s="207" t="s">
        <v>268</v>
      </c>
      <c r="D8" s="244"/>
      <c r="E8" s="241"/>
      <c r="F8" s="244"/>
      <c r="G8" s="241"/>
      <c r="H8" s="244"/>
      <c r="I8" s="241"/>
      <c r="J8" s="244"/>
      <c r="K8" s="241"/>
      <c r="L8" s="244"/>
      <c r="M8" s="241"/>
      <c r="N8" s="244"/>
      <c r="O8" s="241"/>
      <c r="P8" s="244" t="s">
        <v>269</v>
      </c>
      <c r="Q8" s="241" t="s">
        <v>270</v>
      </c>
      <c r="R8" s="244" t="s">
        <v>271</v>
      </c>
      <c r="S8" s="241" t="s">
        <v>270</v>
      </c>
      <c r="T8" s="244" t="s">
        <v>234</v>
      </c>
      <c r="U8" s="241" t="s">
        <v>272</v>
      </c>
      <c r="V8" s="247"/>
      <c r="W8" s="250"/>
      <c r="X8" s="238"/>
      <c r="Y8" s="331"/>
      <c r="Z8" s="331"/>
      <c r="AA8" s="331"/>
      <c r="AB8" s="331"/>
      <c r="AC8" s="331"/>
      <c r="AD8" s="331"/>
      <c r="AE8" s="331"/>
      <c r="AF8" s="331"/>
      <c r="AG8" s="331"/>
      <c r="AH8" s="331"/>
      <c r="AI8" s="318"/>
      <c r="AJ8" s="318"/>
      <c r="AK8" s="318"/>
      <c r="AL8" s="318"/>
      <c r="AM8" s="211"/>
      <c r="AN8" s="332"/>
      <c r="AO8" s="332"/>
    </row>
    <row r="9" spans="1:341" s="6" customFormat="1" ht="94.5" thickBot="1">
      <c r="A9" s="305"/>
      <c r="B9" s="38" t="s">
        <v>195</v>
      </c>
      <c r="C9" s="39" t="s">
        <v>273</v>
      </c>
      <c r="D9" s="245"/>
      <c r="E9" s="242"/>
      <c r="F9" s="245"/>
      <c r="G9" s="242"/>
      <c r="H9" s="245"/>
      <c r="I9" s="242"/>
      <c r="J9" s="245"/>
      <c r="K9" s="242"/>
      <c r="L9" s="245"/>
      <c r="M9" s="242"/>
      <c r="N9" s="245"/>
      <c r="O9" s="242"/>
      <c r="P9" s="245"/>
      <c r="Q9" s="242"/>
      <c r="R9" s="242"/>
      <c r="S9" s="242"/>
      <c r="T9" s="245"/>
      <c r="U9" s="242"/>
      <c r="V9" s="248"/>
      <c r="W9" s="251"/>
      <c r="X9" s="239"/>
      <c r="Y9" s="331"/>
      <c r="Z9" s="331"/>
      <c r="AA9" s="331"/>
      <c r="AB9" s="331"/>
      <c r="AC9" s="331"/>
      <c r="AD9" s="331"/>
      <c r="AE9" s="331"/>
      <c r="AF9" s="331"/>
      <c r="AG9" s="331"/>
      <c r="AH9" s="331"/>
      <c r="AI9" s="318"/>
      <c r="AJ9" s="318"/>
      <c r="AK9" s="318"/>
      <c r="AL9" s="318"/>
      <c r="AM9" s="211"/>
      <c r="AN9" s="332"/>
      <c r="AO9" s="332"/>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row>
    <row r="10" spans="1:341" ht="60.95" customHeight="1">
      <c r="A10" s="274" t="s">
        <v>197</v>
      </c>
      <c r="B10" s="40" t="s">
        <v>198</v>
      </c>
      <c r="C10" s="41" t="s">
        <v>274</v>
      </c>
      <c r="D10" s="271" t="s">
        <v>269</v>
      </c>
      <c r="E10" s="284" t="s">
        <v>275</v>
      </c>
      <c r="F10" s="271" t="s">
        <v>236</v>
      </c>
      <c r="G10" s="284" t="s">
        <v>276</v>
      </c>
      <c r="H10" s="271"/>
      <c r="I10" s="284"/>
      <c r="J10" s="271"/>
      <c r="K10" s="284"/>
      <c r="L10" s="271" t="s">
        <v>277</v>
      </c>
      <c r="M10" s="284" t="s">
        <v>278</v>
      </c>
      <c r="N10" s="271" t="s">
        <v>261</v>
      </c>
      <c r="O10" s="284" t="s">
        <v>279</v>
      </c>
      <c r="P10" s="271" t="s">
        <v>280</v>
      </c>
      <c r="Q10" s="284" t="s">
        <v>281</v>
      </c>
      <c r="R10" s="284" t="s">
        <v>261</v>
      </c>
      <c r="S10" s="284"/>
      <c r="T10" s="271" t="s">
        <v>234</v>
      </c>
      <c r="U10" s="284" t="s">
        <v>282</v>
      </c>
      <c r="V10" s="297"/>
      <c r="W10" s="292"/>
      <c r="X10" s="319">
        <f>SUM(Y10:AH11)</f>
        <v>-0.96877511153821749</v>
      </c>
      <c r="Y10" s="324">
        <f>((SUMPRODUCT(LEN(F10)-LEN(SUBSTITUTE(F10,"+",""))))-(SUMPRODUCT(LEN(F10)-LEN(SUBSTITUTE(F10,"-","")))))*(ABS('08_Scenario_Summary'!$C$15))</f>
        <v>-0.10948206839396107</v>
      </c>
      <c r="Z10" s="324">
        <f>((SUMPRODUCT(LEN(F10)-LEN(SUBSTITUTE(F10,"+",""))))-(SUMPRODUCT(LEN(F10)-LEN(SUBSTITUTE(F10,"-","")))))*(ABS('08_Scenario_Summary'!$C$16))</f>
        <v>-0.366997184359317</v>
      </c>
      <c r="AA10" s="324">
        <f>((SUMPRODUCT(LEN(H10)-LEN(SUBSTITUTE(H10,"+",""))))-(SUMPRODUCT(LEN(H10)-LEN(SUBSTITUTE(H10,"-","")))))*(ABS('08_Scenario_Summary'!$C$17))</f>
        <v>0</v>
      </c>
      <c r="AB10" s="324">
        <f>((SUMPRODUCT(LEN(J10)-LEN(SUBSTITUTE(J10,"+",""))))-(SUMPRODUCT(LEN(J10)-LEN(SUBSTITUTE(J10,"-","")))))*(ABS('08_Scenario_Summary'!$C$18))</f>
        <v>0</v>
      </c>
      <c r="AC10" s="324">
        <f>((SUMPRODUCT(LEN(L10)-LEN(SUBSTITUTE(L10,"+",""))))-(SUMPRODUCT(LEN(L10)-LEN(SUBSTITUTE(L10,"-","")))))*(ABS('08_Scenario_Summary'!$C$19))</f>
        <v>0.40183401718252837</v>
      </c>
      <c r="AD10" s="324">
        <f>((SUMPRODUCT(LEN(N10)-LEN(SUBSTITUTE(N10,"+",""))))-(SUMPRODUCT(LEN(N10)-LEN(SUBSTITUTE(N10,"-","")))))*(ABS('08_Scenario_Summary'!$C$20))</f>
        <v>-9.4060465798902315E-2</v>
      </c>
      <c r="AE10" s="324">
        <f>((SUMPRODUCT(LEN(P10)-LEN(SUBSTITUTE(P10,"+",""))))-(SUMPRODUCT(LEN(P10)-LEN(SUBSTITUTE(P10,"-","")))))*(ABS('08_Scenario_Summary'!$C$21))</f>
        <v>-0.69266359221114249</v>
      </c>
      <c r="AF10" s="324">
        <f>((SUMPRODUCT(LEN(R10)-LEN(SUBSTITUTE(R10,"+",""))))-(SUMPRODUCT(LEN(R10)-LEN(SUBSTITUTE(R10,"-","")))))*(ABS('08_Scenario_Summary'!$C$22))</f>
        <v>-0.13064006056557906</v>
      </c>
      <c r="AG10" s="324">
        <f>((SUMPRODUCT(LEN(T10)-LEN(SUBSTITUTE(T10,"+",""))))-(SUMPRODUCT(LEN(T10)-LEN(SUBSTITUTE(T10,"-","")))))*(ABS('08_Scenario_Summary'!$C$23))</f>
        <v>2.3234242608156108E-2</v>
      </c>
      <c r="AH10" s="324">
        <f>((SUMPRODUCT(LEN(V10)-LEN(SUBSTITUTE(V10,"+",""))))-(SUMPRODUCT(LEN(V10)-LEN(SUBSTITUTE(V10,"-","")))))*(ABS('08_Scenario_Summary'!$C$24))</f>
        <v>0</v>
      </c>
    </row>
    <row r="11" spans="1:341" ht="101.1" customHeight="1" thickBot="1">
      <c r="A11" s="276"/>
      <c r="B11" s="38" t="s">
        <v>202</v>
      </c>
      <c r="C11" s="39" t="s">
        <v>283</v>
      </c>
      <c r="D11" s="273"/>
      <c r="E11" s="286"/>
      <c r="F11" s="273"/>
      <c r="G11" s="286"/>
      <c r="H11" s="273"/>
      <c r="I11" s="286"/>
      <c r="J11" s="273"/>
      <c r="K11" s="286"/>
      <c r="L11" s="273"/>
      <c r="M11" s="286"/>
      <c r="N11" s="273"/>
      <c r="O11" s="286"/>
      <c r="P11" s="273"/>
      <c r="Q11" s="286"/>
      <c r="R11" s="286"/>
      <c r="S11" s="286"/>
      <c r="T11" s="273"/>
      <c r="U11" s="286"/>
      <c r="V11" s="298"/>
      <c r="W11" s="294"/>
      <c r="X11" s="320"/>
      <c r="Y11" s="324"/>
      <c r="Z11" s="324"/>
      <c r="AA11" s="324"/>
      <c r="AB11" s="324"/>
      <c r="AC11" s="324"/>
      <c r="AD11" s="324"/>
      <c r="AE11" s="324"/>
      <c r="AF11" s="324"/>
      <c r="AG11" s="324"/>
      <c r="AH11" s="324"/>
    </row>
    <row r="12" spans="1:341" ht="63.95" customHeight="1" thickBot="1">
      <c r="A12" s="42" t="s">
        <v>204</v>
      </c>
      <c r="B12" s="43" t="s">
        <v>205</v>
      </c>
      <c r="C12" s="44" t="s">
        <v>284</v>
      </c>
      <c r="D12" s="10"/>
      <c r="E12" s="9"/>
      <c r="F12" s="10"/>
      <c r="G12" s="9"/>
      <c r="H12" s="10"/>
      <c r="I12" s="9"/>
      <c r="J12" s="10"/>
      <c r="K12" s="9"/>
      <c r="L12" s="10"/>
      <c r="M12" s="9"/>
      <c r="N12" s="10"/>
      <c r="O12" s="9"/>
      <c r="P12" s="10"/>
      <c r="Q12" s="9"/>
      <c r="R12" s="10"/>
      <c r="S12" s="9"/>
      <c r="T12" s="10"/>
      <c r="U12" s="9"/>
      <c r="V12" s="195"/>
      <c r="W12" s="197"/>
      <c r="X12" s="217">
        <f>SUM(Y12:AH13)</f>
        <v>0</v>
      </c>
      <c r="Y12" s="232">
        <f>((SUMPRODUCT(LEN(F12)-LEN(SUBSTITUTE(F12,"+",""))))-(SUMPRODUCT(LEN(F12)-LEN(SUBSTITUTE(F12,"-","")))))*(ABS('08_Scenario_Summary'!$C$15))</f>
        <v>0</v>
      </c>
      <c r="Z12" s="232">
        <f>((SUMPRODUCT(LEN(F12)-LEN(SUBSTITUTE(F12,"+",""))))-(SUMPRODUCT(LEN(F12)-LEN(SUBSTITUTE(F12,"-","")))))*(ABS('08_Scenario_Summary'!$C$16))</f>
        <v>0</v>
      </c>
      <c r="AA12" s="232">
        <f>((SUMPRODUCT(LEN(H12)-LEN(SUBSTITUTE(H12,"+",""))))-(SUMPRODUCT(LEN(H12)-LEN(SUBSTITUTE(H12,"-","")))))*(ABS('08_Scenario_Summary'!$C$17))</f>
        <v>0</v>
      </c>
      <c r="AB12" s="232">
        <f>((SUMPRODUCT(LEN(J12)-LEN(SUBSTITUTE(J12,"+",""))))-(SUMPRODUCT(LEN(J12)-LEN(SUBSTITUTE(J12,"-","")))))*(ABS('08_Scenario_Summary'!$C$18))</f>
        <v>0</v>
      </c>
      <c r="AC12" s="232">
        <f>((SUMPRODUCT(LEN(L12)-LEN(SUBSTITUTE(L12,"+",""))))-(SUMPRODUCT(LEN(L12)-LEN(SUBSTITUTE(L12,"-","")))))*(ABS('08_Scenario_Summary'!$C$19))</f>
        <v>0</v>
      </c>
      <c r="AD12" s="232">
        <f>((SUMPRODUCT(LEN(N12)-LEN(SUBSTITUTE(N12,"+",""))))-(SUMPRODUCT(LEN(N12)-LEN(SUBSTITUTE(N12,"-","")))))*(ABS('08_Scenario_Summary'!$C$20))</f>
        <v>0</v>
      </c>
      <c r="AE12" s="232">
        <f>((SUMPRODUCT(LEN(P12)-LEN(SUBSTITUTE(P12,"+",""))))-(SUMPRODUCT(LEN(P12)-LEN(SUBSTITUTE(P12,"-","")))))*(ABS('08_Scenario_Summary'!$C$21))</f>
        <v>0</v>
      </c>
      <c r="AF12" s="232">
        <f>((SUMPRODUCT(LEN(R12)-LEN(SUBSTITUTE(R12,"+",""))))-(SUMPRODUCT(LEN(R12)-LEN(SUBSTITUTE(R12,"-","")))))*(ABS('08_Scenario_Summary'!$C$22))</f>
        <v>0</v>
      </c>
      <c r="AG12" s="232">
        <f>((SUMPRODUCT(LEN(T12)-LEN(SUBSTITUTE(T12,"+",""))))-(SUMPRODUCT(LEN(T12)-LEN(SUBSTITUTE(T12,"-","")))))*(ABS('08_Scenario_Summary'!$C$23))</f>
        <v>0</v>
      </c>
      <c r="AH12" s="232">
        <f>((SUMPRODUCT(LEN(V12)-LEN(SUBSTITUTE(V12,"+",""))))-(SUMPRODUCT(LEN(V12)-LEN(SUBSTITUTE(V12,"-","")))))*(ABS('08_Scenario_Summary'!$C$24))</f>
        <v>0</v>
      </c>
    </row>
    <row r="13" spans="1:341" ht="75">
      <c r="A13" s="274" t="s">
        <v>207</v>
      </c>
      <c r="B13" s="40" t="s">
        <v>208</v>
      </c>
      <c r="C13" s="41" t="s">
        <v>285</v>
      </c>
      <c r="D13" s="271"/>
      <c r="E13" s="284"/>
      <c r="F13" s="271"/>
      <c r="G13" s="284"/>
      <c r="H13" s="271"/>
      <c r="I13" s="284"/>
      <c r="J13" s="271"/>
      <c r="K13" s="284"/>
      <c r="L13" s="271"/>
      <c r="M13" s="284"/>
      <c r="N13" s="271"/>
      <c r="O13" s="284"/>
      <c r="P13" s="271"/>
      <c r="Q13" s="284"/>
      <c r="R13" s="271"/>
      <c r="S13" s="284"/>
      <c r="T13" s="284"/>
      <c r="U13" s="284"/>
      <c r="V13" s="268"/>
      <c r="W13" s="328"/>
      <c r="X13" s="325">
        <f t="shared" ref="X13:X15" si="0">SUM(Y13:AH14)</f>
        <v>0</v>
      </c>
      <c r="Y13" s="324">
        <f>((SUMPRODUCT(LEN(F13)-LEN(SUBSTITUTE(F13,"+",""))))-(SUMPRODUCT(LEN(F13)-LEN(SUBSTITUTE(F13,"-","")))))*(ABS('08_Scenario_Summary'!$C$15))</f>
        <v>0</v>
      </c>
      <c r="Z13" s="324">
        <f>((SUMPRODUCT(LEN(F13)-LEN(SUBSTITUTE(F13,"+",""))))-(SUMPRODUCT(LEN(F13)-LEN(SUBSTITUTE(F13,"-","")))))*(ABS('08_Scenario_Summary'!$C$16))</f>
        <v>0</v>
      </c>
      <c r="AA13" s="324">
        <f>((SUMPRODUCT(LEN(H13)-LEN(SUBSTITUTE(H13,"+",""))))-(SUMPRODUCT(LEN(H13)-LEN(SUBSTITUTE(H13,"-","")))))*(ABS('08_Scenario_Summary'!$C$17))</f>
        <v>0</v>
      </c>
      <c r="AB13" s="324">
        <f>((SUMPRODUCT(LEN(J13)-LEN(SUBSTITUTE(J13,"+",""))))-(SUMPRODUCT(LEN(J13)-LEN(SUBSTITUTE(J13,"-","")))))*(ABS('08_Scenario_Summary'!$C$18))</f>
        <v>0</v>
      </c>
      <c r="AC13" s="324">
        <f>((SUMPRODUCT(LEN(L13)-LEN(SUBSTITUTE(L13,"+",""))))-(SUMPRODUCT(LEN(L13)-LEN(SUBSTITUTE(L13,"-","")))))*(ABS('08_Scenario_Summary'!$C$19))</f>
        <v>0</v>
      </c>
      <c r="AD13" s="324">
        <f>((SUMPRODUCT(LEN(N13)-LEN(SUBSTITUTE(N13,"+",""))))-(SUMPRODUCT(LEN(N13)-LEN(SUBSTITUTE(N13,"-","")))))*(ABS('08_Scenario_Summary'!$C$20))</f>
        <v>0</v>
      </c>
      <c r="AE13" s="324">
        <f>((SUMPRODUCT(LEN(P13)-LEN(SUBSTITUTE(P13,"+",""))))-(SUMPRODUCT(LEN(P13)-LEN(SUBSTITUTE(P13,"-","")))))*(ABS('08_Scenario_Summary'!$C$21))</f>
        <v>0</v>
      </c>
      <c r="AF13" s="324">
        <f>((SUMPRODUCT(LEN(R13)-LEN(SUBSTITUTE(R13,"+",""))))-(SUMPRODUCT(LEN(R13)-LEN(SUBSTITUTE(R13,"-","")))))*(ABS('08_Scenario_Summary'!$C$22))</f>
        <v>0</v>
      </c>
      <c r="AG13" s="324">
        <f>((SUMPRODUCT(LEN(T13)-LEN(SUBSTITUTE(T13,"+",""))))-(SUMPRODUCT(LEN(T13)-LEN(SUBSTITUTE(T13,"-","")))))*(ABS('08_Scenario_Summary'!$C$23))</f>
        <v>0</v>
      </c>
      <c r="AH13" s="324">
        <f>((SUMPRODUCT(LEN(V13)-LEN(SUBSTITUTE(V13,"+",""))))-(SUMPRODUCT(LEN(V13)-LEN(SUBSTITUTE(V13,"-","")))))*(ABS('08_Scenario_Summary'!$C$24))</f>
        <v>0</v>
      </c>
      <c r="AI13" s="260"/>
    </row>
    <row r="14" spans="1:341" ht="150.75" thickBot="1">
      <c r="A14" s="276"/>
      <c r="B14" s="38" t="s">
        <v>211</v>
      </c>
      <c r="C14" s="39" t="s">
        <v>286</v>
      </c>
      <c r="D14" s="273"/>
      <c r="E14" s="286"/>
      <c r="F14" s="273"/>
      <c r="G14" s="286"/>
      <c r="H14" s="273"/>
      <c r="I14" s="286"/>
      <c r="J14" s="273"/>
      <c r="K14" s="286"/>
      <c r="L14" s="273"/>
      <c r="M14" s="286"/>
      <c r="N14" s="273"/>
      <c r="O14" s="286"/>
      <c r="P14" s="273"/>
      <c r="Q14" s="286"/>
      <c r="R14" s="273"/>
      <c r="S14" s="286"/>
      <c r="T14" s="286"/>
      <c r="U14" s="286"/>
      <c r="V14" s="270"/>
      <c r="W14" s="329"/>
      <c r="X14" s="325"/>
      <c r="Y14" s="324"/>
      <c r="Z14" s="324"/>
      <c r="AA14" s="324"/>
      <c r="AB14" s="324"/>
      <c r="AC14" s="324"/>
      <c r="AD14" s="324"/>
      <c r="AE14" s="324"/>
      <c r="AF14" s="324"/>
      <c r="AG14" s="324"/>
      <c r="AH14" s="324"/>
      <c r="AI14" s="260"/>
    </row>
    <row r="15" spans="1:341" ht="37.5" customHeight="1">
      <c r="A15" s="274" t="s">
        <v>213</v>
      </c>
      <c r="B15" s="40" t="s">
        <v>214</v>
      </c>
      <c r="C15" s="41" t="s">
        <v>287</v>
      </c>
      <c r="D15" s="271"/>
      <c r="E15" s="284"/>
      <c r="F15" s="271" t="s">
        <v>236</v>
      </c>
      <c r="G15" s="284" t="s">
        <v>288</v>
      </c>
      <c r="H15" s="271"/>
      <c r="I15" s="284"/>
      <c r="J15" s="271"/>
      <c r="K15" s="284"/>
      <c r="L15" s="271"/>
      <c r="M15" s="284"/>
      <c r="N15" s="271"/>
      <c r="O15" s="284"/>
      <c r="P15" s="271"/>
      <c r="Q15" s="284"/>
      <c r="R15" s="284"/>
      <c r="S15" s="284"/>
      <c r="T15" s="284"/>
      <c r="U15" s="284"/>
      <c r="V15" s="268"/>
      <c r="W15" s="292"/>
      <c r="X15" s="330">
        <f t="shared" si="0"/>
        <v>-0.47647925275327807</v>
      </c>
      <c r="Y15" s="324">
        <f>((SUMPRODUCT(LEN(F15)-LEN(SUBSTITUTE(F15,"+",""))))-(SUMPRODUCT(LEN(F15)-LEN(SUBSTITUTE(F15,"-","")))))*(ABS('08_Scenario_Summary'!$C$15))</f>
        <v>-0.10948206839396107</v>
      </c>
      <c r="Z15" s="324">
        <f>((SUMPRODUCT(LEN(F15)-LEN(SUBSTITUTE(F15,"+",""))))-(SUMPRODUCT(LEN(F15)-LEN(SUBSTITUTE(F15,"-","")))))*(ABS('08_Scenario_Summary'!$C$16))</f>
        <v>-0.366997184359317</v>
      </c>
      <c r="AA15" s="324">
        <f>((SUMPRODUCT(LEN(H15)-LEN(SUBSTITUTE(H15,"+",""))))-(SUMPRODUCT(LEN(H15)-LEN(SUBSTITUTE(H15,"-","")))))*(ABS('08_Scenario_Summary'!$C$17))</f>
        <v>0</v>
      </c>
      <c r="AB15" s="324">
        <f>((SUMPRODUCT(LEN(J15)-LEN(SUBSTITUTE(J15,"+",""))))-(SUMPRODUCT(LEN(J15)-LEN(SUBSTITUTE(J15,"-","")))))*(ABS('08_Scenario_Summary'!$C$18))</f>
        <v>0</v>
      </c>
      <c r="AC15" s="324">
        <f>((SUMPRODUCT(LEN(L15)-LEN(SUBSTITUTE(L15,"+",""))))-(SUMPRODUCT(LEN(L15)-LEN(SUBSTITUTE(L15,"-","")))))*(ABS('08_Scenario_Summary'!$C$19))</f>
        <v>0</v>
      </c>
      <c r="AD15" s="324">
        <f>((SUMPRODUCT(LEN(N15)-LEN(SUBSTITUTE(N15,"+",""))))-(SUMPRODUCT(LEN(N15)-LEN(SUBSTITUTE(N15,"-","")))))*(ABS('08_Scenario_Summary'!$C$20))</f>
        <v>0</v>
      </c>
      <c r="AE15" s="324">
        <f>((SUMPRODUCT(LEN(P15)-LEN(SUBSTITUTE(P15,"+",""))))-(SUMPRODUCT(LEN(P15)-LEN(SUBSTITUTE(P15,"-","")))))*(ABS('08_Scenario_Summary'!$C$21))</f>
        <v>0</v>
      </c>
      <c r="AF15" s="324">
        <f>((SUMPRODUCT(LEN(R15)-LEN(SUBSTITUTE(R15,"+",""))))-(SUMPRODUCT(LEN(R15)-LEN(SUBSTITUTE(R15,"-","")))))*(ABS('08_Scenario_Summary'!$C$22))</f>
        <v>0</v>
      </c>
      <c r="AG15" s="324">
        <f>((SUMPRODUCT(LEN(T15)-LEN(SUBSTITUTE(T15,"+",""))))-(SUMPRODUCT(LEN(T15)-LEN(SUBSTITUTE(T15,"-","")))))*(ABS('08_Scenario_Summary'!$C$23))</f>
        <v>0</v>
      </c>
      <c r="AH15" s="324">
        <f>((SUMPRODUCT(LEN(V15)-LEN(SUBSTITUTE(V15,"+",""))))-(SUMPRODUCT(LEN(V15)-LEN(SUBSTITUTE(V15,"-","")))))*(ABS('08_Scenario_Summary'!$C$24))</f>
        <v>0</v>
      </c>
      <c r="AI15" s="260"/>
    </row>
    <row r="16" spans="1:341" ht="56.25">
      <c r="A16" s="275"/>
      <c r="B16" s="36" t="s">
        <v>216</v>
      </c>
      <c r="C16" s="37" t="s">
        <v>289</v>
      </c>
      <c r="D16" s="272"/>
      <c r="E16" s="285"/>
      <c r="F16" s="272"/>
      <c r="G16" s="285"/>
      <c r="H16" s="272"/>
      <c r="I16" s="285"/>
      <c r="J16" s="272"/>
      <c r="K16" s="285"/>
      <c r="L16" s="272"/>
      <c r="M16" s="285"/>
      <c r="N16" s="272"/>
      <c r="O16" s="285"/>
      <c r="P16" s="272"/>
      <c r="Q16" s="285"/>
      <c r="R16" s="285"/>
      <c r="S16" s="285"/>
      <c r="T16" s="285"/>
      <c r="U16" s="285"/>
      <c r="V16" s="269"/>
      <c r="W16" s="293"/>
      <c r="X16" s="330"/>
      <c r="Y16" s="324"/>
      <c r="Z16" s="324"/>
      <c r="AA16" s="324"/>
      <c r="AB16" s="324"/>
      <c r="AC16" s="324"/>
      <c r="AD16" s="324"/>
      <c r="AE16" s="324"/>
      <c r="AF16" s="324"/>
      <c r="AG16" s="324"/>
      <c r="AH16" s="324"/>
      <c r="AI16" s="260"/>
    </row>
    <row r="17" spans="1:36" ht="75.75" thickBot="1">
      <c r="A17" s="276"/>
      <c r="B17" s="38" t="s">
        <v>218</v>
      </c>
      <c r="C17" s="39" t="s">
        <v>290</v>
      </c>
      <c r="D17" s="273"/>
      <c r="E17" s="286"/>
      <c r="F17" s="273"/>
      <c r="G17" s="286"/>
      <c r="H17" s="273"/>
      <c r="I17" s="286"/>
      <c r="J17" s="273"/>
      <c r="K17" s="286"/>
      <c r="L17" s="273"/>
      <c r="M17" s="286"/>
      <c r="N17" s="273"/>
      <c r="O17" s="286"/>
      <c r="P17" s="273"/>
      <c r="Q17" s="286"/>
      <c r="R17" s="286"/>
      <c r="S17" s="286"/>
      <c r="T17" s="286"/>
      <c r="U17" s="286"/>
      <c r="V17" s="270"/>
      <c r="W17" s="294"/>
      <c r="X17" s="320"/>
      <c r="Y17" s="324"/>
      <c r="Z17" s="324"/>
      <c r="AA17" s="324"/>
      <c r="AB17" s="324"/>
      <c r="AC17" s="324"/>
      <c r="AD17" s="324"/>
      <c r="AE17" s="324"/>
      <c r="AF17" s="324"/>
      <c r="AG17" s="324"/>
      <c r="AH17" s="324"/>
      <c r="AI17" s="260"/>
    </row>
    <row r="18" spans="1:36" ht="37.5">
      <c r="A18" s="295" t="s">
        <v>220</v>
      </c>
      <c r="B18" s="203" t="s">
        <v>221</v>
      </c>
      <c r="C18" s="204" t="s">
        <v>291</v>
      </c>
      <c r="D18" s="268"/>
      <c r="E18" s="278"/>
      <c r="F18" s="268"/>
      <c r="G18" s="278"/>
      <c r="H18" s="268"/>
      <c r="I18" s="278"/>
      <c r="J18" s="268"/>
      <c r="K18" s="278"/>
      <c r="L18" s="268"/>
      <c r="M18" s="278"/>
      <c r="N18" s="268"/>
      <c r="O18" s="278"/>
      <c r="P18" s="268"/>
      <c r="Q18" s="278"/>
      <c r="R18" s="278"/>
      <c r="S18" s="278"/>
      <c r="T18" s="278"/>
      <c r="U18" s="278"/>
      <c r="V18" s="268"/>
      <c r="W18" s="328"/>
      <c r="X18" s="328"/>
      <c r="Y18" s="215"/>
      <c r="Z18" s="215"/>
      <c r="AA18" s="215"/>
      <c r="AB18" s="215"/>
      <c r="AC18" s="215"/>
      <c r="AD18" s="215"/>
      <c r="AE18" s="215"/>
      <c r="AF18" s="215"/>
      <c r="AG18" s="215"/>
      <c r="AH18" s="215"/>
      <c r="AI18" s="260"/>
      <c r="AJ18" s="260"/>
    </row>
    <row r="19" spans="1:36" ht="57" thickBot="1">
      <c r="A19" s="296"/>
      <c r="B19" s="205" t="s">
        <v>223</v>
      </c>
      <c r="C19" s="206" t="s">
        <v>292</v>
      </c>
      <c r="D19" s="270"/>
      <c r="E19" s="279"/>
      <c r="F19" s="270"/>
      <c r="G19" s="279"/>
      <c r="H19" s="270"/>
      <c r="I19" s="279"/>
      <c r="J19" s="270"/>
      <c r="K19" s="279"/>
      <c r="L19" s="270"/>
      <c r="M19" s="279"/>
      <c r="N19" s="270"/>
      <c r="O19" s="279"/>
      <c r="P19" s="270"/>
      <c r="Q19" s="279"/>
      <c r="R19" s="279"/>
      <c r="S19" s="279"/>
      <c r="T19" s="279"/>
      <c r="U19" s="279"/>
      <c r="V19" s="270"/>
      <c r="W19" s="329"/>
      <c r="X19" s="329"/>
      <c r="Y19" s="215"/>
      <c r="Z19" s="215"/>
      <c r="AA19" s="215"/>
      <c r="AB19" s="215"/>
      <c r="AC19" s="215"/>
      <c r="AD19" s="215"/>
      <c r="AE19" s="215"/>
      <c r="AF19" s="215"/>
      <c r="AG19" s="215"/>
      <c r="AH19" s="215"/>
      <c r="AI19" s="260"/>
      <c r="AJ19" s="260"/>
    </row>
    <row r="20" spans="1:36" ht="40.5" thickBot="1">
      <c r="A20" s="192" t="s">
        <v>225</v>
      </c>
      <c r="B20" s="193"/>
      <c r="C20" s="194" t="s">
        <v>293</v>
      </c>
      <c r="D20" s="195"/>
      <c r="E20" s="196"/>
      <c r="F20" s="195"/>
      <c r="G20" s="196"/>
      <c r="H20" s="195"/>
      <c r="I20" s="196"/>
      <c r="J20" s="195"/>
      <c r="K20" s="196"/>
      <c r="L20" s="195"/>
      <c r="M20" s="196"/>
      <c r="N20" s="195"/>
      <c r="O20" s="196"/>
      <c r="P20" s="195"/>
      <c r="Q20" s="196"/>
      <c r="R20" s="196"/>
      <c r="S20" s="196"/>
      <c r="T20" s="196"/>
      <c r="U20" s="196"/>
      <c r="V20" s="195"/>
      <c r="W20" s="216"/>
      <c r="X20" s="214"/>
      <c r="Y20" s="215"/>
      <c r="Z20" s="215"/>
      <c r="AA20" s="215"/>
      <c r="AB20" s="215"/>
      <c r="AC20" s="215"/>
      <c r="AD20" s="215"/>
      <c r="AE20" s="215"/>
      <c r="AF20" s="215"/>
      <c r="AG20" s="215"/>
      <c r="AH20" s="215"/>
      <c r="AI20" s="260"/>
      <c r="AJ20" s="260"/>
    </row>
    <row r="21" spans="1:36" ht="87" customHeight="1">
      <c r="A21" s="274" t="s">
        <v>227</v>
      </c>
      <c r="B21" s="40" t="s">
        <v>228</v>
      </c>
      <c r="C21" s="41" t="s">
        <v>294</v>
      </c>
      <c r="D21" s="271" t="s">
        <v>295</v>
      </c>
      <c r="E21" s="284" t="s">
        <v>296</v>
      </c>
      <c r="F21" s="271" t="s">
        <v>280</v>
      </c>
      <c r="G21" s="284" t="s">
        <v>297</v>
      </c>
      <c r="H21" s="271"/>
      <c r="I21" s="284"/>
      <c r="J21" s="271" t="s">
        <v>200</v>
      </c>
      <c r="K21" s="284" t="s">
        <v>298</v>
      </c>
      <c r="L21" s="271" t="s">
        <v>299</v>
      </c>
      <c r="M21" s="284" t="s">
        <v>300</v>
      </c>
      <c r="N21" s="271"/>
      <c r="O21" s="284"/>
      <c r="P21" s="271"/>
      <c r="Q21" s="284"/>
      <c r="R21" s="271"/>
      <c r="S21" s="284"/>
      <c r="T21" s="271"/>
      <c r="U21" s="284"/>
      <c r="V21" s="268"/>
      <c r="W21" s="268"/>
      <c r="X21" s="319">
        <f>SUM(Y21:AH21)</f>
        <v>-0.89223114700182482</v>
      </c>
      <c r="Y21" s="324">
        <f>((SUMPRODUCT(LEN(F21)-LEN(SUBSTITUTE(F21,"+",""))))-(SUMPRODUCT(LEN(F21)-LEN(SUBSTITUTE(F21,"-","")))))*(ABS('08_Scenario_Summary'!$C$15))</f>
        <v>-0.32844620518188322</v>
      </c>
      <c r="Z21" s="324">
        <f>((SUMPRODUCT(LEN(F21)-LEN(SUBSTITUTE(F21,"+",""))))-(SUMPRODUCT(LEN(F21)-LEN(SUBSTITUTE(F21,"-","")))))*(ABS('08_Scenario_Summary'!$C$16))</f>
        <v>-1.100991553077951</v>
      </c>
      <c r="AA21" s="324">
        <f>((SUMPRODUCT(LEN(H21)-LEN(SUBSTITUTE(H21,"+",""))))-(SUMPRODUCT(LEN(H21)-LEN(SUBSTITUTE(H21,"-","")))))*(ABS('08_Scenario_Summary'!$C$17))</f>
        <v>0</v>
      </c>
      <c r="AB21" s="324">
        <f>((SUMPRODUCT(LEN(J21)-LEN(SUBSTITUTE(J21,"+",""))))-(SUMPRODUCT(LEN(J21)-LEN(SUBSTITUTE(J21,"-","")))))*(ABS('08_Scenario_Summary'!$C$18))</f>
        <v>0.26931726646965737</v>
      </c>
      <c r="AC21" s="324">
        <f>((SUMPRODUCT(LEN(L21)-LEN(SUBSTITUTE(L21,"+",""))))-(SUMPRODUCT(LEN(L21)-LEN(SUBSTITUTE(L21,"-","")))))*(ABS('08_Scenario_Summary'!$C$19))</f>
        <v>0.26788934478835225</v>
      </c>
      <c r="AD21" s="324">
        <f>((SUMPRODUCT(LEN(N21)-LEN(SUBSTITUTE(N21,"+",""))))-(SUMPRODUCT(LEN(N21)-LEN(SUBSTITUTE(N21,"-","")))))*(ABS('08_Scenario_Summary'!$C$20))</f>
        <v>0</v>
      </c>
      <c r="AE21" s="324">
        <f>((SUMPRODUCT(LEN(P21)-LEN(SUBSTITUTE(P21,"+",""))))-(SUMPRODUCT(LEN(P21)-LEN(SUBSTITUTE(P21,"-","")))))*(ABS('08_Scenario_Summary'!$C$21))</f>
        <v>0</v>
      </c>
      <c r="AF21" s="324">
        <f>((SUMPRODUCT(LEN(R21)-LEN(SUBSTITUTE(R21,"+",""))))-(SUMPRODUCT(LEN(R21)-LEN(SUBSTITUTE(R21,"-","")))))*(ABS('08_Scenario_Summary'!$C$22))</f>
        <v>0</v>
      </c>
      <c r="AG21" s="324">
        <f>((SUMPRODUCT(LEN(T21)-LEN(SUBSTITUTE(T21,"+",""))))-(SUMPRODUCT(LEN(T21)-LEN(SUBSTITUTE(T21,"-","")))))*(ABS('08_Scenario_Summary'!$C$23))</f>
        <v>0</v>
      </c>
      <c r="AH21" s="324">
        <f>((SUMPRODUCT(LEN(V21)-LEN(SUBSTITUTE(V21,"+",""))))-(SUMPRODUCT(LEN(V21)-LEN(SUBSTITUTE(V21,"-","")))))*(ABS('08_Scenario_Summary'!$C$24))</f>
        <v>0</v>
      </c>
      <c r="AI21" s="260"/>
    </row>
    <row r="22" spans="1:36" ht="216" customHeight="1">
      <c r="A22" s="275"/>
      <c r="B22" s="36" t="s">
        <v>238</v>
      </c>
      <c r="C22" s="37" t="s">
        <v>301</v>
      </c>
      <c r="D22" s="272"/>
      <c r="E22" s="285"/>
      <c r="F22" s="272"/>
      <c r="G22" s="285"/>
      <c r="H22" s="272"/>
      <c r="I22" s="285"/>
      <c r="J22" s="272"/>
      <c r="K22" s="285"/>
      <c r="L22" s="272"/>
      <c r="M22" s="285"/>
      <c r="N22" s="272"/>
      <c r="O22" s="285"/>
      <c r="P22" s="272"/>
      <c r="Q22" s="285"/>
      <c r="R22" s="272"/>
      <c r="S22" s="285"/>
      <c r="T22" s="272"/>
      <c r="U22" s="285"/>
      <c r="V22" s="269"/>
      <c r="W22" s="269"/>
      <c r="X22" s="330"/>
      <c r="Y22" s="324"/>
      <c r="Z22" s="324"/>
      <c r="AA22" s="324"/>
      <c r="AB22" s="324"/>
      <c r="AC22" s="324"/>
      <c r="AD22" s="324"/>
      <c r="AE22" s="324"/>
      <c r="AF22" s="324"/>
      <c r="AG22" s="324"/>
      <c r="AH22" s="324"/>
      <c r="AI22" s="260"/>
    </row>
    <row r="23" spans="1:36" ht="131.25">
      <c r="A23" s="275"/>
      <c r="B23" s="36" t="s">
        <v>240</v>
      </c>
      <c r="C23" s="37" t="s">
        <v>302</v>
      </c>
      <c r="D23" s="272"/>
      <c r="E23" s="285"/>
      <c r="F23" s="272"/>
      <c r="G23" s="285"/>
      <c r="H23" s="272"/>
      <c r="I23" s="285"/>
      <c r="J23" s="272"/>
      <c r="K23" s="285"/>
      <c r="L23" s="272"/>
      <c r="M23" s="285"/>
      <c r="N23" s="272"/>
      <c r="O23" s="285"/>
      <c r="P23" s="272"/>
      <c r="Q23" s="285"/>
      <c r="R23" s="272"/>
      <c r="S23" s="285"/>
      <c r="T23" s="272"/>
      <c r="U23" s="285"/>
      <c r="V23" s="269"/>
      <c r="W23" s="269"/>
      <c r="X23" s="330"/>
      <c r="Y23" s="324"/>
      <c r="Z23" s="324"/>
      <c r="AA23" s="324"/>
      <c r="AB23" s="324"/>
      <c r="AC23" s="324"/>
      <c r="AD23" s="324"/>
      <c r="AE23" s="324"/>
      <c r="AF23" s="324"/>
      <c r="AG23" s="324"/>
      <c r="AH23" s="324"/>
      <c r="AI23" s="260"/>
    </row>
    <row r="24" spans="1:36" ht="132" thickBot="1">
      <c r="A24" s="276"/>
      <c r="B24" s="38" t="s">
        <v>242</v>
      </c>
      <c r="C24" s="39" t="s">
        <v>303</v>
      </c>
      <c r="D24" s="273"/>
      <c r="E24" s="286"/>
      <c r="F24" s="273"/>
      <c r="G24" s="286"/>
      <c r="H24" s="273"/>
      <c r="I24" s="286"/>
      <c r="J24" s="273"/>
      <c r="K24" s="286"/>
      <c r="L24" s="273"/>
      <c r="M24" s="286"/>
      <c r="N24" s="273"/>
      <c r="O24" s="286"/>
      <c r="P24" s="273"/>
      <c r="Q24" s="286"/>
      <c r="R24" s="273"/>
      <c r="S24" s="286"/>
      <c r="T24" s="273"/>
      <c r="U24" s="286"/>
      <c r="V24" s="270"/>
      <c r="W24" s="270"/>
      <c r="X24" s="330"/>
      <c r="Y24" s="324"/>
      <c r="Z24" s="324"/>
      <c r="AA24" s="324"/>
      <c r="AB24" s="324"/>
      <c r="AC24" s="324"/>
      <c r="AD24" s="324"/>
      <c r="AE24" s="324"/>
      <c r="AF24" s="324"/>
      <c r="AG24" s="324"/>
      <c r="AH24" s="324"/>
      <c r="AI24" s="260"/>
    </row>
    <row r="25" spans="1:36" ht="37.5">
      <c r="A25" s="274" t="s">
        <v>244</v>
      </c>
      <c r="B25" s="40" t="s">
        <v>245</v>
      </c>
      <c r="C25" s="41" t="s">
        <v>304</v>
      </c>
      <c r="D25" s="268"/>
      <c r="E25" s="278"/>
      <c r="F25" s="268"/>
      <c r="G25" s="278"/>
      <c r="H25" s="268"/>
      <c r="I25" s="278"/>
      <c r="J25" s="268"/>
      <c r="K25" s="278"/>
      <c r="L25" s="268"/>
      <c r="M25" s="278"/>
      <c r="N25" s="268"/>
      <c r="O25" s="278"/>
      <c r="P25" s="268"/>
      <c r="Q25" s="278"/>
      <c r="R25" s="278"/>
      <c r="S25" s="278"/>
      <c r="T25" s="278"/>
      <c r="U25" s="278"/>
      <c r="V25" s="268"/>
      <c r="W25" s="278"/>
      <c r="X25" s="278"/>
      <c r="Y25" s="3"/>
      <c r="Z25" s="3"/>
    </row>
    <row r="26" spans="1:36" ht="56.25">
      <c r="A26" s="275"/>
      <c r="B26" s="36" t="s">
        <v>247</v>
      </c>
      <c r="C26" s="37" t="s">
        <v>305</v>
      </c>
      <c r="D26" s="269"/>
      <c r="E26" s="288"/>
      <c r="F26" s="269"/>
      <c r="G26" s="288"/>
      <c r="H26" s="269"/>
      <c r="I26" s="288"/>
      <c r="J26" s="269"/>
      <c r="K26" s="288"/>
      <c r="L26" s="269"/>
      <c r="M26" s="288"/>
      <c r="N26" s="269"/>
      <c r="O26" s="288"/>
      <c r="P26" s="269"/>
      <c r="Q26" s="288"/>
      <c r="R26" s="288"/>
      <c r="S26" s="288"/>
      <c r="T26" s="288"/>
      <c r="U26" s="288"/>
      <c r="V26" s="269"/>
      <c r="W26" s="288"/>
      <c r="X26" s="288"/>
      <c r="Y26" s="3"/>
      <c r="Z26" s="3"/>
    </row>
    <row r="27" spans="1:36" ht="37.5">
      <c r="A27" s="289"/>
      <c r="B27" s="45" t="s">
        <v>249</v>
      </c>
      <c r="C27" s="46" t="s">
        <v>306</v>
      </c>
      <c r="D27" s="269"/>
      <c r="E27" s="288"/>
      <c r="F27" s="269"/>
      <c r="G27" s="288"/>
      <c r="H27" s="269"/>
      <c r="I27" s="288"/>
      <c r="J27" s="269"/>
      <c r="K27" s="288"/>
      <c r="L27" s="269"/>
      <c r="M27" s="288"/>
      <c r="N27" s="269"/>
      <c r="O27" s="288"/>
      <c r="P27" s="269"/>
      <c r="Q27" s="288"/>
      <c r="R27" s="288"/>
      <c r="S27" s="288"/>
      <c r="T27" s="288"/>
      <c r="U27" s="288"/>
      <c r="V27" s="269"/>
      <c r="W27" s="288"/>
      <c r="X27" s="288"/>
    </row>
    <row r="28" spans="1:36" ht="37.5">
      <c r="A28" s="275" t="s">
        <v>251</v>
      </c>
      <c r="B28" s="36" t="s">
        <v>252</v>
      </c>
      <c r="C28" s="37" t="s">
        <v>307</v>
      </c>
      <c r="D28" s="198"/>
      <c r="E28" s="199"/>
      <c r="F28" s="198"/>
      <c r="G28" s="199"/>
      <c r="H28" s="198"/>
      <c r="I28" s="199"/>
      <c r="J28" s="198"/>
      <c r="K28" s="199"/>
      <c r="L28" s="198"/>
      <c r="M28" s="199"/>
      <c r="N28" s="198"/>
      <c r="O28" s="199"/>
      <c r="P28" s="198"/>
      <c r="Q28" s="199"/>
      <c r="R28" s="199"/>
      <c r="S28" s="199"/>
      <c r="T28" s="199"/>
      <c r="U28" s="199"/>
      <c r="V28" s="198"/>
      <c r="W28" s="199"/>
      <c r="X28" s="199"/>
    </row>
    <row r="29" spans="1:36">
      <c r="A29" s="289"/>
      <c r="B29" s="45" t="s">
        <v>254</v>
      </c>
      <c r="C29" s="46" t="s">
        <v>308</v>
      </c>
      <c r="D29" s="200"/>
      <c r="E29" s="201"/>
      <c r="F29" s="202"/>
      <c r="G29" s="201"/>
      <c r="H29" s="202"/>
      <c r="I29" s="201"/>
      <c r="J29" s="202"/>
      <c r="K29" s="201"/>
      <c r="L29" s="202"/>
      <c r="M29" s="201"/>
      <c r="N29" s="202"/>
      <c r="O29" s="201"/>
      <c r="P29" s="202"/>
      <c r="Q29" s="201"/>
      <c r="R29" s="201"/>
      <c r="S29" s="201"/>
      <c r="T29" s="201"/>
      <c r="U29" s="201"/>
      <c r="V29" s="202"/>
      <c r="W29" s="201"/>
      <c r="X29" s="201"/>
    </row>
    <row r="30" spans="1:36" ht="39.75" customHeight="1">
      <c r="A30" s="287" t="s">
        <v>161</v>
      </c>
      <c r="B30" s="287"/>
      <c r="C30" s="287"/>
      <c r="D30" s="28">
        <f>SUMPRODUCT(LEN(D5:D29)-LEN(SUBSTITUTE(D5:D29,"+","")))</f>
        <v>0</v>
      </c>
      <c r="E30" s="28"/>
      <c r="F30" s="28">
        <f>SUMPRODUCT(LEN(F5:F29)-LEN(SUBSTITUTE(F5:F29,"+","")))</f>
        <v>0</v>
      </c>
      <c r="G30" s="28"/>
      <c r="H30" s="28">
        <f>SUMPRODUCT(LEN(H5:H29)-LEN(SUBSTITUTE(H5:H29,"+","")))</f>
        <v>0</v>
      </c>
      <c r="I30" s="28"/>
      <c r="J30" s="28" cm="1">
        <f t="array" ref="J30">SUMPRODUCT(LEN(J5:J29)-LEN(SUBSTITUTE(J5:J29,"+","")))</f>
        <v>1</v>
      </c>
      <c r="K30" s="28"/>
      <c r="L30" s="28">
        <f>SUMPRODUCT(LEN(L5:L29)-LEN(SUBSTITUTE(L5:L29,"+","")))</f>
        <v>10</v>
      </c>
      <c r="M30" s="28"/>
      <c r="N30" s="28">
        <f>SUMPRODUCT(LEN(N5:N29)-LEN(SUBSTITUTE(N5:N29,"+","")))</f>
        <v>0</v>
      </c>
      <c r="O30" s="28"/>
      <c r="P30" s="28">
        <f>SUMPRODUCT(LEN(P5:P29)-LEN(SUBSTITUTE(P5:P29,"+","")))</f>
        <v>0</v>
      </c>
      <c r="Q30" s="28"/>
      <c r="R30" s="28">
        <f>SUMPRODUCT(LEN(R5:R29)-LEN(SUBSTITUTE(R5:R29,"+","")))</f>
        <v>0</v>
      </c>
      <c r="S30" s="28"/>
      <c r="T30" s="28">
        <f>SUMPRODUCT(LEN(T5:T29)-LEN(SUBSTITUTE(T5:T29,"+","")))</f>
        <v>4</v>
      </c>
      <c r="U30" s="28"/>
      <c r="V30" s="28"/>
      <c r="W30" s="28"/>
      <c r="X30" s="333">
        <f>SUM(X5:X24)</f>
        <v>-2.3374855112933202</v>
      </c>
    </row>
    <row r="31" spans="1:36" ht="34.5" customHeight="1" thickBot="1">
      <c r="A31" s="281" t="s">
        <v>162</v>
      </c>
      <c r="B31" s="281"/>
      <c r="C31" s="281"/>
      <c r="D31" s="31">
        <f>SUMPRODUCT(LEN(D5:D29)-LEN(SUBSTITUTE(D5:D29,"-","")))</f>
        <v>25</v>
      </c>
      <c r="E31" s="31"/>
      <c r="F31" s="31">
        <f>SUMPRODUCT(LEN(F5:F29)-LEN(SUBSTITUTE(F5:F29,"-","")))</f>
        <v>10</v>
      </c>
      <c r="G31" s="31"/>
      <c r="H31" s="31">
        <f>SUMPRODUCT(LEN(H5:H29)-LEN(SUBSTITUTE(H5:H29,"-","")))</f>
        <v>0</v>
      </c>
      <c r="I31" s="31"/>
      <c r="J31" s="31">
        <f>SUMPRODUCT(LEN(J5:J29)-LEN(SUBSTITUTE(J5:J29,"-","")))</f>
        <v>0</v>
      </c>
      <c r="K31" s="31"/>
      <c r="L31" s="31">
        <f>SUMPRODUCT(LEN(L5:L29)-LEN(SUBSTITUTE(L5:L29,"-","")))</f>
        <v>0</v>
      </c>
      <c r="M31" s="31"/>
      <c r="N31" s="31" cm="1">
        <f t="array" ref="N31">SUMPRODUCT(LEN(N5:N29)-LEN(SUBSTITUTE(N5:N29,"-","")))</f>
        <v>1</v>
      </c>
      <c r="O31" s="31"/>
      <c r="P31" s="31">
        <f>SUMPRODUCT(LEN(P5:P29)-LEN(SUBSTITUTE(P5:P29,"-","")))</f>
        <v>10</v>
      </c>
      <c r="Q31" s="31"/>
      <c r="R31" s="31">
        <f>SUMPRODUCT(LEN(R5:R29)-LEN(SUBSTITUTE(R5:R29,"-","")))</f>
        <v>4</v>
      </c>
      <c r="S31" s="31"/>
      <c r="T31" s="31">
        <f>SUMPRODUCT(LEN(T5:T29)-LEN(SUBSTITUTE(T5:T29,"-","")))</f>
        <v>0</v>
      </c>
      <c r="U31" s="31"/>
      <c r="V31" s="31"/>
      <c r="W31" s="31"/>
      <c r="X31" s="334"/>
    </row>
    <row r="32" spans="1:36" ht="34.5" customHeight="1">
      <c r="A32" s="280" t="s">
        <v>163</v>
      </c>
      <c r="B32" s="280"/>
      <c r="C32" s="280"/>
      <c r="D32" s="32">
        <v>0.01</v>
      </c>
      <c r="E32" s="29"/>
      <c r="F32" s="32">
        <v>0.01</v>
      </c>
      <c r="G32" s="29"/>
      <c r="H32" s="32">
        <v>0.01</v>
      </c>
      <c r="I32" s="29"/>
      <c r="J32" s="32">
        <v>0.01</v>
      </c>
      <c r="K32" s="29"/>
      <c r="L32" s="32">
        <v>0.01</v>
      </c>
      <c r="M32" s="29"/>
      <c r="N32" s="32">
        <v>0.01</v>
      </c>
      <c r="O32" s="29"/>
      <c r="P32" s="32">
        <v>0.01</v>
      </c>
      <c r="Q32" s="29"/>
      <c r="R32" s="32">
        <v>0.01</v>
      </c>
      <c r="S32" s="29"/>
      <c r="T32" s="32">
        <v>0.01</v>
      </c>
      <c r="U32" s="29"/>
      <c r="V32" s="32"/>
      <c r="W32" s="29"/>
      <c r="X32" s="334"/>
    </row>
    <row r="33" spans="1:24" ht="34.5" customHeight="1">
      <c r="A33" s="280" t="s">
        <v>164</v>
      </c>
      <c r="B33" s="280"/>
      <c r="C33" s="280"/>
      <c r="D33" s="33">
        <f>(D30*D32)-(D31*D32)</f>
        <v>-0.25</v>
      </c>
      <c r="E33" s="30"/>
      <c r="F33" s="33">
        <f>(F30*F32)-(F31*F32)</f>
        <v>-0.1</v>
      </c>
      <c r="G33" s="30"/>
      <c r="H33" s="33">
        <f>(H30*H32)-(H31*H32)</f>
        <v>0</v>
      </c>
      <c r="I33" s="30"/>
      <c r="J33" s="33">
        <f>(J30*J32)-(J31*J32)</f>
        <v>0.01</v>
      </c>
      <c r="K33" s="30"/>
      <c r="L33" s="33">
        <f>(L30*L32)-(L31*L32)</f>
        <v>0.1</v>
      </c>
      <c r="M33" s="30"/>
      <c r="N33" s="33">
        <f>(N30*N32)-(N31*N32)</f>
        <v>-0.01</v>
      </c>
      <c r="O33" s="30"/>
      <c r="P33" s="33">
        <f>(P30*P32)-(P31*P32)</f>
        <v>-0.1</v>
      </c>
      <c r="Q33" s="30"/>
      <c r="R33" s="33">
        <f>(R30*R32)-(R31*R32)</f>
        <v>-0.04</v>
      </c>
      <c r="S33" s="30"/>
      <c r="T33" s="33">
        <f>(T30*T32)-(T31*T32)</f>
        <v>0.04</v>
      </c>
      <c r="U33" s="30"/>
      <c r="V33" s="191">
        <v>0.1</v>
      </c>
      <c r="W33" s="30"/>
      <c r="X33" s="334"/>
    </row>
  </sheetData>
  <mergeCells count="213">
    <mergeCell ref="X30:X33"/>
    <mergeCell ref="A28:A29"/>
    <mergeCell ref="A30:C30"/>
    <mergeCell ref="A31:C31"/>
    <mergeCell ref="A32:C32"/>
    <mergeCell ref="A33:C33"/>
    <mergeCell ref="Q25:Q27"/>
    <mergeCell ref="R25:R27"/>
    <mergeCell ref="S25:S27"/>
    <mergeCell ref="T25:T27"/>
    <mergeCell ref="K25:K27"/>
    <mergeCell ref="L25:L27"/>
    <mergeCell ref="M25:M27"/>
    <mergeCell ref="N25:N27"/>
    <mergeCell ref="O25:O27"/>
    <mergeCell ref="P25:P27"/>
    <mergeCell ref="A25:A27"/>
    <mergeCell ref="D25:D27"/>
    <mergeCell ref="E25:E27"/>
    <mergeCell ref="F25:F27"/>
    <mergeCell ref="G25:G27"/>
    <mergeCell ref="H25:H27"/>
    <mergeCell ref="I25:I27"/>
    <mergeCell ref="X25:X27"/>
    <mergeCell ref="T21:T24"/>
    <mergeCell ref="U21:U24"/>
    <mergeCell ref="J21:J24"/>
    <mergeCell ref="K21:K24"/>
    <mergeCell ref="L21:L24"/>
    <mergeCell ref="M21:M24"/>
    <mergeCell ref="N21:N24"/>
    <mergeCell ref="O21:O24"/>
    <mergeCell ref="W25:W27"/>
    <mergeCell ref="U25:U27"/>
    <mergeCell ref="V25:V27"/>
    <mergeCell ref="J25:J27"/>
    <mergeCell ref="P21:P24"/>
    <mergeCell ref="Q21:Q24"/>
    <mergeCell ref="R21:R24"/>
    <mergeCell ref="S21:S24"/>
    <mergeCell ref="W18:W19"/>
    <mergeCell ref="A21:A24"/>
    <mergeCell ref="D21:D24"/>
    <mergeCell ref="E21:E24"/>
    <mergeCell ref="F21:F24"/>
    <mergeCell ref="G21:G24"/>
    <mergeCell ref="H21:H24"/>
    <mergeCell ref="I21:I24"/>
    <mergeCell ref="O18:O19"/>
    <mergeCell ref="P18:P19"/>
    <mergeCell ref="Q18:Q19"/>
    <mergeCell ref="R18:R19"/>
    <mergeCell ref="S18:S19"/>
    <mergeCell ref="T18:T19"/>
    <mergeCell ref="I18:I19"/>
    <mergeCell ref="J18:J19"/>
    <mergeCell ref="K18:K19"/>
    <mergeCell ref="L18:L19"/>
    <mergeCell ref="M18:M19"/>
    <mergeCell ref="N18:N19"/>
    <mergeCell ref="A18:A19"/>
    <mergeCell ref="D18:D19"/>
    <mergeCell ref="V21:V24"/>
    <mergeCell ref="W21:W24"/>
    <mergeCell ref="E18:E19"/>
    <mergeCell ref="F18:F19"/>
    <mergeCell ref="G18:G19"/>
    <mergeCell ref="H18:H19"/>
    <mergeCell ref="R15:R17"/>
    <mergeCell ref="S15:S17"/>
    <mergeCell ref="T15:T17"/>
    <mergeCell ref="U15:U17"/>
    <mergeCell ref="V15:V17"/>
    <mergeCell ref="U18:U19"/>
    <mergeCell ref="V18:V19"/>
    <mergeCell ref="L15:L17"/>
    <mergeCell ref="M15:M17"/>
    <mergeCell ref="N15:N17"/>
    <mergeCell ref="O15:O17"/>
    <mergeCell ref="P15:P17"/>
    <mergeCell ref="Q15:Q17"/>
    <mergeCell ref="W13:W14"/>
    <mergeCell ref="A15:A17"/>
    <mergeCell ref="D15:D17"/>
    <mergeCell ref="E15:E17"/>
    <mergeCell ref="F15:F17"/>
    <mergeCell ref="G15:G17"/>
    <mergeCell ref="H15:H17"/>
    <mergeCell ref="I15:I17"/>
    <mergeCell ref="J15:J17"/>
    <mergeCell ref="K15:K17"/>
    <mergeCell ref="Q13:Q14"/>
    <mergeCell ref="R13:R14"/>
    <mergeCell ref="S13:S14"/>
    <mergeCell ref="T13:T14"/>
    <mergeCell ref="U13:U14"/>
    <mergeCell ref="V13:V14"/>
    <mergeCell ref="K13:K14"/>
    <mergeCell ref="L13:L14"/>
    <mergeCell ref="M13:M14"/>
    <mergeCell ref="N13:N14"/>
    <mergeCell ref="O13:O14"/>
    <mergeCell ref="P13:P14"/>
    <mergeCell ref="W15:W17"/>
    <mergeCell ref="A13:A14"/>
    <mergeCell ref="D13:D14"/>
    <mergeCell ref="E13:E14"/>
    <mergeCell ref="F13:F14"/>
    <mergeCell ref="G13:G14"/>
    <mergeCell ref="H13:H14"/>
    <mergeCell ref="I13:I14"/>
    <mergeCell ref="J13:J14"/>
    <mergeCell ref="P10:P11"/>
    <mergeCell ref="J10:J11"/>
    <mergeCell ref="K10:K11"/>
    <mergeCell ref="L10:L11"/>
    <mergeCell ref="M10:M11"/>
    <mergeCell ref="N10:N11"/>
    <mergeCell ref="O10:O11"/>
    <mergeCell ref="W10:W11"/>
    <mergeCell ref="Q10:Q11"/>
    <mergeCell ref="R10:R11"/>
    <mergeCell ref="S10:S11"/>
    <mergeCell ref="T10:T11"/>
    <mergeCell ref="U10:U11"/>
    <mergeCell ref="A2:C3"/>
    <mergeCell ref="A1:C1"/>
    <mergeCell ref="D1:E1"/>
    <mergeCell ref="F1:G1"/>
    <mergeCell ref="H1:I1"/>
    <mergeCell ref="J1:K1"/>
    <mergeCell ref="A10:A11"/>
    <mergeCell ref="D10:D11"/>
    <mergeCell ref="E10:E11"/>
    <mergeCell ref="F10:F11"/>
    <mergeCell ref="G10:G11"/>
    <mergeCell ref="H10:H11"/>
    <mergeCell ref="I10:I11"/>
    <mergeCell ref="A5:A9"/>
    <mergeCell ref="V10:V11"/>
    <mergeCell ref="AH10:AH11"/>
    <mergeCell ref="AG5:AG9"/>
    <mergeCell ref="L1:M1"/>
    <mergeCell ref="N1:O1"/>
    <mergeCell ref="P1:Q1"/>
    <mergeCell ref="AH5:AH9"/>
    <mergeCell ref="AN5:AN9"/>
    <mergeCell ref="AO5:AO9"/>
    <mergeCell ref="AI7:AI9"/>
    <mergeCell ref="AJ7:AJ9"/>
    <mergeCell ref="AK7:AK9"/>
    <mergeCell ref="AL7:AL9"/>
    <mergeCell ref="Y5:Y9"/>
    <mergeCell ref="AF5:AF9"/>
    <mergeCell ref="Z5:Z9"/>
    <mergeCell ref="AA5:AA9"/>
    <mergeCell ref="AB5:AB9"/>
    <mergeCell ref="AC5:AC9"/>
    <mergeCell ref="AD5:AD9"/>
    <mergeCell ref="AE5:AE9"/>
    <mergeCell ref="R1:S1"/>
    <mergeCell ref="T1:U1"/>
    <mergeCell ref="V1:W1"/>
    <mergeCell ref="X1:X4"/>
    <mergeCell ref="AE13:AE14"/>
    <mergeCell ref="AF13:AF14"/>
    <mergeCell ref="X10:X11"/>
    <mergeCell ref="Y10:Y11"/>
    <mergeCell ref="Z10:Z11"/>
    <mergeCell ref="AA10:AA11"/>
    <mergeCell ref="AB10:AB11"/>
    <mergeCell ref="AC10:AC11"/>
    <mergeCell ref="AD10:AD11"/>
    <mergeCell ref="AE10:AE11"/>
    <mergeCell ref="AG13:AG14"/>
    <mergeCell ref="AH13:AH14"/>
    <mergeCell ref="AF10:AF11"/>
    <mergeCell ref="AG10:AG11"/>
    <mergeCell ref="AI13:AI14"/>
    <mergeCell ref="X15:X17"/>
    <mergeCell ref="Y15:Y17"/>
    <mergeCell ref="Z15:Z17"/>
    <mergeCell ref="AA15:AA17"/>
    <mergeCell ref="AB15:AB17"/>
    <mergeCell ref="AC15:AC17"/>
    <mergeCell ref="AD15:AD17"/>
    <mergeCell ref="AE15:AE17"/>
    <mergeCell ref="AF15:AF17"/>
    <mergeCell ref="AG15:AG17"/>
    <mergeCell ref="AH15:AH17"/>
    <mergeCell ref="AI15:AI17"/>
    <mergeCell ref="X13:X14"/>
    <mergeCell ref="Y13:Y14"/>
    <mergeCell ref="Z13:Z14"/>
    <mergeCell ref="AA13:AA14"/>
    <mergeCell ref="AB13:AB14"/>
    <mergeCell ref="AC13:AC14"/>
    <mergeCell ref="AD13:AD14"/>
    <mergeCell ref="AI18:AI20"/>
    <mergeCell ref="AJ18:AJ20"/>
    <mergeCell ref="X21:X24"/>
    <mergeCell ref="Y21:Y24"/>
    <mergeCell ref="Z21:Z24"/>
    <mergeCell ref="AA21:AA24"/>
    <mergeCell ref="AB21:AB24"/>
    <mergeCell ref="AC21:AC24"/>
    <mergeCell ref="AD21:AD24"/>
    <mergeCell ref="AE21:AE24"/>
    <mergeCell ref="AF21:AF24"/>
    <mergeCell ref="AG21:AG24"/>
    <mergeCell ref="AH21:AH24"/>
    <mergeCell ref="AI21:AI24"/>
    <mergeCell ref="X18:X19"/>
  </mergeCell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1994F-9C04-8343-B738-DAC69D022365}">
  <sheetPr codeName="Tabelle12"/>
  <dimension ref="A1:MC33"/>
  <sheetViews>
    <sheetView zoomScale="70" zoomScaleNormal="70" workbookViewId="0">
      <pane xSplit="1" ySplit="4" topLeftCell="U33" activePane="bottomRight" state="frozen"/>
      <selection pane="topRight" activeCell="B1" sqref="B1"/>
      <selection pane="bottomLeft" activeCell="A5" sqref="A5"/>
      <selection pane="bottomRight" activeCell="V34" sqref="V34"/>
    </sheetView>
  </sheetViews>
  <sheetFormatPr defaultColWidth="8.875" defaultRowHeight="26.25"/>
  <cols>
    <col min="1" max="1" width="19.625" style="5" customWidth="1"/>
    <col min="2" max="2" width="28" style="5" customWidth="1"/>
    <col min="3" max="3" width="50.625" style="4" customWidth="1"/>
    <col min="4" max="4" width="19.375" style="8" customWidth="1"/>
    <col min="5" max="5" width="21.375" style="4" customWidth="1"/>
    <col min="6" max="6" width="19.875" style="4" customWidth="1"/>
    <col min="7" max="7" width="24" style="4" customWidth="1"/>
    <col min="8" max="8" width="12.875" style="4" customWidth="1"/>
    <col min="9" max="9" width="20.5" style="4" customWidth="1"/>
    <col min="10" max="10" width="11.375" style="4" customWidth="1"/>
    <col min="11" max="11" width="20.875" style="4" customWidth="1"/>
    <col min="12" max="12" width="13.375" style="4" customWidth="1"/>
    <col min="13" max="13" width="19.625" style="4" customWidth="1"/>
    <col min="14" max="14" width="15.375" style="4" customWidth="1"/>
    <col min="15" max="15" width="19" style="4" customWidth="1"/>
    <col min="16" max="16" width="13.625" style="4" customWidth="1"/>
    <col min="17" max="17" width="19.125" style="4" customWidth="1"/>
    <col min="18" max="18" width="14.625" style="4" customWidth="1"/>
    <col min="19" max="19" width="17.625" style="4" customWidth="1"/>
    <col min="20" max="20" width="11.375" style="4" customWidth="1"/>
    <col min="21" max="21" width="17.5" style="4" customWidth="1"/>
    <col min="22" max="22" width="15" style="4" customWidth="1"/>
    <col min="23" max="23" width="15.625" style="4" customWidth="1"/>
    <col min="24" max="24" width="17.5" style="218" customWidth="1"/>
  </cols>
  <sheetData>
    <row r="1" spans="1:341" ht="48.75" customHeight="1" thickBot="1">
      <c r="A1" s="262" t="s">
        <v>178</v>
      </c>
      <c r="B1" s="263"/>
      <c r="C1" s="264"/>
      <c r="D1" s="306" t="s">
        <v>103</v>
      </c>
      <c r="E1" s="307"/>
      <c r="F1" s="308" t="s">
        <v>104</v>
      </c>
      <c r="G1" s="308"/>
      <c r="H1" s="309" t="s">
        <v>105</v>
      </c>
      <c r="I1" s="309"/>
      <c r="J1" s="310" t="s">
        <v>106</v>
      </c>
      <c r="K1" s="310"/>
      <c r="L1" s="311" t="s">
        <v>107</v>
      </c>
      <c r="M1" s="311"/>
      <c r="N1" s="312" t="s">
        <v>108</v>
      </c>
      <c r="O1" s="312"/>
      <c r="P1" s="301" t="s">
        <v>109</v>
      </c>
      <c r="Q1" s="301"/>
      <c r="R1" s="282" t="s">
        <v>110</v>
      </c>
      <c r="S1" s="282"/>
      <c r="T1" s="283" t="s">
        <v>111</v>
      </c>
      <c r="U1" s="283"/>
      <c r="V1" s="302" t="s">
        <v>10</v>
      </c>
      <c r="W1" s="302"/>
      <c r="X1" s="327" t="s">
        <v>179</v>
      </c>
    </row>
    <row r="2" spans="1:341" s="90" customFormat="1" ht="114" customHeight="1">
      <c r="A2" s="262" t="s">
        <v>180</v>
      </c>
      <c r="B2" s="263"/>
      <c r="C2" s="264"/>
      <c r="D2" s="103" t="s">
        <v>263</v>
      </c>
      <c r="E2" s="103" t="s">
        <v>171</v>
      </c>
      <c r="F2" s="95" t="s">
        <v>263</v>
      </c>
      <c r="G2" s="95" t="s">
        <v>309</v>
      </c>
      <c r="H2" s="96" t="s">
        <v>263</v>
      </c>
      <c r="I2" s="96" t="s">
        <v>264</v>
      </c>
      <c r="J2" s="185" t="s">
        <v>263</v>
      </c>
      <c r="K2" s="185" t="s">
        <v>264</v>
      </c>
      <c r="L2" s="97" t="s">
        <v>263</v>
      </c>
      <c r="M2" s="97" t="s">
        <v>264</v>
      </c>
      <c r="N2" s="98" t="s">
        <v>263</v>
      </c>
      <c r="O2" s="98" t="s">
        <v>264</v>
      </c>
      <c r="P2" s="99" t="s">
        <v>263</v>
      </c>
      <c r="Q2" s="99" t="s">
        <v>264</v>
      </c>
      <c r="R2" s="159" t="s">
        <v>263</v>
      </c>
      <c r="S2" s="100" t="s">
        <v>264</v>
      </c>
      <c r="T2" s="188" t="s">
        <v>263</v>
      </c>
      <c r="U2" s="188" t="s">
        <v>264</v>
      </c>
      <c r="V2" s="101" t="s">
        <v>263</v>
      </c>
      <c r="W2" s="102" t="s">
        <v>264</v>
      </c>
      <c r="X2" s="327"/>
    </row>
    <row r="3" spans="1:341" ht="48.75" customHeight="1" thickBot="1">
      <c r="A3" s="265"/>
      <c r="B3" s="266"/>
      <c r="C3" s="267"/>
      <c r="D3" s="160">
        <f>'06_Scenarios_Summary_BAU'!Q11</f>
        <v>0.25233320363124306</v>
      </c>
      <c r="E3" s="160">
        <f>'06_Scenarios_Summary_BAU'!R11</f>
        <v>1.3812980529011525E-2</v>
      </c>
      <c r="F3" s="161">
        <f>'06_Scenarios_Summary_BAU'!Q12</f>
        <v>6.6973650294344086E-2</v>
      </c>
      <c r="G3" s="161">
        <f>'06_Scenarios_Summary_BAU'!R12</f>
        <v>1.2289570542144907E-2</v>
      </c>
      <c r="H3" s="162">
        <f>'06_Scenarios_Summary_BAU'!Q13</f>
        <v>-0.12162762058301756</v>
      </c>
      <c r="I3" s="162">
        <f>'06_Scenarios_Summary_BAU'!R13</f>
        <v>-5.931303805105116E-3</v>
      </c>
      <c r="J3" s="230">
        <f>'06_Scenarios_Summary_BAU'!Q14</f>
        <v>0.11107758873899096</v>
      </c>
      <c r="K3" s="230">
        <f>'06_Scenarios_Summary_BAU'!R14</f>
        <v>2.9915112565225836E-2</v>
      </c>
      <c r="L3" s="163">
        <f>'06_Scenarios_Summary_BAU'!Q15</f>
        <v>-0.15902095185258522</v>
      </c>
      <c r="M3" s="163">
        <f>'06_Scenarios_Summary_BAU'!R15</f>
        <v>-1.0650004649852288E-2</v>
      </c>
      <c r="N3" s="164">
        <f>'06_Scenarios_Summary_BAU'!Q16</f>
        <v>-0.17889023937186679</v>
      </c>
      <c r="O3" s="164">
        <f>'06_Scenarios_Summary_BAU'!R16</f>
        <v>-1.6826499242194919E-2</v>
      </c>
      <c r="P3" s="165">
        <f>'06_Scenarios_Summary_BAU'!Q17</f>
        <v>-0.10561948154778947</v>
      </c>
      <c r="Q3" s="165">
        <f>'06_Scenarios_Summary_BAU'!R17</f>
        <v>-1.2193128249395052E-2</v>
      </c>
      <c r="R3" s="166">
        <f>'06_Scenarios_Summary_BAU'!Q18</f>
        <v>3.2355799112323648E-2</v>
      </c>
      <c r="S3" s="166">
        <f>'06_Scenarios_Summary_BAU'!R18</f>
        <v>4.2269635556816685E-3</v>
      </c>
      <c r="T3" s="231">
        <f>'06_Scenarios_Summary_BAU'!Q19</f>
        <v>-7.6616943369577264E-2</v>
      </c>
      <c r="U3" s="231">
        <f>'06_Scenarios_Summary_BAU'!R19</f>
        <v>-8.9006832507205742E-4</v>
      </c>
      <c r="V3" s="167">
        <f>'06_Scenarios_Summary_BAU'!Q20</f>
        <v>-0.55139993223844119</v>
      </c>
      <c r="W3" s="168">
        <f>'06_Scenarios_Summary_BAU'!R20</f>
        <v>-1.3753622920444106E-2</v>
      </c>
      <c r="X3" s="327"/>
    </row>
    <row r="4" spans="1:341" ht="48.75" customHeight="1" thickBot="1">
      <c r="A4" s="94" t="s">
        <v>181</v>
      </c>
      <c r="B4" s="94" t="s">
        <v>182</v>
      </c>
      <c r="C4" s="94" t="s">
        <v>183</v>
      </c>
      <c r="D4" s="47" t="s">
        <v>184</v>
      </c>
      <c r="E4" s="47" t="s">
        <v>185</v>
      </c>
      <c r="F4" s="48" t="s">
        <v>184</v>
      </c>
      <c r="G4" s="48" t="s">
        <v>185</v>
      </c>
      <c r="H4" s="49" t="s">
        <v>184</v>
      </c>
      <c r="I4" s="49" t="s">
        <v>185</v>
      </c>
      <c r="J4" s="187" t="s">
        <v>184</v>
      </c>
      <c r="K4" s="187" t="s">
        <v>185</v>
      </c>
      <c r="L4" s="50" t="s">
        <v>184</v>
      </c>
      <c r="M4" s="50" t="s">
        <v>185</v>
      </c>
      <c r="N4" s="51" t="s">
        <v>184</v>
      </c>
      <c r="O4" s="51" t="s">
        <v>185</v>
      </c>
      <c r="P4" s="52" t="s">
        <v>184</v>
      </c>
      <c r="Q4" s="52" t="s">
        <v>185</v>
      </c>
      <c r="R4" s="53" t="s">
        <v>184</v>
      </c>
      <c r="S4" s="53" t="s">
        <v>185</v>
      </c>
      <c r="T4" s="190" t="s">
        <v>184</v>
      </c>
      <c r="U4" s="190" t="s">
        <v>185</v>
      </c>
      <c r="V4" s="54" t="s">
        <v>184</v>
      </c>
      <c r="W4" s="54" t="s">
        <v>185</v>
      </c>
      <c r="X4" s="327"/>
    </row>
    <row r="5" spans="1:341" ht="191.1" customHeight="1">
      <c r="A5" s="303" t="s">
        <v>186</v>
      </c>
      <c r="B5" s="34" t="s">
        <v>187</v>
      </c>
      <c r="C5" s="35" t="s">
        <v>310</v>
      </c>
      <c r="D5" s="243"/>
      <c r="E5" s="240"/>
      <c r="F5" s="243"/>
      <c r="G5" s="240"/>
      <c r="H5" s="243"/>
      <c r="I5" s="240"/>
      <c r="J5" s="243"/>
      <c r="K5" s="240"/>
      <c r="L5" s="243"/>
      <c r="M5" s="240"/>
      <c r="N5" s="243"/>
      <c r="O5" s="240"/>
      <c r="P5" s="243"/>
      <c r="Q5" s="240"/>
      <c r="R5" s="240"/>
      <c r="S5" s="240"/>
      <c r="T5" s="243"/>
      <c r="U5" s="240"/>
      <c r="V5" s="246"/>
      <c r="W5" s="249"/>
      <c r="X5" s="322">
        <f>SUM(Y5:AH9)</f>
        <v>0</v>
      </c>
      <c r="Y5" s="331">
        <f>((SUMPRODUCT(LEN(D5)-LEN(SUBSTITUTE(D5,"+",""))))-(SUMPRODUCT(LEN(D5)-LEN(SUBSTITUTE(D5,"-","")))))*(ABS('08_Scenario_Summary'!$C$15))</f>
        <v>0</v>
      </c>
      <c r="Z5" s="331">
        <f>((SUMPRODUCT(LEN(F5)-LEN(SUBSTITUTE(F5,"+",""))))-(SUMPRODUCT(LEN(F5)-LEN(SUBSTITUTE(F5,"-","")))))*(ABS('08_Scenario_Summary'!$C$16))</f>
        <v>0</v>
      </c>
      <c r="AA5" s="331">
        <f>((SUMPRODUCT(LEN(H5)-LEN(SUBSTITUTE(H5,"+",""))))-(SUMPRODUCT(LEN(H5)-LEN(SUBSTITUTE(H5,"-","")))))*(ABS('08_Scenario_Summary'!$C$17))</f>
        <v>0</v>
      </c>
      <c r="AB5" s="331">
        <f>((SUMPRODUCT(LEN(J5)-LEN(SUBSTITUTE(J5,"+",""))))-(SUMPRODUCT(LEN(J5)-LEN(SUBSTITUTE(J5,"-","")))))*(ABS('08_Scenario_Summary'!$C$18))</f>
        <v>0</v>
      </c>
      <c r="AC5" s="331">
        <f>((SUMPRODUCT(LEN(L5)-LEN(SUBSTITUTE(L5,"+",""))))-(SUMPRODUCT(LEN(L5)-LEN(SUBSTITUTE(L5,"-","")))))*(ABS('08_Scenario_Summary'!$C$19))</f>
        <v>0</v>
      </c>
      <c r="AD5" s="331">
        <f>((SUMPRODUCT(LEN(N5)-LEN(SUBSTITUTE(N5,"+",""))))-(SUMPRODUCT(LEN(N5)-LEN(SUBSTITUTE(N5,"-","")))))*(ABS('08_Scenario_Summary'!$C$20))</f>
        <v>0</v>
      </c>
      <c r="AE5" s="331">
        <f>((SUMPRODUCT(LEN(P5)-LEN(SUBSTITUTE(P5,"+",""))))-(SUMPRODUCT(LEN(P5)-LEN(SUBSTITUTE(P5,"-","")))))*(ABS('08_Scenario_Summary'!$C$21))</f>
        <v>0</v>
      </c>
      <c r="AF5" s="331">
        <f>((SUMPRODUCT(LEN(R5)-LEN(SUBSTITUTE(R5,"+",""))))-(SUMPRODUCT(LEN(R5)-LEN(SUBSTITUTE(R5,"-","")))))*(ABS('08_Scenario_Summary'!$C$22))</f>
        <v>0</v>
      </c>
      <c r="AG5" s="331">
        <f>((SUMPRODUCT(LEN(T5)-LEN(SUBSTITUTE(T5,"+",""))))-(SUMPRODUCT(LEN(T5)-LEN(SUBSTITUTE(T5,"-","")))))*(ABS('08_Scenario_Summary'!$C$23))</f>
        <v>0</v>
      </c>
      <c r="AH5" s="331">
        <f>((SUMPRODUCT(LEN(V5)-LEN(SUBSTITUTE(V5,"+",""))))-(SUMPRODUCT(LEN(V5)-LEN(SUBSTITUTE(V5,"-","")))))*(ABS('08_Scenario_Summary'!$C$24))</f>
        <v>0</v>
      </c>
    </row>
    <row r="6" spans="1:341" ht="168.75">
      <c r="A6" s="304"/>
      <c r="B6" s="36" t="s">
        <v>189</v>
      </c>
      <c r="C6" s="37" t="s">
        <v>311</v>
      </c>
      <c r="D6" s="244"/>
      <c r="E6" s="241"/>
      <c r="F6" s="244"/>
      <c r="G6" s="241"/>
      <c r="H6" s="244"/>
      <c r="I6" s="241"/>
      <c r="J6" s="244"/>
      <c r="K6" s="241"/>
      <c r="L6" s="244"/>
      <c r="M6" s="241"/>
      <c r="N6" s="244"/>
      <c r="O6" s="241"/>
      <c r="P6" s="244"/>
      <c r="Q6" s="241"/>
      <c r="R6" s="241"/>
      <c r="S6" s="241"/>
      <c r="T6" s="244"/>
      <c r="U6" s="241"/>
      <c r="V6" s="247"/>
      <c r="W6" s="250"/>
      <c r="X6" s="322"/>
      <c r="Y6" s="331"/>
      <c r="Z6" s="331"/>
      <c r="AA6" s="331"/>
      <c r="AB6" s="331"/>
      <c r="AC6" s="331"/>
      <c r="AD6" s="331"/>
      <c r="AE6" s="331"/>
      <c r="AF6" s="331"/>
      <c r="AG6" s="331"/>
      <c r="AH6" s="331"/>
    </row>
    <row r="7" spans="1:341" ht="20.100000000000001" customHeight="1">
      <c r="A7" s="304"/>
      <c r="B7" s="36" t="s">
        <v>191</v>
      </c>
      <c r="C7" s="37" t="s">
        <v>312</v>
      </c>
      <c r="D7" s="244"/>
      <c r="E7" s="241"/>
      <c r="F7" s="244"/>
      <c r="G7" s="241"/>
      <c r="H7" s="244"/>
      <c r="I7" s="241"/>
      <c r="J7" s="244"/>
      <c r="K7" s="241"/>
      <c r="L7" s="244"/>
      <c r="M7" s="241"/>
      <c r="N7" s="244"/>
      <c r="O7" s="241"/>
      <c r="P7" s="244"/>
      <c r="Q7" s="241"/>
      <c r="R7" s="241"/>
      <c r="S7" s="241"/>
      <c r="T7" s="244"/>
      <c r="U7" s="241"/>
      <c r="V7" s="247"/>
      <c r="W7" s="250"/>
      <c r="X7" s="322"/>
      <c r="Y7" s="331"/>
      <c r="Z7" s="331"/>
      <c r="AA7" s="331"/>
      <c r="AB7" s="331"/>
      <c r="AC7" s="331"/>
      <c r="AD7" s="331"/>
      <c r="AE7" s="331"/>
      <c r="AF7" s="331"/>
      <c r="AG7" s="331"/>
      <c r="AH7" s="331"/>
    </row>
    <row r="8" spans="1:341" ht="120" customHeight="1">
      <c r="A8" s="304"/>
      <c r="B8" s="36" t="s">
        <v>193</v>
      </c>
      <c r="C8" s="207" t="s">
        <v>313</v>
      </c>
      <c r="D8" s="244"/>
      <c r="E8" s="241"/>
      <c r="F8" s="244"/>
      <c r="G8" s="241"/>
      <c r="H8" s="244"/>
      <c r="I8" s="241"/>
      <c r="J8" s="244"/>
      <c r="K8" s="241"/>
      <c r="L8" s="244"/>
      <c r="M8" s="241"/>
      <c r="N8" s="244"/>
      <c r="O8" s="241"/>
      <c r="P8" s="244"/>
      <c r="Q8" s="241"/>
      <c r="R8" s="244" t="s">
        <v>236</v>
      </c>
      <c r="S8" s="241" t="s">
        <v>270</v>
      </c>
      <c r="T8" s="244" t="s">
        <v>277</v>
      </c>
      <c r="U8" s="241" t="s">
        <v>272</v>
      </c>
      <c r="V8" s="247"/>
      <c r="W8" s="250"/>
      <c r="X8" s="322"/>
      <c r="Y8" s="331"/>
      <c r="Z8" s="331"/>
      <c r="AA8" s="331"/>
      <c r="AB8" s="331"/>
      <c r="AC8" s="331"/>
      <c r="AD8" s="331"/>
      <c r="AE8" s="331"/>
      <c r="AF8" s="331"/>
      <c r="AG8" s="331"/>
      <c r="AH8" s="331"/>
    </row>
    <row r="9" spans="1:341" s="6" customFormat="1" ht="113.25" thickBot="1">
      <c r="A9" s="305"/>
      <c r="B9" s="38" t="s">
        <v>195</v>
      </c>
      <c r="C9" s="39" t="s">
        <v>314</v>
      </c>
      <c r="D9" s="245"/>
      <c r="E9" s="242"/>
      <c r="F9" s="245"/>
      <c r="G9" s="242"/>
      <c r="H9" s="245"/>
      <c r="I9" s="242"/>
      <c r="J9" s="245"/>
      <c r="K9" s="242"/>
      <c r="L9" s="245"/>
      <c r="M9" s="242"/>
      <c r="N9" s="245"/>
      <c r="O9" s="242"/>
      <c r="P9" s="245"/>
      <c r="Q9" s="242"/>
      <c r="R9" s="242"/>
      <c r="S9" s="242"/>
      <c r="T9" s="245"/>
      <c r="U9" s="242"/>
      <c r="V9" s="248"/>
      <c r="W9" s="251"/>
      <c r="X9" s="323"/>
      <c r="Y9" s="331"/>
      <c r="Z9" s="331"/>
      <c r="AA9" s="331"/>
      <c r="AB9" s="331"/>
      <c r="AC9" s="331"/>
      <c r="AD9" s="331"/>
      <c r="AE9" s="331"/>
      <c r="AF9" s="331"/>
      <c r="AG9" s="331"/>
      <c r="AH9" s="331"/>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row>
    <row r="10" spans="1:341" ht="39.950000000000003" customHeight="1">
      <c r="A10" s="274" t="s">
        <v>197</v>
      </c>
      <c r="B10" s="40" t="s">
        <v>198</v>
      </c>
      <c r="C10" s="41" t="s">
        <v>315</v>
      </c>
      <c r="D10" s="271" t="s">
        <v>271</v>
      </c>
      <c r="E10" s="284" t="s">
        <v>275</v>
      </c>
      <c r="F10" s="271" t="s">
        <v>261</v>
      </c>
      <c r="G10" s="284" t="s">
        <v>276</v>
      </c>
      <c r="H10" s="271" t="s">
        <v>234</v>
      </c>
      <c r="I10" s="284" t="s">
        <v>316</v>
      </c>
      <c r="J10" s="271"/>
      <c r="K10" s="284"/>
      <c r="L10" s="271"/>
      <c r="M10" s="284"/>
      <c r="N10" s="271"/>
      <c r="O10" s="284"/>
      <c r="P10" s="271" t="s">
        <v>317</v>
      </c>
      <c r="Q10" s="284" t="s">
        <v>318</v>
      </c>
      <c r="R10" s="284"/>
      <c r="S10" s="284"/>
      <c r="T10" s="271" t="s">
        <v>277</v>
      </c>
      <c r="U10" s="284" t="s">
        <v>319</v>
      </c>
      <c r="V10" s="297"/>
      <c r="W10" s="292"/>
      <c r="X10" s="319">
        <f>SUM(Y10:AH11)</f>
        <v>0.73710281084542351</v>
      </c>
      <c r="Y10" s="324">
        <f>((SUMPRODUCT(LEN(F10)-LEN(SUBSTITUTE(F10,"+",""))))-(SUMPRODUCT(LEN(F10)-LEN(SUBSTITUTE(F10,"-","")))))*(ABS('08_Scenario_Summary'!$C$15))</f>
        <v>-5.4741034196980537E-2</v>
      </c>
      <c r="Z10" s="324">
        <f>((SUMPRODUCT(LEN(F10)-LEN(SUBSTITUTE(F10,"+",""))))-(SUMPRODUCT(LEN(F10)-LEN(SUBSTITUTE(F10,"-","")))))*(ABS('08_Scenario_Summary'!$C$16))</f>
        <v>-0.1834985921796585</v>
      </c>
      <c r="AA10" s="324">
        <f>((SUMPRODUCT(LEN(H10)-LEN(SUBSTITUTE(H10,"+",""))))-(SUMPRODUCT(LEN(H10)-LEN(SUBSTITUTE(H10,"-","")))))*(ABS('08_Scenario_Summary'!$C$17))</f>
        <v>9.7532185151261372E-2</v>
      </c>
      <c r="AB10" s="324">
        <f>((SUMPRODUCT(LEN(J10)-LEN(SUBSTITUTE(J10,"+",""))))-(SUMPRODUCT(LEN(J10)-LEN(SUBSTITUTE(J10,"-","")))))*(ABS('08_Scenario_Summary'!$C$18))</f>
        <v>0</v>
      </c>
      <c r="AC10" s="324">
        <f>((SUMPRODUCT(LEN(L10)-LEN(SUBSTITUTE(L10,"+",""))))-(SUMPRODUCT(LEN(L10)-LEN(SUBSTITUTE(L10,"-","")))))*(ABS('08_Scenario_Summary'!$C$19))</f>
        <v>0</v>
      </c>
      <c r="AD10" s="324">
        <f>((SUMPRODUCT(LEN(N10)-LEN(SUBSTITUTE(N10,"+",""))))-(SUMPRODUCT(LEN(N10)-LEN(SUBSTITUTE(N10,"-","")))))*(ABS('08_Scenario_Summary'!$C$20))</f>
        <v>0</v>
      </c>
      <c r="AE10" s="324">
        <f>((SUMPRODUCT(LEN(P10)-LEN(SUBSTITUTE(P10,"+",""))))-(SUMPRODUCT(LEN(P10)-LEN(SUBSTITUTE(P10,"-","")))))*(ABS('08_Scenario_Summary'!$C$21))</f>
        <v>0.80810752424633292</v>
      </c>
      <c r="AF10" s="324">
        <f>((SUMPRODUCT(LEN(R10)-LEN(SUBSTITUTE(R10,"+",""))))-(SUMPRODUCT(LEN(R10)-LEN(SUBSTITUTE(R10,"-","")))))*(ABS('08_Scenario_Summary'!$C$22))</f>
        <v>0</v>
      </c>
      <c r="AG10" s="324">
        <f>((SUMPRODUCT(LEN(T10)-LEN(SUBSTITUTE(T10,"+",""))))-(SUMPRODUCT(LEN(T10)-LEN(SUBSTITUTE(T10,"-","")))))*(ABS('08_Scenario_Summary'!$C$23))</f>
        <v>6.9702727824468319E-2</v>
      </c>
      <c r="AH10" s="324">
        <f>((SUMPRODUCT(LEN(V10)-LEN(SUBSTITUTE(V10,"+",""))))-(SUMPRODUCT(LEN(V10)-LEN(SUBSTITUTE(V10,"-","")))))*(ABS('08_Scenario_Summary'!$C$24))</f>
        <v>0</v>
      </c>
    </row>
    <row r="11" spans="1:341" ht="120.95" customHeight="1" thickBot="1">
      <c r="A11" s="276"/>
      <c r="B11" s="38" t="s">
        <v>202</v>
      </c>
      <c r="C11" s="39" t="s">
        <v>320</v>
      </c>
      <c r="D11" s="273"/>
      <c r="E11" s="286"/>
      <c r="F11" s="273"/>
      <c r="G11" s="286"/>
      <c r="H11" s="273"/>
      <c r="I11" s="286"/>
      <c r="J11" s="273"/>
      <c r="K11" s="286"/>
      <c r="L11" s="273"/>
      <c r="M11" s="286"/>
      <c r="N11" s="273"/>
      <c r="O11" s="286"/>
      <c r="P11" s="273"/>
      <c r="Q11" s="286"/>
      <c r="R11" s="286"/>
      <c r="S11" s="286"/>
      <c r="T11" s="273"/>
      <c r="U11" s="286"/>
      <c r="V11" s="298"/>
      <c r="W11" s="294"/>
      <c r="X11" s="320"/>
      <c r="Y11" s="324"/>
      <c r="Z11" s="324"/>
      <c r="AA11" s="324"/>
      <c r="AB11" s="324"/>
      <c r="AC11" s="324"/>
      <c r="AD11" s="324"/>
      <c r="AE11" s="324"/>
      <c r="AF11" s="324"/>
      <c r="AG11" s="324"/>
      <c r="AH11" s="324"/>
    </row>
    <row r="12" spans="1:341" ht="63.75" thickBot="1">
      <c r="A12" s="42" t="s">
        <v>204</v>
      </c>
      <c r="B12" s="43" t="s">
        <v>205</v>
      </c>
      <c r="C12" s="44" t="s">
        <v>321</v>
      </c>
      <c r="D12" s="10"/>
      <c r="E12" s="9"/>
      <c r="F12" s="10"/>
      <c r="G12" s="9"/>
      <c r="H12" s="10"/>
      <c r="I12" s="9"/>
      <c r="J12" s="10" t="s">
        <v>271</v>
      </c>
      <c r="K12" s="9" t="s">
        <v>322</v>
      </c>
      <c r="L12" s="10"/>
      <c r="M12" s="9"/>
      <c r="N12" s="10"/>
      <c r="O12" s="9"/>
      <c r="P12" s="10"/>
      <c r="Q12" s="9"/>
      <c r="R12" s="10"/>
      <c r="S12" s="9"/>
      <c r="T12" s="10"/>
      <c r="U12" s="9"/>
      <c r="V12" s="195"/>
      <c r="W12" s="197"/>
      <c r="X12" s="217">
        <f>SUM(Y12:AH13)</f>
        <v>-0.8079517994089721</v>
      </c>
      <c r="Y12" s="232">
        <f>((SUMPRODUCT(LEN(F12)-LEN(SUBSTITUTE(F12,"+",""))))-(SUMPRODUCT(LEN(F12)-LEN(SUBSTITUTE(F12,"-","")))))*(ABS('08_Scenario_Summary'!$C$15))</f>
        <v>0</v>
      </c>
      <c r="Z12" s="232">
        <f>((SUMPRODUCT(LEN(F12)-LEN(SUBSTITUTE(F12,"+",""))))-(SUMPRODUCT(LEN(F12)-LEN(SUBSTITUTE(F12,"-","")))))*(ABS('08_Scenario_Summary'!$C$16))</f>
        <v>0</v>
      </c>
      <c r="AA12" s="232">
        <f>((SUMPRODUCT(LEN(H12)-LEN(SUBSTITUTE(H12,"+",""))))-(SUMPRODUCT(LEN(H12)-LEN(SUBSTITUTE(H12,"-","")))))*(ABS('08_Scenario_Summary'!$C$17))</f>
        <v>0</v>
      </c>
      <c r="AB12" s="232">
        <f>((SUMPRODUCT(LEN(J12)-LEN(SUBSTITUTE(J12,"+",""))))-(SUMPRODUCT(LEN(J12)-LEN(SUBSTITUTE(J12,"-","")))))*(ABS('08_Scenario_Summary'!$C$18))</f>
        <v>-0.8079517994089721</v>
      </c>
      <c r="AC12" s="232">
        <f>((SUMPRODUCT(LEN(L12)-LEN(SUBSTITUTE(L12,"+",""))))-(SUMPRODUCT(LEN(L12)-LEN(SUBSTITUTE(L12,"-","")))))*(ABS('08_Scenario_Summary'!$C$19))</f>
        <v>0</v>
      </c>
      <c r="AD12" s="232">
        <f>((SUMPRODUCT(LEN(N12)-LEN(SUBSTITUTE(N12,"+",""))))-(SUMPRODUCT(LEN(N12)-LEN(SUBSTITUTE(N12,"-","")))))*(ABS('08_Scenario_Summary'!$C$20))</f>
        <v>0</v>
      </c>
      <c r="AE12" s="232">
        <f>((SUMPRODUCT(LEN(P12)-LEN(SUBSTITUTE(P12,"+",""))))-(SUMPRODUCT(LEN(P12)-LEN(SUBSTITUTE(P12,"-","")))))*(ABS('08_Scenario_Summary'!$C$21))</f>
        <v>0</v>
      </c>
      <c r="AF12" s="232">
        <f>((SUMPRODUCT(LEN(R12)-LEN(SUBSTITUTE(R12,"+",""))))-(SUMPRODUCT(LEN(R12)-LEN(SUBSTITUTE(R12,"-","")))))*(ABS('08_Scenario_Summary'!$C$22))</f>
        <v>0</v>
      </c>
      <c r="AG12" s="232">
        <f>((SUMPRODUCT(LEN(T12)-LEN(SUBSTITUTE(T12,"+",""))))-(SUMPRODUCT(LEN(T12)-LEN(SUBSTITUTE(T12,"-","")))))*(ABS('08_Scenario_Summary'!$C$23))</f>
        <v>0</v>
      </c>
      <c r="AH12" s="232">
        <f>((SUMPRODUCT(LEN(V12)-LEN(SUBSTITUTE(V12,"+",""))))-(SUMPRODUCT(LEN(V12)-LEN(SUBSTITUTE(V12,"-","")))))*(ABS('08_Scenario_Summary'!$C$24))</f>
        <v>0</v>
      </c>
    </row>
    <row r="13" spans="1:341" ht="53.1" customHeight="1">
      <c r="A13" s="274" t="s">
        <v>207</v>
      </c>
      <c r="B13" s="40" t="s">
        <v>208</v>
      </c>
      <c r="C13" s="41"/>
      <c r="D13" s="271"/>
      <c r="E13" s="284"/>
      <c r="F13" s="271"/>
      <c r="G13" s="284"/>
      <c r="H13" s="271"/>
      <c r="I13" s="284"/>
      <c r="J13" s="271"/>
      <c r="K13" s="284"/>
      <c r="L13" s="271"/>
      <c r="M13" s="284"/>
      <c r="N13" s="271"/>
      <c r="O13" s="284"/>
      <c r="P13" s="271"/>
      <c r="Q13" s="284"/>
      <c r="R13" s="271"/>
      <c r="S13" s="284"/>
      <c r="T13" s="284"/>
      <c r="U13" s="284"/>
      <c r="V13" s="268"/>
      <c r="W13" s="328"/>
      <c r="X13" s="325">
        <f t="shared" ref="X13:X15" si="0">SUM(Y13:AH14)</f>
        <v>0</v>
      </c>
      <c r="Y13" s="324">
        <f>((SUMPRODUCT(LEN(F13)-LEN(SUBSTITUTE(F13,"+",""))))-(SUMPRODUCT(LEN(F13)-LEN(SUBSTITUTE(F13,"-","")))))*(ABS('08_Scenario_Summary'!$C$15))</f>
        <v>0</v>
      </c>
      <c r="Z13" s="324">
        <f>((SUMPRODUCT(LEN(F13)-LEN(SUBSTITUTE(F13,"+",""))))-(SUMPRODUCT(LEN(F13)-LEN(SUBSTITUTE(F13,"-","")))))*(ABS('08_Scenario_Summary'!$C$16))</f>
        <v>0</v>
      </c>
      <c r="AA13" s="324">
        <f>((SUMPRODUCT(LEN(H13)-LEN(SUBSTITUTE(H13,"+",""))))-(SUMPRODUCT(LEN(H13)-LEN(SUBSTITUTE(H13,"-","")))))*(ABS('08_Scenario_Summary'!$C$17))</f>
        <v>0</v>
      </c>
      <c r="AB13" s="324">
        <f>((SUMPRODUCT(LEN(J13)-LEN(SUBSTITUTE(J13,"+",""))))-(SUMPRODUCT(LEN(J13)-LEN(SUBSTITUTE(J13,"-","")))))*(ABS('08_Scenario_Summary'!$C$18))</f>
        <v>0</v>
      </c>
      <c r="AC13" s="324">
        <f>((SUMPRODUCT(LEN(L13)-LEN(SUBSTITUTE(L13,"+",""))))-(SUMPRODUCT(LEN(L13)-LEN(SUBSTITUTE(L13,"-","")))))*(ABS('08_Scenario_Summary'!$C$19))</f>
        <v>0</v>
      </c>
      <c r="AD13" s="324">
        <f>((SUMPRODUCT(LEN(N13)-LEN(SUBSTITUTE(N13,"+",""))))-(SUMPRODUCT(LEN(N13)-LEN(SUBSTITUTE(N13,"-","")))))*(ABS('08_Scenario_Summary'!$C$20))</f>
        <v>0</v>
      </c>
      <c r="AE13" s="324">
        <f>((SUMPRODUCT(LEN(P13)-LEN(SUBSTITUTE(P13,"+",""))))-(SUMPRODUCT(LEN(P13)-LEN(SUBSTITUTE(P13,"-","")))))*(ABS('08_Scenario_Summary'!$C$21))</f>
        <v>0</v>
      </c>
      <c r="AF13" s="324">
        <f>((SUMPRODUCT(LEN(R13)-LEN(SUBSTITUTE(R13,"+",""))))-(SUMPRODUCT(LEN(R13)-LEN(SUBSTITUTE(R13,"-","")))))*(ABS('08_Scenario_Summary'!$C$22))</f>
        <v>0</v>
      </c>
      <c r="AG13" s="324">
        <f>((SUMPRODUCT(LEN(T13)-LEN(SUBSTITUTE(T13,"+",""))))-(SUMPRODUCT(LEN(T13)-LEN(SUBSTITUTE(T13,"-","")))))*(ABS('08_Scenario_Summary'!$C$23))</f>
        <v>0</v>
      </c>
      <c r="AH13" s="324">
        <f>((SUMPRODUCT(LEN(V13)-LEN(SUBSTITUTE(V13,"+",""))))-(SUMPRODUCT(LEN(V13)-LEN(SUBSTITUTE(V13,"-","")))))*(ABS('08_Scenario_Summary'!$C$24))</f>
        <v>0</v>
      </c>
    </row>
    <row r="14" spans="1:341" ht="101.1" customHeight="1" thickBot="1">
      <c r="A14" s="276"/>
      <c r="B14" s="38" t="s">
        <v>211</v>
      </c>
      <c r="C14" s="39" t="s">
        <v>323</v>
      </c>
      <c r="D14" s="273"/>
      <c r="E14" s="286"/>
      <c r="F14" s="273"/>
      <c r="G14" s="286"/>
      <c r="H14" s="273"/>
      <c r="I14" s="286"/>
      <c r="J14" s="273"/>
      <c r="K14" s="286"/>
      <c r="L14" s="273"/>
      <c r="M14" s="286"/>
      <c r="N14" s="273"/>
      <c r="O14" s="286"/>
      <c r="P14" s="273"/>
      <c r="Q14" s="286"/>
      <c r="R14" s="273"/>
      <c r="S14" s="286"/>
      <c r="T14" s="286"/>
      <c r="U14" s="286"/>
      <c r="V14" s="270"/>
      <c r="W14" s="329"/>
      <c r="X14" s="325"/>
      <c r="Y14" s="324"/>
      <c r="Z14" s="324"/>
      <c r="AA14" s="324"/>
      <c r="AB14" s="324"/>
      <c r="AC14" s="324"/>
      <c r="AD14" s="324"/>
      <c r="AE14" s="324"/>
      <c r="AF14" s="324"/>
      <c r="AG14" s="324"/>
      <c r="AH14" s="324"/>
    </row>
    <row r="15" spans="1:341" ht="37.5" customHeight="1">
      <c r="A15" s="274" t="s">
        <v>213</v>
      </c>
      <c r="B15" s="40" t="s">
        <v>214</v>
      </c>
      <c r="C15" s="41" t="s">
        <v>324</v>
      </c>
      <c r="D15" s="271"/>
      <c r="E15" s="284"/>
      <c r="F15" s="271" t="s">
        <v>261</v>
      </c>
      <c r="G15" s="284" t="s">
        <v>288</v>
      </c>
      <c r="H15" s="271"/>
      <c r="I15" s="284"/>
      <c r="J15" s="271"/>
      <c r="K15" s="284"/>
      <c r="L15" s="271"/>
      <c r="M15" s="284"/>
      <c r="N15" s="271"/>
      <c r="O15" s="284"/>
      <c r="P15" s="271"/>
      <c r="Q15" s="284"/>
      <c r="R15" s="284"/>
      <c r="S15" s="284"/>
      <c r="T15" s="284"/>
      <c r="U15" s="284"/>
      <c r="V15" s="268"/>
      <c r="W15" s="292"/>
      <c r="X15" s="330">
        <f t="shared" si="0"/>
        <v>-0.23823962637663904</v>
      </c>
      <c r="Y15" s="324">
        <f>((SUMPRODUCT(LEN(F15)-LEN(SUBSTITUTE(F15,"+",""))))-(SUMPRODUCT(LEN(F15)-LEN(SUBSTITUTE(F15,"-","")))))*(ABS('08_Scenario_Summary'!$C$15))</f>
        <v>-5.4741034196980537E-2</v>
      </c>
      <c r="Z15" s="324">
        <f>((SUMPRODUCT(LEN(F15)-LEN(SUBSTITUTE(F15,"+",""))))-(SUMPRODUCT(LEN(F15)-LEN(SUBSTITUTE(F15,"-","")))))*(ABS('08_Scenario_Summary'!$C$16))</f>
        <v>-0.1834985921796585</v>
      </c>
      <c r="AA15" s="324">
        <f>((SUMPRODUCT(LEN(H15)-LEN(SUBSTITUTE(H15,"+",""))))-(SUMPRODUCT(LEN(H15)-LEN(SUBSTITUTE(H15,"-","")))))*(ABS('08_Scenario_Summary'!$C$17))</f>
        <v>0</v>
      </c>
      <c r="AB15" s="324">
        <f>((SUMPRODUCT(LEN(J15)-LEN(SUBSTITUTE(J15,"+",""))))-(SUMPRODUCT(LEN(J15)-LEN(SUBSTITUTE(J15,"-","")))))*(ABS('08_Scenario_Summary'!$C$18))</f>
        <v>0</v>
      </c>
      <c r="AC15" s="324">
        <f>((SUMPRODUCT(LEN(L15)-LEN(SUBSTITUTE(L15,"+",""))))-(SUMPRODUCT(LEN(L15)-LEN(SUBSTITUTE(L15,"-","")))))*(ABS('08_Scenario_Summary'!$C$19))</f>
        <v>0</v>
      </c>
      <c r="AD15" s="324">
        <f>((SUMPRODUCT(LEN(N15)-LEN(SUBSTITUTE(N15,"+",""))))-(SUMPRODUCT(LEN(N15)-LEN(SUBSTITUTE(N15,"-","")))))*(ABS('08_Scenario_Summary'!$C$20))</f>
        <v>0</v>
      </c>
      <c r="AE15" s="324">
        <f>((SUMPRODUCT(LEN(P15)-LEN(SUBSTITUTE(P15,"+",""))))-(SUMPRODUCT(LEN(P15)-LEN(SUBSTITUTE(P15,"-","")))))*(ABS('08_Scenario_Summary'!$C$21))</f>
        <v>0</v>
      </c>
      <c r="AF15" s="324">
        <f>((SUMPRODUCT(LEN(R15)-LEN(SUBSTITUTE(R15,"+",""))))-(SUMPRODUCT(LEN(R15)-LEN(SUBSTITUTE(R15,"-","")))))*(ABS('08_Scenario_Summary'!$C$22))</f>
        <v>0</v>
      </c>
      <c r="AG15" s="324">
        <f>((SUMPRODUCT(LEN(T15)-LEN(SUBSTITUTE(T15,"+",""))))-(SUMPRODUCT(LEN(T15)-LEN(SUBSTITUTE(T15,"-","")))))*(ABS('08_Scenario_Summary'!$C$23))</f>
        <v>0</v>
      </c>
      <c r="AH15" s="324">
        <f>((SUMPRODUCT(LEN(V15)-LEN(SUBSTITUTE(V15,"+",""))))-(SUMPRODUCT(LEN(V15)-LEN(SUBSTITUTE(V15,"-","")))))*(ABS('08_Scenario_Summary'!$C$24))</f>
        <v>0</v>
      </c>
    </row>
    <row r="16" spans="1:341" ht="56.25">
      <c r="A16" s="275"/>
      <c r="B16" s="36" t="s">
        <v>216</v>
      </c>
      <c r="C16" s="37" t="s">
        <v>289</v>
      </c>
      <c r="D16" s="272"/>
      <c r="E16" s="285"/>
      <c r="F16" s="272"/>
      <c r="G16" s="285"/>
      <c r="H16" s="272"/>
      <c r="I16" s="285"/>
      <c r="J16" s="272"/>
      <c r="K16" s="285"/>
      <c r="L16" s="272"/>
      <c r="M16" s="285"/>
      <c r="N16" s="272"/>
      <c r="O16" s="285"/>
      <c r="P16" s="272"/>
      <c r="Q16" s="285"/>
      <c r="R16" s="285"/>
      <c r="S16" s="285"/>
      <c r="T16" s="285"/>
      <c r="U16" s="285"/>
      <c r="V16" s="269"/>
      <c r="W16" s="293"/>
      <c r="X16" s="330"/>
      <c r="Y16" s="324"/>
      <c r="Z16" s="324"/>
      <c r="AA16" s="324"/>
      <c r="AB16" s="324"/>
      <c r="AC16" s="324"/>
      <c r="AD16" s="324"/>
      <c r="AE16" s="324"/>
      <c r="AF16" s="324"/>
      <c r="AG16" s="324"/>
      <c r="AH16" s="324"/>
    </row>
    <row r="17" spans="1:34" ht="81" customHeight="1" thickBot="1">
      <c r="A17" s="276"/>
      <c r="B17" s="38" t="s">
        <v>218</v>
      </c>
      <c r="C17" s="39" t="s">
        <v>325</v>
      </c>
      <c r="D17" s="273"/>
      <c r="E17" s="286"/>
      <c r="F17" s="273"/>
      <c r="G17" s="286"/>
      <c r="H17" s="273"/>
      <c r="I17" s="286"/>
      <c r="J17" s="273"/>
      <c r="K17" s="286"/>
      <c r="L17" s="273"/>
      <c r="M17" s="286"/>
      <c r="N17" s="273"/>
      <c r="O17" s="286"/>
      <c r="P17" s="273"/>
      <c r="Q17" s="286"/>
      <c r="R17" s="286"/>
      <c r="S17" s="286"/>
      <c r="T17" s="286"/>
      <c r="U17" s="286"/>
      <c r="V17" s="270"/>
      <c r="W17" s="294"/>
      <c r="X17" s="320"/>
      <c r="Y17" s="324"/>
      <c r="Z17" s="324"/>
      <c r="AA17" s="324"/>
      <c r="AB17" s="324"/>
      <c r="AC17" s="324"/>
      <c r="AD17" s="324"/>
      <c r="AE17" s="324"/>
      <c r="AF17" s="324"/>
      <c r="AG17" s="324"/>
      <c r="AH17" s="324"/>
    </row>
    <row r="18" spans="1:34" ht="56.25">
      <c r="A18" s="274" t="s">
        <v>220</v>
      </c>
      <c r="B18" s="40" t="s">
        <v>221</v>
      </c>
      <c r="C18" s="41" t="s">
        <v>326</v>
      </c>
      <c r="D18" s="268"/>
      <c r="E18" s="278"/>
      <c r="F18" s="268"/>
      <c r="G18" s="278"/>
      <c r="H18" s="268"/>
      <c r="I18" s="278"/>
      <c r="J18" s="268"/>
      <c r="K18" s="278"/>
      <c r="L18" s="268"/>
      <c r="M18" s="278"/>
      <c r="N18" s="268"/>
      <c r="O18" s="278"/>
      <c r="P18" s="268"/>
      <c r="Q18" s="278"/>
      <c r="R18" s="278"/>
      <c r="S18" s="278"/>
      <c r="T18" s="278"/>
      <c r="U18" s="278"/>
      <c r="V18" s="268"/>
      <c r="W18" s="328"/>
      <c r="X18" s="328"/>
      <c r="Y18" s="215"/>
      <c r="Z18" s="215"/>
      <c r="AA18" s="215"/>
      <c r="AB18" s="215"/>
      <c r="AC18" s="215"/>
      <c r="AD18" s="215"/>
      <c r="AE18" s="215"/>
      <c r="AF18" s="215"/>
      <c r="AG18" s="215"/>
      <c r="AH18" s="215"/>
    </row>
    <row r="19" spans="1:34" ht="21" customHeight="1" thickBot="1">
      <c r="A19" s="276"/>
      <c r="B19" s="38" t="s">
        <v>223</v>
      </c>
      <c r="C19" s="39" t="s">
        <v>327</v>
      </c>
      <c r="D19" s="270"/>
      <c r="E19" s="279"/>
      <c r="F19" s="270"/>
      <c r="G19" s="279"/>
      <c r="H19" s="270"/>
      <c r="I19" s="279"/>
      <c r="J19" s="270"/>
      <c r="K19" s="279"/>
      <c r="L19" s="270"/>
      <c r="M19" s="279"/>
      <c r="N19" s="270"/>
      <c r="O19" s="279"/>
      <c r="P19" s="270"/>
      <c r="Q19" s="279"/>
      <c r="R19" s="279"/>
      <c r="S19" s="279"/>
      <c r="T19" s="279"/>
      <c r="U19" s="279"/>
      <c r="V19" s="270"/>
      <c r="W19" s="329"/>
      <c r="X19" s="329"/>
      <c r="Y19" s="215"/>
      <c r="Z19" s="215"/>
      <c r="AA19" s="215"/>
      <c r="AB19" s="215"/>
      <c r="AC19" s="215"/>
      <c r="AD19" s="215"/>
      <c r="AE19" s="215"/>
      <c r="AF19" s="215"/>
      <c r="AG19" s="215"/>
      <c r="AH19" s="215"/>
    </row>
    <row r="20" spans="1:34" ht="40.5" thickBot="1">
      <c r="A20" s="42" t="s">
        <v>225</v>
      </c>
      <c r="B20" s="43"/>
      <c r="C20" s="44" t="s">
        <v>293</v>
      </c>
      <c r="D20" s="195"/>
      <c r="E20" s="196"/>
      <c r="F20" s="195"/>
      <c r="G20" s="196"/>
      <c r="H20" s="195"/>
      <c r="I20" s="196"/>
      <c r="J20" s="195"/>
      <c r="K20" s="196"/>
      <c r="L20" s="195"/>
      <c r="M20" s="196"/>
      <c r="N20" s="195"/>
      <c r="O20" s="196"/>
      <c r="P20" s="195"/>
      <c r="Q20" s="196"/>
      <c r="R20" s="196"/>
      <c r="S20" s="196"/>
      <c r="T20" s="196"/>
      <c r="U20" s="196"/>
      <c r="V20" s="195"/>
      <c r="W20" s="216"/>
      <c r="X20" s="214"/>
      <c r="Y20" s="215"/>
      <c r="Z20" s="215"/>
      <c r="AA20" s="215"/>
      <c r="AB20" s="215"/>
      <c r="AC20" s="215"/>
      <c r="AD20" s="215"/>
      <c r="AE20" s="215"/>
      <c r="AF20" s="215"/>
      <c r="AG20" s="215"/>
      <c r="AH20" s="215"/>
    </row>
    <row r="21" spans="1:34" ht="39.950000000000003" customHeight="1">
      <c r="A21" s="274" t="s">
        <v>227</v>
      </c>
      <c r="B21" s="40" t="s">
        <v>228</v>
      </c>
      <c r="C21" s="41" t="s">
        <v>328</v>
      </c>
      <c r="D21" s="271" t="s">
        <v>295</v>
      </c>
      <c r="E21" s="284" t="s">
        <v>329</v>
      </c>
      <c r="F21" s="271" t="s">
        <v>330</v>
      </c>
      <c r="G21" s="284" t="s">
        <v>297</v>
      </c>
      <c r="H21" s="271"/>
      <c r="I21" s="284"/>
      <c r="J21" s="271"/>
      <c r="K21" s="284"/>
      <c r="L21" s="271"/>
      <c r="M21" s="284"/>
      <c r="N21" s="271"/>
      <c r="O21" s="284"/>
      <c r="P21" s="271"/>
      <c r="Q21" s="284"/>
      <c r="R21" s="271"/>
      <c r="S21" s="284"/>
      <c r="T21" s="271"/>
      <c r="U21" s="284"/>
      <c r="V21" s="268"/>
      <c r="W21" s="268"/>
      <c r="X21" s="319">
        <f>SUM(Y21:AH21)</f>
        <v>-1.191198131883195</v>
      </c>
      <c r="Y21" s="324">
        <f>((SUMPRODUCT(LEN(F21)-LEN(SUBSTITUTE(F21,"+",""))))-(SUMPRODUCT(LEN(F21)-LEN(SUBSTITUTE(F21,"-","")))))*(ABS('08_Scenario_Summary'!$C$15))</f>
        <v>-0.27370517098490266</v>
      </c>
      <c r="Z21" s="324">
        <f>((SUMPRODUCT(LEN(F21)-LEN(SUBSTITUTE(F21,"+",""))))-(SUMPRODUCT(LEN(F21)-LEN(SUBSTITUTE(F21,"-","")))))*(ABS('08_Scenario_Summary'!$C$16))</f>
        <v>-0.91749296089829246</v>
      </c>
      <c r="AA21" s="324">
        <f>((SUMPRODUCT(LEN(H21)-LEN(SUBSTITUTE(H21,"+",""))))-(SUMPRODUCT(LEN(H21)-LEN(SUBSTITUTE(H21,"-","")))))*(ABS('08_Scenario_Summary'!$C$17))</f>
        <v>0</v>
      </c>
      <c r="AB21" s="324">
        <f>((SUMPRODUCT(LEN(J21)-LEN(SUBSTITUTE(J21,"+",""))))-(SUMPRODUCT(LEN(J21)-LEN(SUBSTITUTE(J21,"-","")))))*(ABS('08_Scenario_Summary'!$C$18))</f>
        <v>0</v>
      </c>
      <c r="AC21" s="324">
        <f>((SUMPRODUCT(LEN(L21)-LEN(SUBSTITUTE(L21,"+",""))))-(SUMPRODUCT(LEN(L21)-LEN(SUBSTITUTE(L21,"-","")))))*(ABS('08_Scenario_Summary'!$C$19))</f>
        <v>0</v>
      </c>
      <c r="AD21" s="324">
        <f>((SUMPRODUCT(LEN(N21)-LEN(SUBSTITUTE(N21,"+",""))))-(SUMPRODUCT(LEN(N21)-LEN(SUBSTITUTE(N21,"-","")))))*(ABS('08_Scenario_Summary'!$C$20))</f>
        <v>0</v>
      </c>
      <c r="AE21" s="324">
        <f>((SUMPRODUCT(LEN(P21)-LEN(SUBSTITUTE(P21,"+",""))))-(SUMPRODUCT(LEN(P21)-LEN(SUBSTITUTE(P21,"-","")))))*(ABS('08_Scenario_Summary'!$C$21))</f>
        <v>0</v>
      </c>
      <c r="AF21" s="324">
        <f>((SUMPRODUCT(LEN(R21)-LEN(SUBSTITUTE(R21,"+",""))))-(SUMPRODUCT(LEN(R21)-LEN(SUBSTITUTE(R21,"-","")))))*(ABS('08_Scenario_Summary'!$C$22))</f>
        <v>0</v>
      </c>
      <c r="AG21" s="324">
        <f>((SUMPRODUCT(LEN(T21)-LEN(SUBSTITUTE(T21,"+",""))))-(SUMPRODUCT(LEN(T21)-LEN(SUBSTITUTE(T21,"-","")))))*(ABS('08_Scenario_Summary'!$C$23))</f>
        <v>0</v>
      </c>
      <c r="AH21" s="324">
        <f>((SUMPRODUCT(LEN(V21)-LEN(SUBSTITUTE(V21,"+",""))))-(SUMPRODUCT(LEN(V21)-LEN(SUBSTITUTE(V21,"-","")))))*(ABS('08_Scenario_Summary'!$C$24))</f>
        <v>0</v>
      </c>
    </row>
    <row r="22" spans="1:34" ht="206.25">
      <c r="A22" s="275"/>
      <c r="B22" s="36" t="s">
        <v>238</v>
      </c>
      <c r="C22" s="37" t="s">
        <v>331</v>
      </c>
      <c r="D22" s="272"/>
      <c r="E22" s="285"/>
      <c r="F22" s="272"/>
      <c r="G22" s="285"/>
      <c r="H22" s="272"/>
      <c r="I22" s="285"/>
      <c r="J22" s="272"/>
      <c r="K22" s="285"/>
      <c r="L22" s="272"/>
      <c r="M22" s="285"/>
      <c r="N22" s="272"/>
      <c r="O22" s="285"/>
      <c r="P22" s="272"/>
      <c r="Q22" s="285"/>
      <c r="R22" s="272"/>
      <c r="S22" s="285"/>
      <c r="T22" s="272"/>
      <c r="U22" s="285"/>
      <c r="V22" s="269"/>
      <c r="W22" s="269"/>
      <c r="X22" s="330"/>
      <c r="Y22" s="324"/>
      <c r="Z22" s="324"/>
      <c r="AA22" s="324"/>
      <c r="AB22" s="324"/>
      <c r="AC22" s="324"/>
      <c r="AD22" s="324"/>
      <c r="AE22" s="324"/>
      <c r="AF22" s="324"/>
      <c r="AG22" s="324"/>
      <c r="AH22" s="324"/>
    </row>
    <row r="23" spans="1:34" ht="120" customHeight="1">
      <c r="A23" s="275"/>
      <c r="B23" s="36" t="s">
        <v>240</v>
      </c>
      <c r="C23" s="37" t="s">
        <v>332</v>
      </c>
      <c r="D23" s="272"/>
      <c r="E23" s="285"/>
      <c r="F23" s="272"/>
      <c r="G23" s="285"/>
      <c r="H23" s="272"/>
      <c r="I23" s="285"/>
      <c r="J23" s="272"/>
      <c r="K23" s="285"/>
      <c r="L23" s="272"/>
      <c r="M23" s="285"/>
      <c r="N23" s="272"/>
      <c r="O23" s="285"/>
      <c r="P23" s="272"/>
      <c r="Q23" s="285"/>
      <c r="R23" s="272"/>
      <c r="S23" s="285"/>
      <c r="T23" s="272"/>
      <c r="U23" s="285"/>
      <c r="V23" s="269"/>
      <c r="W23" s="269"/>
      <c r="X23" s="330"/>
      <c r="Y23" s="324"/>
      <c r="Z23" s="324"/>
      <c r="AA23" s="324"/>
      <c r="AB23" s="324"/>
      <c r="AC23" s="324"/>
      <c r="AD23" s="324"/>
      <c r="AE23" s="324"/>
      <c r="AF23" s="324"/>
      <c r="AG23" s="324"/>
      <c r="AH23" s="324"/>
    </row>
    <row r="24" spans="1:34" ht="132" thickBot="1">
      <c r="A24" s="276"/>
      <c r="B24" s="38" t="s">
        <v>242</v>
      </c>
      <c r="C24" s="39" t="s">
        <v>333</v>
      </c>
      <c r="D24" s="273"/>
      <c r="E24" s="286"/>
      <c r="F24" s="273"/>
      <c r="G24" s="286"/>
      <c r="H24" s="273"/>
      <c r="I24" s="286"/>
      <c r="J24" s="273"/>
      <c r="K24" s="286"/>
      <c r="L24" s="273"/>
      <c r="M24" s="286"/>
      <c r="N24" s="273"/>
      <c r="O24" s="286"/>
      <c r="P24" s="273"/>
      <c r="Q24" s="286"/>
      <c r="R24" s="273"/>
      <c r="S24" s="286"/>
      <c r="T24" s="273"/>
      <c r="U24" s="286"/>
      <c r="V24" s="270"/>
      <c r="W24" s="270"/>
      <c r="X24" s="330"/>
      <c r="Y24" s="324"/>
      <c r="Z24" s="324"/>
      <c r="AA24" s="324"/>
      <c r="AB24" s="324"/>
      <c r="AC24" s="324"/>
      <c r="AD24" s="324"/>
      <c r="AE24" s="324"/>
      <c r="AF24" s="324"/>
      <c r="AG24" s="324"/>
      <c r="AH24" s="324"/>
    </row>
    <row r="25" spans="1:34" ht="56.25">
      <c r="A25" s="274" t="s">
        <v>244</v>
      </c>
      <c r="B25" s="40" t="s">
        <v>245</v>
      </c>
      <c r="C25" s="41" t="s">
        <v>334</v>
      </c>
      <c r="D25" s="268"/>
      <c r="E25" s="278"/>
      <c r="F25" s="268"/>
      <c r="G25" s="278"/>
      <c r="H25" s="268"/>
      <c r="I25" s="278"/>
      <c r="J25" s="268"/>
      <c r="K25" s="278"/>
      <c r="L25" s="268"/>
      <c r="M25" s="278"/>
      <c r="N25" s="268"/>
      <c r="O25" s="278"/>
      <c r="P25" s="268"/>
      <c r="Q25" s="278"/>
      <c r="R25" s="278"/>
      <c r="S25" s="278"/>
      <c r="T25" s="278"/>
      <c r="U25" s="278"/>
      <c r="V25" s="268"/>
      <c r="W25" s="278"/>
      <c r="X25" s="278"/>
      <c r="Y25" s="3"/>
      <c r="Z25" s="3"/>
    </row>
    <row r="26" spans="1:34" ht="37.5">
      <c r="A26" s="275"/>
      <c r="B26" s="36" t="s">
        <v>247</v>
      </c>
      <c r="C26" s="37" t="s">
        <v>335</v>
      </c>
      <c r="D26" s="269"/>
      <c r="E26" s="288"/>
      <c r="F26" s="269"/>
      <c r="G26" s="288"/>
      <c r="H26" s="269"/>
      <c r="I26" s="288"/>
      <c r="J26" s="269"/>
      <c r="K26" s="288"/>
      <c r="L26" s="269"/>
      <c r="M26" s="288"/>
      <c r="N26" s="269"/>
      <c r="O26" s="288"/>
      <c r="P26" s="269"/>
      <c r="Q26" s="288"/>
      <c r="R26" s="288"/>
      <c r="S26" s="288"/>
      <c r="T26" s="288"/>
      <c r="U26" s="288"/>
      <c r="V26" s="269"/>
      <c r="W26" s="288"/>
      <c r="X26" s="288"/>
      <c r="Y26" s="3"/>
      <c r="Z26" s="3"/>
    </row>
    <row r="27" spans="1:34" ht="37.5">
      <c r="A27" s="289"/>
      <c r="B27" s="45" t="s">
        <v>249</v>
      </c>
      <c r="C27" s="46" t="s">
        <v>336</v>
      </c>
      <c r="D27" s="269"/>
      <c r="E27" s="288"/>
      <c r="F27" s="269"/>
      <c r="G27" s="288"/>
      <c r="H27" s="269"/>
      <c r="I27" s="288"/>
      <c r="J27" s="269"/>
      <c r="K27" s="288"/>
      <c r="L27" s="269"/>
      <c r="M27" s="288"/>
      <c r="N27" s="269"/>
      <c r="O27" s="288"/>
      <c r="P27" s="269"/>
      <c r="Q27" s="288"/>
      <c r="R27" s="288"/>
      <c r="S27" s="288"/>
      <c r="T27" s="288"/>
      <c r="U27" s="288"/>
      <c r="V27" s="269"/>
      <c r="W27" s="288"/>
      <c r="X27" s="288"/>
    </row>
    <row r="28" spans="1:34" ht="37.5">
      <c r="A28" s="275" t="s">
        <v>251</v>
      </c>
      <c r="B28" s="36" t="s">
        <v>252</v>
      </c>
      <c r="C28" s="37" t="s">
        <v>307</v>
      </c>
      <c r="D28" s="198"/>
      <c r="E28" s="199"/>
      <c r="F28" s="198"/>
      <c r="G28" s="199"/>
      <c r="H28" s="198"/>
      <c r="I28" s="199"/>
      <c r="J28" s="198"/>
      <c r="K28" s="199"/>
      <c r="L28" s="198"/>
      <c r="M28" s="199"/>
      <c r="N28" s="198"/>
      <c r="O28" s="199"/>
      <c r="P28" s="198"/>
      <c r="Q28" s="199"/>
      <c r="R28" s="199"/>
      <c r="S28" s="199"/>
      <c r="T28" s="199"/>
      <c r="U28" s="199"/>
      <c r="V28" s="198"/>
      <c r="W28" s="199"/>
      <c r="X28" s="199"/>
    </row>
    <row r="29" spans="1:34" ht="37.5">
      <c r="A29" s="289"/>
      <c r="B29" s="45" t="s">
        <v>254</v>
      </c>
      <c r="C29" s="46" t="s">
        <v>337</v>
      </c>
      <c r="D29" s="200"/>
      <c r="E29" s="201"/>
      <c r="F29" s="202"/>
      <c r="G29" s="201"/>
      <c r="H29" s="202"/>
      <c r="I29" s="201"/>
      <c r="J29" s="202"/>
      <c r="K29" s="201"/>
      <c r="L29" s="202"/>
      <c r="M29" s="201"/>
      <c r="N29" s="202"/>
      <c r="O29" s="201"/>
      <c r="P29" s="202"/>
      <c r="Q29" s="201"/>
      <c r="R29" s="201"/>
      <c r="S29" s="201"/>
      <c r="T29" s="201"/>
      <c r="U29" s="201"/>
      <c r="V29" s="202"/>
      <c r="W29" s="201"/>
      <c r="X29" s="201"/>
    </row>
    <row r="30" spans="1:34" ht="39.75" customHeight="1">
      <c r="A30" s="287" t="s">
        <v>161</v>
      </c>
      <c r="B30" s="287"/>
      <c r="C30" s="287"/>
      <c r="D30" s="28">
        <f>SUMPRODUCT(LEN(D5:D29)-LEN(SUBSTITUTE(D5:D29,"+","")))</f>
        <v>0</v>
      </c>
      <c r="E30" s="28"/>
      <c r="F30" s="28">
        <f>SUMPRODUCT(LEN(F5:F29)-LEN(SUBSTITUTE(F5:F29,"+","")))</f>
        <v>0</v>
      </c>
      <c r="G30" s="28"/>
      <c r="H30" s="28">
        <f>SUMPRODUCT(LEN(H5:H29)-LEN(SUBSTITUTE(H5:H29,"+","")))</f>
        <v>2</v>
      </c>
      <c r="I30" s="28"/>
      <c r="J30" s="28" cm="1">
        <f t="array" ref="J30">SUMPRODUCT(LEN(J5:J29)-LEN(SUBSTITUTE(J5:J29,"+","")))</f>
        <v>0</v>
      </c>
      <c r="K30" s="28"/>
      <c r="L30" s="28">
        <f>SUMPRODUCT(LEN(L5:L29)-LEN(SUBSTITUTE(L5:L29,"+","")))</f>
        <v>0</v>
      </c>
      <c r="M30" s="28"/>
      <c r="N30" s="28">
        <f>SUMPRODUCT(LEN(N5:N29)-LEN(SUBSTITUTE(N5:N29,"+","")))</f>
        <v>0</v>
      </c>
      <c r="O30" s="28"/>
      <c r="P30" s="28">
        <f>SUMPRODUCT(LEN(P5:P29)-LEN(SUBSTITUTE(P5:P29,"+","")))</f>
        <v>7</v>
      </c>
      <c r="Q30" s="28"/>
      <c r="R30" s="28">
        <f>SUMPRODUCT(LEN(R5:R29)-LEN(SUBSTITUTE(R5:R29,"+","")))</f>
        <v>0</v>
      </c>
      <c r="S30" s="28"/>
      <c r="T30" s="28">
        <f>SUMPRODUCT(LEN(T5:T29)-LEN(SUBSTITUTE(T5:T29,"+","")))</f>
        <v>12</v>
      </c>
      <c r="U30" s="28"/>
      <c r="V30" s="28"/>
      <c r="W30" s="28"/>
      <c r="X30" s="334"/>
    </row>
    <row r="31" spans="1:34" ht="34.5" customHeight="1" thickBot="1">
      <c r="A31" s="281" t="s">
        <v>162</v>
      </c>
      <c r="B31" s="281"/>
      <c r="C31" s="281"/>
      <c r="D31" s="31">
        <f>SUMPRODUCT(LEN(D5:D29)-LEN(SUBSTITUTE(D5:D29,"-","")))</f>
        <v>24</v>
      </c>
      <c r="E31" s="31"/>
      <c r="F31" s="31">
        <f>SUMPRODUCT(LEN(F5:F29)-LEN(SUBSTITUTE(F5:F29,"-","")))</f>
        <v>7</v>
      </c>
      <c r="G31" s="31"/>
      <c r="H31" s="31">
        <f>SUMPRODUCT(LEN(H5:H29)-LEN(SUBSTITUTE(H5:H29,"-","")))</f>
        <v>0</v>
      </c>
      <c r="I31" s="31"/>
      <c r="J31" s="31">
        <f>SUMPRODUCT(LEN(J5:J29)-LEN(SUBSTITUTE(J5:J29,"-","")))</f>
        <v>3</v>
      </c>
      <c r="K31" s="31"/>
      <c r="L31" s="31">
        <f>SUMPRODUCT(LEN(L5:L29)-LEN(SUBSTITUTE(L5:L29,"-","")))</f>
        <v>0</v>
      </c>
      <c r="M31" s="31"/>
      <c r="N31" s="31" cm="1">
        <f t="array" ref="N31">SUMPRODUCT(LEN(N5:N29)-LEN(SUBSTITUTE(N5:N29,"-","")))</f>
        <v>0</v>
      </c>
      <c r="O31" s="31"/>
      <c r="P31" s="31">
        <f>SUMPRODUCT(LEN(P5:P29)-LEN(SUBSTITUTE(P5:P29,"-","")))</f>
        <v>0</v>
      </c>
      <c r="Q31" s="31"/>
      <c r="R31" s="31">
        <f>SUMPRODUCT(LEN(R5:R29)-LEN(SUBSTITUTE(R5:R29,"-","")))</f>
        <v>2</v>
      </c>
      <c r="S31" s="31"/>
      <c r="T31" s="31">
        <f>SUMPRODUCT(LEN(T5:T29)-LEN(SUBSTITUTE(T5:T29,"-","")))</f>
        <v>0</v>
      </c>
      <c r="U31" s="31"/>
      <c r="V31" s="31"/>
      <c r="W31" s="31"/>
      <c r="X31" s="334"/>
    </row>
    <row r="32" spans="1:34" ht="34.5" customHeight="1">
      <c r="A32" s="280" t="s">
        <v>163</v>
      </c>
      <c r="B32" s="280"/>
      <c r="C32" s="280"/>
      <c r="D32" s="32">
        <v>0.01</v>
      </c>
      <c r="E32" s="29"/>
      <c r="F32" s="32">
        <v>0.01</v>
      </c>
      <c r="G32" s="29"/>
      <c r="H32" s="32">
        <v>0.01</v>
      </c>
      <c r="I32" s="29"/>
      <c r="J32" s="32">
        <v>0.01</v>
      </c>
      <c r="K32" s="29"/>
      <c r="L32" s="32">
        <v>0.01</v>
      </c>
      <c r="M32" s="29"/>
      <c r="N32" s="32">
        <v>0.01</v>
      </c>
      <c r="O32" s="29"/>
      <c r="P32" s="32">
        <v>0.01</v>
      </c>
      <c r="Q32" s="29"/>
      <c r="R32" s="32">
        <v>0.01</v>
      </c>
      <c r="S32" s="29"/>
      <c r="T32" s="32">
        <v>0.01</v>
      </c>
      <c r="U32" s="29"/>
      <c r="V32" s="32"/>
      <c r="W32" s="29"/>
      <c r="X32" s="334"/>
    </row>
    <row r="33" spans="1:24" ht="34.5" customHeight="1">
      <c r="A33" s="280" t="s">
        <v>164</v>
      </c>
      <c r="B33" s="280"/>
      <c r="C33" s="280"/>
      <c r="D33" s="33">
        <f>(D30*D32)-(D31*D32)</f>
        <v>-0.24</v>
      </c>
      <c r="E33" s="30"/>
      <c r="F33" s="33">
        <f>(F30*F32)-(F31*F32)</f>
        <v>-7.0000000000000007E-2</v>
      </c>
      <c r="G33" s="30"/>
      <c r="H33" s="33">
        <f>(H30*H32)-(H31*H32)</f>
        <v>0.02</v>
      </c>
      <c r="I33" s="30"/>
      <c r="J33" s="33">
        <f>(J30*J32)-(J31*J32)</f>
        <v>-0.03</v>
      </c>
      <c r="K33" s="30"/>
      <c r="L33" s="33">
        <f>(L30*L32)-(L31*L32)</f>
        <v>0</v>
      </c>
      <c r="M33" s="30"/>
      <c r="N33" s="33">
        <f>(N30*N32)-(N31*N32)</f>
        <v>0</v>
      </c>
      <c r="O33" s="30"/>
      <c r="P33" s="33">
        <f>(P30*P32)-(P31*P32)</f>
        <v>7.0000000000000007E-2</v>
      </c>
      <c r="Q33" s="30"/>
      <c r="R33" s="33">
        <f>(R30*R32)-(R31*R32)</f>
        <v>-0.02</v>
      </c>
      <c r="S33" s="30"/>
      <c r="T33" s="33">
        <f>(T30*T32)-(T31*T32)</f>
        <v>0.12</v>
      </c>
      <c r="U33" s="30"/>
      <c r="V33" s="191">
        <v>0.1</v>
      </c>
      <c r="W33" s="30"/>
      <c r="X33" s="334"/>
    </row>
  </sheetData>
  <mergeCells count="203">
    <mergeCell ref="X30:X33"/>
    <mergeCell ref="A28:A29"/>
    <mergeCell ref="A30:C30"/>
    <mergeCell ref="A31:C31"/>
    <mergeCell ref="A32:C32"/>
    <mergeCell ref="A33:C33"/>
    <mergeCell ref="Q25:Q27"/>
    <mergeCell ref="R25:R27"/>
    <mergeCell ref="S25:S27"/>
    <mergeCell ref="T25:T27"/>
    <mergeCell ref="K25:K27"/>
    <mergeCell ref="L25:L27"/>
    <mergeCell ref="M25:M27"/>
    <mergeCell ref="N25:N27"/>
    <mergeCell ref="O25:O27"/>
    <mergeCell ref="P25:P27"/>
    <mergeCell ref="A25:A27"/>
    <mergeCell ref="D25:D27"/>
    <mergeCell ref="E25:E27"/>
    <mergeCell ref="F25:F27"/>
    <mergeCell ref="G25:G27"/>
    <mergeCell ref="H25:H27"/>
    <mergeCell ref="I25:I27"/>
    <mergeCell ref="T21:T24"/>
    <mergeCell ref="U21:U24"/>
    <mergeCell ref="J21:J24"/>
    <mergeCell ref="K21:K24"/>
    <mergeCell ref="L21:L24"/>
    <mergeCell ref="M21:M24"/>
    <mergeCell ref="N21:N24"/>
    <mergeCell ref="O21:O24"/>
    <mergeCell ref="W25:W27"/>
    <mergeCell ref="U25:U27"/>
    <mergeCell ref="V25:V27"/>
    <mergeCell ref="J25:J27"/>
    <mergeCell ref="P21:P24"/>
    <mergeCell ref="Q21:Q24"/>
    <mergeCell ref="R21:R24"/>
    <mergeCell ref="S21:S24"/>
    <mergeCell ref="W18:W19"/>
    <mergeCell ref="A21:A24"/>
    <mergeCell ref="D21:D24"/>
    <mergeCell ref="E21:E24"/>
    <mergeCell ref="F21:F24"/>
    <mergeCell ref="G21:G24"/>
    <mergeCell ref="H21:H24"/>
    <mergeCell ref="I21:I24"/>
    <mergeCell ref="O18:O19"/>
    <mergeCell ref="P18:P19"/>
    <mergeCell ref="Q18:Q19"/>
    <mergeCell ref="R18:R19"/>
    <mergeCell ref="S18:S19"/>
    <mergeCell ref="T18:T19"/>
    <mergeCell ref="I18:I19"/>
    <mergeCell ref="J18:J19"/>
    <mergeCell ref="K18:K19"/>
    <mergeCell ref="L18:L19"/>
    <mergeCell ref="M18:M19"/>
    <mergeCell ref="N18:N19"/>
    <mergeCell ref="A18:A19"/>
    <mergeCell ref="D18:D19"/>
    <mergeCell ref="V21:V24"/>
    <mergeCell ref="W21:W24"/>
    <mergeCell ref="E18:E19"/>
    <mergeCell ref="F18:F19"/>
    <mergeCell ref="G18:G19"/>
    <mergeCell ref="H18:H19"/>
    <mergeCell ref="R15:R17"/>
    <mergeCell ref="S15:S17"/>
    <mergeCell ref="T15:T17"/>
    <mergeCell ref="U15:U17"/>
    <mergeCell ref="V15:V17"/>
    <mergeCell ref="U18:U19"/>
    <mergeCell ref="V18:V19"/>
    <mergeCell ref="L15:L17"/>
    <mergeCell ref="M15:M17"/>
    <mergeCell ref="N15:N17"/>
    <mergeCell ref="O15:O17"/>
    <mergeCell ref="P15:P17"/>
    <mergeCell ref="Q15:Q17"/>
    <mergeCell ref="W13:W14"/>
    <mergeCell ref="A15:A17"/>
    <mergeCell ref="D15:D17"/>
    <mergeCell ref="E15:E17"/>
    <mergeCell ref="F15:F17"/>
    <mergeCell ref="G15:G17"/>
    <mergeCell ref="H15:H17"/>
    <mergeCell ref="I15:I17"/>
    <mergeCell ref="J15:J17"/>
    <mergeCell ref="K15:K17"/>
    <mergeCell ref="Q13:Q14"/>
    <mergeCell ref="R13:R14"/>
    <mergeCell ref="S13:S14"/>
    <mergeCell ref="T13:T14"/>
    <mergeCell ref="U13:U14"/>
    <mergeCell ref="V13:V14"/>
    <mergeCell ref="K13:K14"/>
    <mergeCell ref="L13:L14"/>
    <mergeCell ref="M13:M14"/>
    <mergeCell ref="N13:N14"/>
    <mergeCell ref="O13:O14"/>
    <mergeCell ref="P13:P14"/>
    <mergeCell ref="W15:W17"/>
    <mergeCell ref="A13:A14"/>
    <mergeCell ref="D13:D14"/>
    <mergeCell ref="E13:E14"/>
    <mergeCell ref="F13:F14"/>
    <mergeCell ref="G13:G14"/>
    <mergeCell ref="H13:H14"/>
    <mergeCell ref="I13:I14"/>
    <mergeCell ref="J13:J14"/>
    <mergeCell ref="P10:P11"/>
    <mergeCell ref="J10:J11"/>
    <mergeCell ref="K10:K11"/>
    <mergeCell ref="L10:L11"/>
    <mergeCell ref="M10:M11"/>
    <mergeCell ref="N10:N11"/>
    <mergeCell ref="O10:O11"/>
    <mergeCell ref="R1:S1"/>
    <mergeCell ref="T1:U1"/>
    <mergeCell ref="V1:W1"/>
    <mergeCell ref="A10:A11"/>
    <mergeCell ref="D10:D11"/>
    <mergeCell ref="E10:E11"/>
    <mergeCell ref="F10:F11"/>
    <mergeCell ref="G10:G11"/>
    <mergeCell ref="H10:H11"/>
    <mergeCell ref="I10:I11"/>
    <mergeCell ref="A5:A9"/>
    <mergeCell ref="V10:V11"/>
    <mergeCell ref="W10:W11"/>
    <mergeCell ref="Q10:Q11"/>
    <mergeCell ref="R10:R11"/>
    <mergeCell ref="S10:S11"/>
    <mergeCell ref="T10:T11"/>
    <mergeCell ref="U10:U11"/>
    <mergeCell ref="A2:C3"/>
    <mergeCell ref="A1:C1"/>
    <mergeCell ref="D1:E1"/>
    <mergeCell ref="F1:G1"/>
    <mergeCell ref="H1:I1"/>
    <mergeCell ref="J1:K1"/>
    <mergeCell ref="L1:M1"/>
    <mergeCell ref="N1:O1"/>
    <mergeCell ref="P1:Q1"/>
    <mergeCell ref="AG5:AG9"/>
    <mergeCell ref="AH5:AH9"/>
    <mergeCell ref="X10:X11"/>
    <mergeCell ref="Y10:Y11"/>
    <mergeCell ref="Z10:Z11"/>
    <mergeCell ref="AA10:AA11"/>
    <mergeCell ref="AB10:AB11"/>
    <mergeCell ref="AC10:AC11"/>
    <mergeCell ref="AD10:AD11"/>
    <mergeCell ref="AE10:AE11"/>
    <mergeCell ref="AF10:AF11"/>
    <mergeCell ref="AG10:AG11"/>
    <mergeCell ref="AH10:AH11"/>
    <mergeCell ref="X5:X9"/>
    <mergeCell ref="Y5:Y9"/>
    <mergeCell ref="Z5:Z9"/>
    <mergeCell ref="AA5:AA9"/>
    <mergeCell ref="AB5:AB9"/>
    <mergeCell ref="AC5:AC9"/>
    <mergeCell ref="AD5:AD9"/>
    <mergeCell ref="AE5:AE9"/>
    <mergeCell ref="AF5:AF9"/>
    <mergeCell ref="AF15:AF17"/>
    <mergeCell ref="AG15:AG17"/>
    <mergeCell ref="AH15:AH17"/>
    <mergeCell ref="X13:X14"/>
    <mergeCell ref="Y13:Y14"/>
    <mergeCell ref="Z13:Z14"/>
    <mergeCell ref="AA13:AA14"/>
    <mergeCell ref="AB13:AB14"/>
    <mergeCell ref="AC13:AC14"/>
    <mergeCell ref="AD13:AD14"/>
    <mergeCell ref="AE13:AE14"/>
    <mergeCell ref="AF13:AF14"/>
    <mergeCell ref="AF21:AF24"/>
    <mergeCell ref="AG21:AG24"/>
    <mergeCell ref="AH21:AH24"/>
    <mergeCell ref="X1:X4"/>
    <mergeCell ref="X25:X27"/>
    <mergeCell ref="X18:X19"/>
    <mergeCell ref="X21:X24"/>
    <mergeCell ref="Y21:Y24"/>
    <mergeCell ref="Z21:Z24"/>
    <mergeCell ref="AA21:AA24"/>
    <mergeCell ref="AB21:AB24"/>
    <mergeCell ref="AC21:AC24"/>
    <mergeCell ref="AD21:AD24"/>
    <mergeCell ref="AE21:AE24"/>
    <mergeCell ref="AG13:AG14"/>
    <mergeCell ref="AH13:AH14"/>
    <mergeCell ref="X15:X17"/>
    <mergeCell ref="Y15:Y17"/>
    <mergeCell ref="Z15:Z17"/>
    <mergeCell ref="AA15:AA17"/>
    <mergeCell ref="AB15:AB17"/>
    <mergeCell ref="AC15:AC17"/>
    <mergeCell ref="AD15:AD17"/>
    <mergeCell ref="AE15:AE17"/>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80355-D7CF-034C-8E50-F6540221D3C9}">
  <sheetPr codeName="Tabelle13"/>
  <dimension ref="A1:MC33"/>
  <sheetViews>
    <sheetView zoomScale="60" zoomScaleNormal="60" workbookViewId="0">
      <pane xSplit="1" ySplit="4" topLeftCell="M24" activePane="bottomRight" state="frozen"/>
      <selection pane="topRight" activeCell="B1" sqref="B1"/>
      <selection pane="bottomLeft" activeCell="A5" sqref="A5"/>
      <selection pane="bottomRight" activeCell="N25" sqref="N25:N27"/>
    </sheetView>
  </sheetViews>
  <sheetFormatPr defaultColWidth="8.875" defaultRowHeight="26.25"/>
  <cols>
    <col min="1" max="1" width="19.625" style="5" customWidth="1"/>
    <col min="2" max="2" width="28" style="5" customWidth="1"/>
    <col min="3" max="3" width="50.625" style="4" customWidth="1"/>
    <col min="4" max="4" width="19.375" style="8" customWidth="1"/>
    <col min="5" max="5" width="21.375" style="4" customWidth="1"/>
    <col min="6" max="6" width="19.875" style="4" customWidth="1"/>
    <col min="7" max="7" width="24" style="4" customWidth="1"/>
    <col min="8" max="8" width="18.5" style="4" customWidth="1"/>
    <col min="9" max="9" width="20.5" style="4" customWidth="1"/>
    <col min="10" max="10" width="14.125" style="4" customWidth="1"/>
    <col min="11" max="11" width="20.875" style="4" customWidth="1"/>
    <col min="12" max="12" width="17" style="4" customWidth="1"/>
    <col min="13" max="13" width="19.625" style="4" customWidth="1"/>
    <col min="14" max="14" width="18.875" style="4" customWidth="1"/>
    <col min="15" max="15" width="19" style="4" customWidth="1"/>
    <col min="16" max="16" width="11.5" style="4" customWidth="1"/>
    <col min="17" max="17" width="19.125" style="4" customWidth="1"/>
    <col min="18" max="18" width="14.625" style="4" customWidth="1"/>
    <col min="19" max="19" width="17.625" style="4" customWidth="1"/>
    <col min="20" max="20" width="11.375" style="4" customWidth="1"/>
    <col min="21" max="21" width="17.5" style="4" customWidth="1"/>
    <col min="22" max="22" width="14.5" style="4" customWidth="1"/>
    <col min="23" max="23" width="15.625" style="4" customWidth="1"/>
    <col min="24" max="24" width="17.5" style="218" customWidth="1"/>
    <col min="25" max="25" width="11.625" customWidth="1"/>
    <col min="26" max="26" width="11.375" bestFit="1" customWidth="1"/>
  </cols>
  <sheetData>
    <row r="1" spans="1:341" ht="48.75" customHeight="1" thickBot="1">
      <c r="A1" s="262" t="s">
        <v>178</v>
      </c>
      <c r="B1" s="263"/>
      <c r="C1" s="264"/>
      <c r="D1" s="306" t="s">
        <v>103</v>
      </c>
      <c r="E1" s="307"/>
      <c r="F1" s="308" t="s">
        <v>104</v>
      </c>
      <c r="G1" s="308"/>
      <c r="H1" s="309" t="s">
        <v>105</v>
      </c>
      <c r="I1" s="309"/>
      <c r="J1" s="310" t="s">
        <v>106</v>
      </c>
      <c r="K1" s="310"/>
      <c r="L1" s="311" t="s">
        <v>107</v>
      </c>
      <c r="M1" s="311"/>
      <c r="N1" s="312" t="s">
        <v>108</v>
      </c>
      <c r="O1" s="312"/>
      <c r="P1" s="301" t="s">
        <v>109</v>
      </c>
      <c r="Q1" s="301"/>
      <c r="R1" s="282" t="s">
        <v>110</v>
      </c>
      <c r="S1" s="282"/>
      <c r="T1" s="283" t="s">
        <v>111</v>
      </c>
      <c r="U1" s="283"/>
      <c r="V1" s="302" t="s">
        <v>10</v>
      </c>
      <c r="W1" s="302"/>
      <c r="X1" s="327" t="s">
        <v>179</v>
      </c>
    </row>
    <row r="2" spans="1:341" s="90" customFormat="1" ht="114" customHeight="1">
      <c r="A2" s="262" t="s">
        <v>180</v>
      </c>
      <c r="B2" s="263"/>
      <c r="C2" s="264"/>
      <c r="D2" s="103" t="s">
        <v>263</v>
      </c>
      <c r="E2" s="103" t="s">
        <v>264</v>
      </c>
      <c r="F2" s="95" t="s">
        <v>263</v>
      </c>
      <c r="G2" s="95" t="s">
        <v>264</v>
      </c>
      <c r="H2" s="96" t="s">
        <v>263</v>
      </c>
      <c r="I2" s="96" t="s">
        <v>264</v>
      </c>
      <c r="J2" s="185" t="s">
        <v>263</v>
      </c>
      <c r="K2" s="185" t="s">
        <v>264</v>
      </c>
      <c r="L2" s="97" t="s">
        <v>263</v>
      </c>
      <c r="M2" s="97" t="s">
        <v>264</v>
      </c>
      <c r="N2" s="98" t="s">
        <v>263</v>
      </c>
      <c r="O2" s="98" t="s">
        <v>264</v>
      </c>
      <c r="P2" s="99" t="s">
        <v>263</v>
      </c>
      <c r="Q2" s="99" t="s">
        <v>264</v>
      </c>
      <c r="R2" s="100" t="s">
        <v>263</v>
      </c>
      <c r="S2" s="100" t="s">
        <v>264</v>
      </c>
      <c r="T2" s="188" t="s">
        <v>263</v>
      </c>
      <c r="U2" s="188" t="s">
        <v>264</v>
      </c>
      <c r="V2" s="101" t="s">
        <v>263</v>
      </c>
      <c r="W2" s="102" t="s">
        <v>264</v>
      </c>
      <c r="X2" s="327"/>
    </row>
    <row r="3" spans="1:341" ht="48.75" customHeight="1" thickBot="1">
      <c r="A3" s="265"/>
      <c r="B3" s="266"/>
      <c r="C3" s="267"/>
      <c r="D3" s="160">
        <f>'06_Scenarios_Summary_BAU'!Q11</f>
        <v>0.25233320363124306</v>
      </c>
      <c r="E3" s="160">
        <f>'06_Scenarios_Summary_BAU'!R11</f>
        <v>1.3812980529011525E-2</v>
      </c>
      <c r="F3" s="161">
        <f>'06_Scenarios_Summary_BAU'!Q12</f>
        <v>6.6973650294344086E-2</v>
      </c>
      <c r="G3" s="161">
        <f>'06_Scenarios_Summary_BAU'!R12</f>
        <v>1.2289570542144907E-2</v>
      </c>
      <c r="H3" s="162">
        <f>'06_Scenarios_Summary_BAU'!Q13</f>
        <v>-0.12162762058301756</v>
      </c>
      <c r="I3" s="162">
        <f>'06_Scenarios_Summary_BAU'!R13</f>
        <v>-5.931303805105116E-3</v>
      </c>
      <c r="J3" s="230">
        <f>'06_Scenarios_Summary_BAU'!Q14</f>
        <v>0.11107758873899096</v>
      </c>
      <c r="K3" s="230">
        <f>'06_Scenarios_Summary_BAU'!R14</f>
        <v>2.9915112565225836E-2</v>
      </c>
      <c r="L3" s="163">
        <f>'06_Scenarios_Summary_BAU'!Q15</f>
        <v>-0.15902095185258522</v>
      </c>
      <c r="M3" s="163">
        <f>'06_Scenarios_Summary_BAU'!R15</f>
        <v>-1.0650004649852288E-2</v>
      </c>
      <c r="N3" s="164">
        <f>'06_Scenarios_Summary_BAU'!Q16</f>
        <v>-0.17889023937186679</v>
      </c>
      <c r="O3" s="164">
        <f>'06_Scenarios_Summary_BAU'!R16</f>
        <v>-1.6826499242194919E-2</v>
      </c>
      <c r="P3" s="165">
        <f>'06_Scenarios_Summary_BAU'!Q17</f>
        <v>-0.10561948154778947</v>
      </c>
      <c r="Q3" s="165">
        <f>'06_Scenarios_Summary_BAU'!R17</f>
        <v>-1.2193128249395052E-2</v>
      </c>
      <c r="R3" s="166">
        <f>'06_Scenarios_Summary_BAU'!Q18</f>
        <v>3.2355799112323648E-2</v>
      </c>
      <c r="S3" s="166">
        <f>'06_Scenarios_Summary_BAU'!R18</f>
        <v>4.2269635556816685E-3</v>
      </c>
      <c r="T3" s="231">
        <f>'06_Scenarios_Summary_BAU'!Q19</f>
        <v>-7.6616943369577264E-2</v>
      </c>
      <c r="U3" s="231">
        <f>'06_Scenarios_Summary_BAU'!R19</f>
        <v>-8.9006832507205742E-4</v>
      </c>
      <c r="V3" s="167">
        <f>'06_Scenarios_Summary_BAU'!Q20</f>
        <v>-0.55139993223844119</v>
      </c>
      <c r="W3" s="168">
        <f>'06_Scenarios_Summary_BAU'!R20</f>
        <v>-1.3753622920444106E-2</v>
      </c>
      <c r="X3" s="327"/>
    </row>
    <row r="4" spans="1:341" ht="48.75" customHeight="1" thickBot="1">
      <c r="A4" s="94" t="s">
        <v>181</v>
      </c>
      <c r="B4" s="94" t="s">
        <v>182</v>
      </c>
      <c r="C4" s="94" t="s">
        <v>183</v>
      </c>
      <c r="D4" s="47" t="s">
        <v>184</v>
      </c>
      <c r="E4" s="47" t="s">
        <v>185</v>
      </c>
      <c r="F4" s="48" t="s">
        <v>184</v>
      </c>
      <c r="G4" s="48" t="s">
        <v>185</v>
      </c>
      <c r="H4" s="49" t="s">
        <v>184</v>
      </c>
      <c r="I4" s="49" t="s">
        <v>185</v>
      </c>
      <c r="J4" s="187" t="s">
        <v>184</v>
      </c>
      <c r="K4" s="187" t="s">
        <v>185</v>
      </c>
      <c r="L4" s="50" t="s">
        <v>184</v>
      </c>
      <c r="M4" s="50" t="s">
        <v>185</v>
      </c>
      <c r="N4" s="51" t="s">
        <v>184</v>
      </c>
      <c r="O4" s="51" t="s">
        <v>185</v>
      </c>
      <c r="P4" s="52" t="s">
        <v>184</v>
      </c>
      <c r="Q4" s="52" t="s">
        <v>185</v>
      </c>
      <c r="R4" s="53" t="s">
        <v>184</v>
      </c>
      <c r="S4" s="53" t="s">
        <v>185</v>
      </c>
      <c r="T4" s="190" t="s">
        <v>184</v>
      </c>
      <c r="U4" s="190" t="s">
        <v>185</v>
      </c>
      <c r="V4" s="54" t="s">
        <v>184</v>
      </c>
      <c r="W4" s="54" t="s">
        <v>185</v>
      </c>
      <c r="X4" s="327"/>
    </row>
    <row r="5" spans="1:341" ht="140.1" customHeight="1">
      <c r="A5" s="303" t="s">
        <v>186</v>
      </c>
      <c r="B5" s="34" t="s">
        <v>187</v>
      </c>
      <c r="C5" s="35" t="s">
        <v>338</v>
      </c>
      <c r="D5" s="243"/>
      <c r="E5" s="240"/>
      <c r="F5" s="243"/>
      <c r="G5" s="240"/>
      <c r="H5" s="243"/>
      <c r="I5" s="240"/>
      <c r="J5" s="243"/>
      <c r="K5" s="240"/>
      <c r="L5" s="243"/>
      <c r="M5" s="240"/>
      <c r="N5" s="243"/>
      <c r="O5" s="240"/>
      <c r="P5" s="243"/>
      <c r="Q5" s="240"/>
      <c r="R5" s="244"/>
      <c r="S5" s="241"/>
      <c r="T5" s="243"/>
      <c r="U5" s="240"/>
      <c r="V5" s="268"/>
      <c r="W5" s="292"/>
      <c r="X5" s="322">
        <f>SUM(Y5:AH9)</f>
        <v>0</v>
      </c>
      <c r="Y5" s="331">
        <f>((SUMPRODUCT(LEN(D5)-LEN(SUBSTITUTE(D5,"+",""))))-(SUMPRODUCT(LEN(D5)-LEN(SUBSTITUTE(D5,"-","")))))*(ABS('08_Scenario_Summary'!$C$15))</f>
        <v>0</v>
      </c>
      <c r="Z5" s="331">
        <f>((SUMPRODUCT(LEN(F5)-LEN(SUBSTITUTE(F5,"+",""))))-(SUMPRODUCT(LEN(F5)-LEN(SUBSTITUTE(F5,"-","")))))*(ABS('08_Scenario_Summary'!$C$16))</f>
        <v>0</v>
      </c>
      <c r="AA5" s="331">
        <f>((SUMPRODUCT(LEN(H5)-LEN(SUBSTITUTE(H5,"+",""))))-(SUMPRODUCT(LEN(H5)-LEN(SUBSTITUTE(H5,"-","")))))*(ABS('08_Scenario_Summary'!$C$17))</f>
        <v>0</v>
      </c>
      <c r="AB5" s="331">
        <f>((SUMPRODUCT(LEN(J5)-LEN(SUBSTITUTE(J5,"+",""))))-(SUMPRODUCT(LEN(J5)-LEN(SUBSTITUTE(J5,"-","")))))*(ABS('08_Scenario_Summary'!$C$18))</f>
        <v>0</v>
      </c>
      <c r="AC5" s="331">
        <f>((SUMPRODUCT(LEN(L5)-LEN(SUBSTITUTE(L5,"+",""))))-(SUMPRODUCT(LEN(L5)-LEN(SUBSTITUTE(L5,"-","")))))*(ABS('08_Scenario_Summary'!$C$19))</f>
        <v>0</v>
      </c>
      <c r="AD5" s="331">
        <f>((SUMPRODUCT(LEN(N5)-LEN(SUBSTITUTE(N5,"+",""))))-(SUMPRODUCT(LEN(N5)-LEN(SUBSTITUTE(N5,"-","")))))*(ABS('08_Scenario_Summary'!$C$20))</f>
        <v>0</v>
      </c>
      <c r="AE5" s="331">
        <f>((SUMPRODUCT(LEN(P5)-LEN(SUBSTITUTE(P5,"+",""))))-(SUMPRODUCT(LEN(P5)-LEN(SUBSTITUTE(P5,"-","")))))*(ABS('08_Scenario_Summary'!$C$21))</f>
        <v>0</v>
      </c>
      <c r="AF5" s="331">
        <f>((SUMPRODUCT(LEN(R5)-LEN(SUBSTITUTE(R5,"+",""))))-(SUMPRODUCT(LEN(R5)-LEN(SUBSTITUTE(R5,"-","")))))*(ABS('08_Scenario_Summary'!$C$22))</f>
        <v>0</v>
      </c>
      <c r="AG5" s="331">
        <f>((SUMPRODUCT(LEN(T5)-LEN(SUBSTITUTE(T5,"+",""))))-(SUMPRODUCT(LEN(T5)-LEN(SUBSTITUTE(T5,"-","")))))*(ABS('08_Scenario_Summary'!$C$23))</f>
        <v>0</v>
      </c>
      <c r="AH5" s="331">
        <f>((SUMPRODUCT(LEN(V5)-LEN(SUBSTITUTE(V5,"+",""))))-(SUMPRODUCT(LEN(V5)-LEN(SUBSTITUTE(V5,"-","")))))*(ABS('08_Scenario_Summary'!$C$24))</f>
        <v>0</v>
      </c>
    </row>
    <row r="6" spans="1:341" ht="187.5">
      <c r="A6" s="304"/>
      <c r="B6" s="36" t="s">
        <v>189</v>
      </c>
      <c r="C6" s="37" t="s">
        <v>339</v>
      </c>
      <c r="D6" s="244"/>
      <c r="E6" s="241"/>
      <c r="F6" s="244"/>
      <c r="G6" s="241"/>
      <c r="H6" s="244"/>
      <c r="I6" s="241"/>
      <c r="J6" s="244"/>
      <c r="K6" s="241"/>
      <c r="L6" s="244"/>
      <c r="M6" s="241"/>
      <c r="N6" s="244"/>
      <c r="O6" s="241"/>
      <c r="P6" s="244"/>
      <c r="Q6" s="241"/>
      <c r="R6" s="244"/>
      <c r="S6" s="241"/>
      <c r="T6" s="244"/>
      <c r="U6" s="241"/>
      <c r="V6" s="269"/>
      <c r="W6" s="293"/>
      <c r="X6" s="322"/>
      <c r="Y6" s="331"/>
      <c r="Z6" s="331"/>
      <c r="AA6" s="331"/>
      <c r="AB6" s="331"/>
      <c r="AC6" s="331"/>
      <c r="AD6" s="331"/>
      <c r="AE6" s="331"/>
      <c r="AF6" s="331"/>
      <c r="AG6" s="331"/>
      <c r="AH6" s="331"/>
    </row>
    <row r="7" spans="1:341" ht="20.100000000000001" customHeight="1">
      <c r="A7" s="304"/>
      <c r="B7" s="36" t="s">
        <v>191</v>
      </c>
      <c r="C7" s="37" t="s">
        <v>340</v>
      </c>
      <c r="D7" s="244"/>
      <c r="E7" s="241"/>
      <c r="F7" s="244"/>
      <c r="G7" s="241"/>
      <c r="H7" s="244"/>
      <c r="I7" s="241"/>
      <c r="J7" s="244"/>
      <c r="K7" s="241"/>
      <c r="L7" s="244"/>
      <c r="M7" s="241"/>
      <c r="N7" s="244"/>
      <c r="O7" s="241"/>
      <c r="P7" s="244"/>
      <c r="Q7" s="241"/>
      <c r="R7" s="244"/>
      <c r="S7" s="241"/>
      <c r="T7" s="244"/>
      <c r="U7" s="241"/>
      <c r="V7" s="269"/>
      <c r="W7" s="293"/>
      <c r="X7" s="322"/>
      <c r="Y7" s="331"/>
      <c r="Z7" s="331"/>
      <c r="AA7" s="331"/>
      <c r="AB7" s="331"/>
      <c r="AC7" s="331"/>
      <c r="AD7" s="331"/>
      <c r="AE7" s="331"/>
      <c r="AF7" s="331"/>
      <c r="AG7" s="331"/>
      <c r="AH7" s="331"/>
    </row>
    <row r="8" spans="1:341" ht="56.25">
      <c r="A8" s="304"/>
      <c r="B8" s="36" t="s">
        <v>193</v>
      </c>
      <c r="C8" s="207" t="s">
        <v>341</v>
      </c>
      <c r="D8" s="244"/>
      <c r="E8" s="241"/>
      <c r="F8" s="244"/>
      <c r="G8" s="241"/>
      <c r="H8" s="244"/>
      <c r="I8" s="241"/>
      <c r="J8" s="244"/>
      <c r="K8" s="241"/>
      <c r="L8" s="244"/>
      <c r="M8" s="241"/>
      <c r="N8" s="244"/>
      <c r="O8" s="241"/>
      <c r="P8" s="244"/>
      <c r="Q8" s="241"/>
      <c r="R8" s="244" t="s">
        <v>236</v>
      </c>
      <c r="S8" s="241" t="s">
        <v>270</v>
      </c>
      <c r="T8" s="244"/>
      <c r="U8" s="241"/>
      <c r="V8" s="269"/>
      <c r="W8" s="293"/>
      <c r="X8" s="322"/>
      <c r="Y8" s="331"/>
      <c r="Z8" s="331"/>
      <c r="AA8" s="331"/>
      <c r="AB8" s="331"/>
      <c r="AC8" s="331"/>
      <c r="AD8" s="331"/>
      <c r="AE8" s="331"/>
      <c r="AF8" s="331"/>
      <c r="AG8" s="331"/>
      <c r="AH8" s="331"/>
    </row>
    <row r="9" spans="1:341" s="6" customFormat="1" ht="113.25" thickBot="1">
      <c r="A9" s="305"/>
      <c r="B9" s="38" t="s">
        <v>195</v>
      </c>
      <c r="C9" s="39" t="s">
        <v>342</v>
      </c>
      <c r="D9" s="245"/>
      <c r="E9" s="242"/>
      <c r="F9" s="245"/>
      <c r="G9" s="242"/>
      <c r="H9" s="245"/>
      <c r="I9" s="242"/>
      <c r="J9" s="245"/>
      <c r="K9" s="242"/>
      <c r="L9" s="245"/>
      <c r="M9" s="242"/>
      <c r="N9" s="245"/>
      <c r="O9" s="242"/>
      <c r="P9" s="245"/>
      <c r="Q9" s="242"/>
      <c r="R9" s="244"/>
      <c r="S9" s="241"/>
      <c r="T9" s="245"/>
      <c r="U9" s="242"/>
      <c r="V9" s="270"/>
      <c r="W9" s="294"/>
      <c r="X9" s="323"/>
      <c r="Y9" s="331"/>
      <c r="Z9" s="331"/>
      <c r="AA9" s="331"/>
      <c r="AB9" s="331"/>
      <c r="AC9" s="331"/>
      <c r="AD9" s="331"/>
      <c r="AE9" s="331"/>
      <c r="AF9" s="331"/>
      <c r="AG9" s="331"/>
      <c r="AH9" s="331"/>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row>
    <row r="10" spans="1:341" ht="39.950000000000003" customHeight="1">
      <c r="A10" s="274" t="s">
        <v>197</v>
      </c>
      <c r="B10" s="40" t="s">
        <v>198</v>
      </c>
      <c r="C10" s="41" t="s">
        <v>343</v>
      </c>
      <c r="D10" s="271"/>
      <c r="E10" s="284"/>
      <c r="F10" s="271" t="s">
        <v>234</v>
      </c>
      <c r="G10" s="284" t="s">
        <v>344</v>
      </c>
      <c r="H10" s="271"/>
      <c r="I10" s="284"/>
      <c r="J10" s="271"/>
      <c r="K10" s="284"/>
      <c r="L10" s="271"/>
      <c r="M10" s="284"/>
      <c r="N10" s="271"/>
      <c r="O10" s="284"/>
      <c r="P10" s="271"/>
      <c r="Q10" s="284"/>
      <c r="R10" s="284"/>
      <c r="S10" s="284"/>
      <c r="T10" s="284"/>
      <c r="U10" s="284"/>
      <c r="V10" s="297"/>
      <c r="W10" s="292"/>
      <c r="X10" s="319">
        <f>SUM(Y10:AH11)</f>
        <v>0.47647925275327807</v>
      </c>
      <c r="Y10" s="324">
        <f>((SUMPRODUCT(LEN(F10)-LEN(SUBSTITUTE(F10,"+",""))))-(SUMPRODUCT(LEN(F10)-LEN(SUBSTITUTE(F10,"-","")))))*(ABS('08_Scenario_Summary'!$C$15))</f>
        <v>0.10948206839396107</v>
      </c>
      <c r="Z10" s="324">
        <f>((SUMPRODUCT(LEN(F10)-LEN(SUBSTITUTE(F10,"+",""))))-(SUMPRODUCT(LEN(F10)-LEN(SUBSTITUTE(F10,"-","")))))*(ABS('08_Scenario_Summary'!$C$16))</f>
        <v>0.366997184359317</v>
      </c>
      <c r="AA10" s="324">
        <f>((SUMPRODUCT(LEN(H10)-LEN(SUBSTITUTE(H10,"+",""))))-(SUMPRODUCT(LEN(H10)-LEN(SUBSTITUTE(H10,"-","")))))*(ABS('08_Scenario_Summary'!$C$17))</f>
        <v>0</v>
      </c>
      <c r="AB10" s="324">
        <f>((SUMPRODUCT(LEN(J10)-LEN(SUBSTITUTE(J10,"+",""))))-(SUMPRODUCT(LEN(J10)-LEN(SUBSTITUTE(J10,"-","")))))*(ABS('08_Scenario_Summary'!$C$18))</f>
        <v>0</v>
      </c>
      <c r="AC10" s="324">
        <f>((SUMPRODUCT(LEN(L10)-LEN(SUBSTITUTE(L10,"+",""))))-(SUMPRODUCT(LEN(L10)-LEN(SUBSTITUTE(L10,"-","")))))*(ABS('08_Scenario_Summary'!$C$19))</f>
        <v>0</v>
      </c>
      <c r="AD10" s="324">
        <f>((SUMPRODUCT(LEN(N10)-LEN(SUBSTITUTE(N10,"+",""))))-(SUMPRODUCT(LEN(N10)-LEN(SUBSTITUTE(N10,"-","")))))*(ABS('08_Scenario_Summary'!$C$20))</f>
        <v>0</v>
      </c>
      <c r="AE10" s="324">
        <f>((SUMPRODUCT(LEN(P10)-LEN(SUBSTITUTE(P10,"+",""))))-(SUMPRODUCT(LEN(P10)-LEN(SUBSTITUTE(P10,"-","")))))*(ABS('08_Scenario_Summary'!$C$21))</f>
        <v>0</v>
      </c>
      <c r="AF10" s="324">
        <f>((SUMPRODUCT(LEN(R10)-LEN(SUBSTITUTE(R10,"+",""))))-(SUMPRODUCT(LEN(R10)-LEN(SUBSTITUTE(R10,"-","")))))*(ABS('08_Scenario_Summary'!$C$22))</f>
        <v>0</v>
      </c>
      <c r="AG10" s="324">
        <f>((SUMPRODUCT(LEN(T10)-LEN(SUBSTITUTE(T10,"+",""))))-(SUMPRODUCT(LEN(T10)-LEN(SUBSTITUTE(T10,"-","")))))*(ABS('08_Scenario_Summary'!$C$23))</f>
        <v>0</v>
      </c>
      <c r="AH10" s="324">
        <f>((SUMPRODUCT(LEN(V10)-LEN(SUBSTITUTE(V10,"+",""))))-(SUMPRODUCT(LEN(V10)-LEN(SUBSTITUTE(V10,"-","")))))*(ABS('08_Scenario_Summary'!$C$24))</f>
        <v>0</v>
      </c>
    </row>
    <row r="11" spans="1:341" ht="81" customHeight="1" thickBot="1">
      <c r="A11" s="276"/>
      <c r="B11" s="38" t="s">
        <v>202</v>
      </c>
      <c r="C11" s="39" t="s">
        <v>345</v>
      </c>
      <c r="D11" s="273"/>
      <c r="E11" s="286"/>
      <c r="F11" s="273"/>
      <c r="G11" s="286"/>
      <c r="H11" s="273"/>
      <c r="I11" s="286"/>
      <c r="J11" s="273"/>
      <c r="K11" s="286"/>
      <c r="L11" s="273"/>
      <c r="M11" s="286"/>
      <c r="N11" s="273"/>
      <c r="O11" s="286"/>
      <c r="P11" s="273"/>
      <c r="Q11" s="286"/>
      <c r="R11" s="286"/>
      <c r="S11" s="286"/>
      <c r="T11" s="286"/>
      <c r="U11" s="286"/>
      <c r="V11" s="298"/>
      <c r="W11" s="294"/>
      <c r="X11" s="320"/>
      <c r="Y11" s="324"/>
      <c r="Z11" s="324"/>
      <c r="AA11" s="324"/>
      <c r="AB11" s="324"/>
      <c r="AC11" s="324"/>
      <c r="AD11" s="324"/>
      <c r="AE11" s="324"/>
      <c r="AF11" s="324"/>
      <c r="AG11" s="324"/>
      <c r="AH11" s="324"/>
    </row>
    <row r="12" spans="1:341" ht="38.25" thickBot="1">
      <c r="A12" s="42" t="s">
        <v>204</v>
      </c>
      <c r="B12" s="43" t="s">
        <v>205</v>
      </c>
      <c r="C12" s="44" t="s">
        <v>206</v>
      </c>
      <c r="D12" s="10"/>
      <c r="E12" s="9"/>
      <c r="F12" s="10"/>
      <c r="G12" s="9"/>
      <c r="H12" s="10"/>
      <c r="I12" s="9"/>
      <c r="J12" s="10"/>
      <c r="K12" s="9"/>
      <c r="L12" s="10"/>
      <c r="M12" s="9"/>
      <c r="N12" s="10"/>
      <c r="O12" s="9"/>
      <c r="P12" s="10"/>
      <c r="Q12" s="9"/>
      <c r="R12" s="10"/>
      <c r="S12" s="9"/>
      <c r="T12" s="10"/>
      <c r="U12" s="9"/>
      <c r="V12" s="195"/>
      <c r="W12" s="197"/>
      <c r="X12" s="217">
        <f>SUM(Y12:AH13)</f>
        <v>0.23823962637663904</v>
      </c>
      <c r="Y12" s="232">
        <f>((SUMPRODUCT(LEN(F12)-LEN(SUBSTITUTE(F12,"+",""))))-(SUMPRODUCT(LEN(F12)-LEN(SUBSTITUTE(F12,"-","")))))*(ABS('08_Scenario_Summary'!$C$15))</f>
        <v>0</v>
      </c>
      <c r="Z12" s="232">
        <f>((SUMPRODUCT(LEN(F12)-LEN(SUBSTITUTE(F12,"+",""))))-(SUMPRODUCT(LEN(F12)-LEN(SUBSTITUTE(F12,"-","")))))*(ABS('08_Scenario_Summary'!$C$16))</f>
        <v>0</v>
      </c>
      <c r="AA12" s="232">
        <f>((SUMPRODUCT(LEN(H12)-LEN(SUBSTITUTE(H12,"+",""))))-(SUMPRODUCT(LEN(H12)-LEN(SUBSTITUTE(H12,"-","")))))*(ABS('08_Scenario_Summary'!$C$17))</f>
        <v>0</v>
      </c>
      <c r="AB12" s="232">
        <f>((SUMPRODUCT(LEN(J12)-LEN(SUBSTITUTE(J12,"+",""))))-(SUMPRODUCT(LEN(J12)-LEN(SUBSTITUTE(J12,"-","")))))*(ABS('08_Scenario_Summary'!$C$18))</f>
        <v>0</v>
      </c>
      <c r="AC12" s="232">
        <f>((SUMPRODUCT(LEN(L12)-LEN(SUBSTITUTE(L12,"+",""))))-(SUMPRODUCT(LEN(L12)-LEN(SUBSTITUTE(L12,"-","")))))*(ABS('08_Scenario_Summary'!$C$19))</f>
        <v>0</v>
      </c>
      <c r="AD12" s="232">
        <f>((SUMPRODUCT(LEN(N12)-LEN(SUBSTITUTE(N12,"+",""))))-(SUMPRODUCT(LEN(N12)-LEN(SUBSTITUTE(N12,"-","")))))*(ABS('08_Scenario_Summary'!$C$20))</f>
        <v>0</v>
      </c>
      <c r="AE12" s="232">
        <f>((SUMPRODUCT(LEN(P12)-LEN(SUBSTITUTE(P12,"+",""))))-(SUMPRODUCT(LEN(P12)-LEN(SUBSTITUTE(P12,"-","")))))*(ABS('08_Scenario_Summary'!$C$21))</f>
        <v>0</v>
      </c>
      <c r="AF12" s="232">
        <f>((SUMPRODUCT(LEN(R12)-LEN(SUBSTITUTE(R12,"+",""))))-(SUMPRODUCT(LEN(R12)-LEN(SUBSTITUTE(R12,"-","")))))*(ABS('08_Scenario_Summary'!$C$22))</f>
        <v>0</v>
      </c>
      <c r="AG12" s="232">
        <f>((SUMPRODUCT(LEN(T12)-LEN(SUBSTITUTE(T12,"+",""))))-(SUMPRODUCT(LEN(T12)-LEN(SUBSTITUTE(T12,"-","")))))*(ABS('08_Scenario_Summary'!$C$23))</f>
        <v>0</v>
      </c>
      <c r="AH12" s="232">
        <f>((SUMPRODUCT(LEN(V12)-LEN(SUBSTITUTE(V12,"+",""))))-(SUMPRODUCT(LEN(V12)-LEN(SUBSTITUTE(V12,"-","")))))*(ABS('08_Scenario_Summary'!$C$24))</f>
        <v>0</v>
      </c>
    </row>
    <row r="13" spans="1:341" ht="20.100000000000001" customHeight="1">
      <c r="A13" s="274" t="s">
        <v>207</v>
      </c>
      <c r="B13" s="40" t="s">
        <v>208</v>
      </c>
      <c r="C13" s="41" t="s">
        <v>346</v>
      </c>
      <c r="D13" s="271"/>
      <c r="E13" s="284"/>
      <c r="F13" s="271" t="s">
        <v>200</v>
      </c>
      <c r="G13" s="284" t="s">
        <v>347</v>
      </c>
      <c r="H13" s="271"/>
      <c r="I13" s="284"/>
      <c r="J13" s="271"/>
      <c r="K13" s="284"/>
      <c r="L13" s="271"/>
      <c r="M13" s="284"/>
      <c r="N13" s="271"/>
      <c r="O13" s="284"/>
      <c r="P13" s="271"/>
      <c r="Q13" s="284"/>
      <c r="R13" s="271"/>
      <c r="S13" s="284"/>
      <c r="T13" s="284"/>
      <c r="U13" s="284"/>
      <c r="V13" s="268"/>
      <c r="W13" s="328"/>
      <c r="X13" s="325">
        <f t="shared" ref="X13:X15" si="0">SUM(Y13:AH14)</f>
        <v>0.23823962637663904</v>
      </c>
      <c r="Y13" s="324">
        <f>((SUMPRODUCT(LEN(F13)-LEN(SUBSTITUTE(F13,"+",""))))-(SUMPRODUCT(LEN(F13)-LEN(SUBSTITUTE(F13,"-","")))))*(ABS('08_Scenario_Summary'!$C$15))</f>
        <v>5.4741034196980537E-2</v>
      </c>
      <c r="Z13" s="324">
        <f>((SUMPRODUCT(LEN(F13)-LEN(SUBSTITUTE(F13,"+",""))))-(SUMPRODUCT(LEN(F13)-LEN(SUBSTITUTE(F13,"-","")))))*(ABS('08_Scenario_Summary'!$C$16))</f>
        <v>0.1834985921796585</v>
      </c>
      <c r="AA13" s="324">
        <f>((SUMPRODUCT(LEN(H13)-LEN(SUBSTITUTE(H13,"+",""))))-(SUMPRODUCT(LEN(H13)-LEN(SUBSTITUTE(H13,"-","")))))*(ABS('08_Scenario_Summary'!$C$17))</f>
        <v>0</v>
      </c>
      <c r="AB13" s="324">
        <f>((SUMPRODUCT(LEN(J13)-LEN(SUBSTITUTE(J13,"+",""))))-(SUMPRODUCT(LEN(J13)-LEN(SUBSTITUTE(J13,"-","")))))*(ABS('08_Scenario_Summary'!$C$18))</f>
        <v>0</v>
      </c>
      <c r="AC13" s="324">
        <f>((SUMPRODUCT(LEN(L13)-LEN(SUBSTITUTE(L13,"+",""))))-(SUMPRODUCT(LEN(L13)-LEN(SUBSTITUTE(L13,"-","")))))*(ABS('08_Scenario_Summary'!$C$19))</f>
        <v>0</v>
      </c>
      <c r="AD13" s="324">
        <f>((SUMPRODUCT(LEN(N13)-LEN(SUBSTITUTE(N13,"+",""))))-(SUMPRODUCT(LEN(N13)-LEN(SUBSTITUTE(N13,"-","")))))*(ABS('08_Scenario_Summary'!$C$20))</f>
        <v>0</v>
      </c>
      <c r="AE13" s="324">
        <f>((SUMPRODUCT(LEN(P13)-LEN(SUBSTITUTE(P13,"+",""))))-(SUMPRODUCT(LEN(P13)-LEN(SUBSTITUTE(P13,"-","")))))*(ABS('08_Scenario_Summary'!$C$21))</f>
        <v>0</v>
      </c>
      <c r="AF13" s="324">
        <f>((SUMPRODUCT(LEN(R13)-LEN(SUBSTITUTE(R13,"+",""))))-(SUMPRODUCT(LEN(R13)-LEN(SUBSTITUTE(R13,"-","")))))*(ABS('08_Scenario_Summary'!$C$22))</f>
        <v>0</v>
      </c>
      <c r="AG13" s="324">
        <f>((SUMPRODUCT(LEN(T13)-LEN(SUBSTITUTE(T13,"+",""))))-(SUMPRODUCT(LEN(T13)-LEN(SUBSTITUTE(T13,"-","")))))*(ABS('08_Scenario_Summary'!$C$23))</f>
        <v>0</v>
      </c>
      <c r="AH13" s="324">
        <f>((SUMPRODUCT(LEN(V13)-LEN(SUBSTITUTE(V13,"+",""))))-(SUMPRODUCT(LEN(V13)-LEN(SUBSTITUTE(V13,"-","")))))*(ABS('08_Scenario_Summary'!$C$24))</f>
        <v>0</v>
      </c>
    </row>
    <row r="14" spans="1:341" ht="81" customHeight="1" thickBot="1">
      <c r="A14" s="276"/>
      <c r="B14" s="38" t="s">
        <v>211</v>
      </c>
      <c r="C14" s="39" t="s">
        <v>348</v>
      </c>
      <c r="D14" s="273"/>
      <c r="E14" s="286"/>
      <c r="F14" s="273"/>
      <c r="G14" s="286"/>
      <c r="H14" s="273"/>
      <c r="I14" s="286"/>
      <c r="J14" s="273"/>
      <c r="K14" s="286"/>
      <c r="L14" s="273"/>
      <c r="M14" s="286"/>
      <c r="N14" s="273"/>
      <c r="O14" s="286"/>
      <c r="P14" s="273"/>
      <c r="Q14" s="286"/>
      <c r="R14" s="273"/>
      <c r="S14" s="286"/>
      <c r="T14" s="286"/>
      <c r="U14" s="286"/>
      <c r="V14" s="270"/>
      <c r="W14" s="329"/>
      <c r="X14" s="325"/>
      <c r="Y14" s="324"/>
      <c r="Z14" s="324"/>
      <c r="AA14" s="324"/>
      <c r="AB14" s="324"/>
      <c r="AC14" s="324"/>
      <c r="AD14" s="324"/>
      <c r="AE14" s="324"/>
      <c r="AF14" s="324"/>
      <c r="AG14" s="324"/>
      <c r="AH14" s="324"/>
    </row>
    <row r="15" spans="1:341" ht="37.5" customHeight="1">
      <c r="A15" s="274" t="s">
        <v>213</v>
      </c>
      <c r="B15" s="40" t="s">
        <v>214</v>
      </c>
      <c r="C15" s="41" t="s">
        <v>215</v>
      </c>
      <c r="D15" s="271"/>
      <c r="E15" s="284"/>
      <c r="F15" s="271"/>
      <c r="G15" s="284"/>
      <c r="H15" s="271"/>
      <c r="I15" s="284"/>
      <c r="J15" s="271"/>
      <c r="K15" s="284"/>
      <c r="L15" s="271"/>
      <c r="M15" s="284"/>
      <c r="N15" s="271"/>
      <c r="O15" s="284"/>
      <c r="P15" s="271"/>
      <c r="Q15" s="284"/>
      <c r="R15" s="284"/>
      <c r="S15" s="284"/>
      <c r="T15" s="284"/>
      <c r="U15" s="284"/>
      <c r="V15" s="268"/>
      <c r="W15" s="292"/>
      <c r="X15" s="330">
        <f t="shared" si="0"/>
        <v>0</v>
      </c>
      <c r="Y15" s="324">
        <f>((SUMPRODUCT(LEN(F15)-LEN(SUBSTITUTE(F15,"+",""))))-(SUMPRODUCT(LEN(F15)-LEN(SUBSTITUTE(F15,"-","")))))*(ABS('08_Scenario_Summary'!$C$15))</f>
        <v>0</v>
      </c>
      <c r="Z15" s="324">
        <f>((SUMPRODUCT(LEN(F15)-LEN(SUBSTITUTE(F15,"+",""))))-(SUMPRODUCT(LEN(F15)-LEN(SUBSTITUTE(F15,"-","")))))*(ABS('08_Scenario_Summary'!$C$16))</f>
        <v>0</v>
      </c>
      <c r="AA15" s="324">
        <f>((SUMPRODUCT(LEN(H15)-LEN(SUBSTITUTE(H15,"+",""))))-(SUMPRODUCT(LEN(H15)-LEN(SUBSTITUTE(H15,"-","")))))*(ABS('08_Scenario_Summary'!$C$17))</f>
        <v>0</v>
      </c>
      <c r="AB15" s="324">
        <f>((SUMPRODUCT(LEN(J15)-LEN(SUBSTITUTE(J15,"+",""))))-(SUMPRODUCT(LEN(J15)-LEN(SUBSTITUTE(J15,"-","")))))*(ABS('08_Scenario_Summary'!$C$18))</f>
        <v>0</v>
      </c>
      <c r="AC15" s="324">
        <f>((SUMPRODUCT(LEN(L15)-LEN(SUBSTITUTE(L15,"+",""))))-(SUMPRODUCT(LEN(L15)-LEN(SUBSTITUTE(L15,"-","")))))*(ABS('08_Scenario_Summary'!$C$19))</f>
        <v>0</v>
      </c>
      <c r="AD15" s="324">
        <f>((SUMPRODUCT(LEN(N15)-LEN(SUBSTITUTE(N15,"+",""))))-(SUMPRODUCT(LEN(N15)-LEN(SUBSTITUTE(N15,"-","")))))*(ABS('08_Scenario_Summary'!$C$20))</f>
        <v>0</v>
      </c>
      <c r="AE15" s="324">
        <f>((SUMPRODUCT(LEN(P15)-LEN(SUBSTITUTE(P15,"+",""))))-(SUMPRODUCT(LEN(P15)-LEN(SUBSTITUTE(P15,"-","")))))*(ABS('08_Scenario_Summary'!$C$21))</f>
        <v>0</v>
      </c>
      <c r="AF15" s="324">
        <f>((SUMPRODUCT(LEN(R15)-LEN(SUBSTITUTE(R15,"+",""))))-(SUMPRODUCT(LEN(R15)-LEN(SUBSTITUTE(R15,"-","")))))*(ABS('08_Scenario_Summary'!$C$22))</f>
        <v>0</v>
      </c>
      <c r="AG15" s="324">
        <f>((SUMPRODUCT(LEN(T15)-LEN(SUBSTITUTE(T15,"+",""))))-(SUMPRODUCT(LEN(T15)-LEN(SUBSTITUTE(T15,"-","")))))*(ABS('08_Scenario_Summary'!$C$23))</f>
        <v>0</v>
      </c>
      <c r="AH15" s="324">
        <f>((SUMPRODUCT(LEN(V15)-LEN(SUBSTITUTE(V15,"+",""))))-(SUMPRODUCT(LEN(V15)-LEN(SUBSTITUTE(V15,"-","")))))*(ABS('08_Scenario_Summary'!$C$24))</f>
        <v>0</v>
      </c>
    </row>
    <row r="16" spans="1:341" ht="75">
      <c r="A16" s="275"/>
      <c r="B16" s="36" t="s">
        <v>216</v>
      </c>
      <c r="C16" s="37" t="s">
        <v>349</v>
      </c>
      <c r="D16" s="272"/>
      <c r="E16" s="285"/>
      <c r="F16" s="272"/>
      <c r="G16" s="285"/>
      <c r="H16" s="272"/>
      <c r="I16" s="285"/>
      <c r="J16" s="272"/>
      <c r="K16" s="285"/>
      <c r="L16" s="272"/>
      <c r="M16" s="285"/>
      <c r="N16" s="272"/>
      <c r="O16" s="285"/>
      <c r="P16" s="272"/>
      <c r="Q16" s="285"/>
      <c r="R16" s="285"/>
      <c r="S16" s="285"/>
      <c r="T16" s="285"/>
      <c r="U16" s="285"/>
      <c r="V16" s="269"/>
      <c r="W16" s="293"/>
      <c r="X16" s="330"/>
      <c r="Y16" s="324"/>
      <c r="Z16" s="324"/>
      <c r="AA16" s="324"/>
      <c r="AB16" s="324"/>
      <c r="AC16" s="324"/>
      <c r="AD16" s="324"/>
      <c r="AE16" s="324"/>
      <c r="AF16" s="324"/>
      <c r="AG16" s="324"/>
      <c r="AH16" s="324"/>
    </row>
    <row r="17" spans="1:34" ht="57" thickBot="1">
      <c r="A17" s="276"/>
      <c r="B17" s="38" t="s">
        <v>218</v>
      </c>
      <c r="C17" s="39" t="s">
        <v>350</v>
      </c>
      <c r="D17" s="273"/>
      <c r="E17" s="286"/>
      <c r="F17" s="273"/>
      <c r="G17" s="286"/>
      <c r="H17" s="273"/>
      <c r="I17" s="286"/>
      <c r="J17" s="273"/>
      <c r="K17" s="286"/>
      <c r="L17" s="273"/>
      <c r="M17" s="286"/>
      <c r="N17" s="273"/>
      <c r="O17" s="286"/>
      <c r="P17" s="273"/>
      <c r="Q17" s="286"/>
      <c r="R17" s="286"/>
      <c r="S17" s="286"/>
      <c r="T17" s="286"/>
      <c r="U17" s="286"/>
      <c r="V17" s="270"/>
      <c r="W17" s="294"/>
      <c r="X17" s="320"/>
      <c r="Y17" s="324"/>
      <c r="Z17" s="324"/>
      <c r="AA17" s="324"/>
      <c r="AB17" s="324"/>
      <c r="AC17" s="324"/>
      <c r="AD17" s="324"/>
      <c r="AE17" s="324"/>
      <c r="AF17" s="324"/>
      <c r="AG17" s="324"/>
      <c r="AH17" s="324"/>
    </row>
    <row r="18" spans="1:34" ht="37.5">
      <c r="A18" s="274" t="s">
        <v>220</v>
      </c>
      <c r="B18" s="40" t="s">
        <v>221</v>
      </c>
      <c r="C18" s="41" t="s">
        <v>222</v>
      </c>
      <c r="D18" s="268"/>
      <c r="E18" s="278"/>
      <c r="F18" s="268"/>
      <c r="G18" s="278"/>
      <c r="H18" s="268"/>
      <c r="I18" s="278"/>
      <c r="J18" s="268"/>
      <c r="K18" s="278"/>
      <c r="L18" s="268"/>
      <c r="M18" s="278"/>
      <c r="N18" s="268"/>
      <c r="O18" s="278"/>
      <c r="P18" s="268"/>
      <c r="Q18" s="278"/>
      <c r="R18" s="278"/>
      <c r="S18" s="278"/>
      <c r="T18" s="278"/>
      <c r="U18" s="278"/>
      <c r="V18" s="268"/>
      <c r="W18" s="328"/>
      <c r="X18" s="328"/>
      <c r="Y18" s="215"/>
      <c r="Z18" s="215"/>
      <c r="AA18" s="215"/>
      <c r="AB18" s="215"/>
      <c r="AC18" s="215"/>
      <c r="AD18" s="215"/>
      <c r="AE18" s="215"/>
      <c r="AF18" s="215"/>
      <c r="AG18" s="215"/>
      <c r="AH18" s="215"/>
    </row>
    <row r="19" spans="1:34" ht="21" customHeight="1" thickBot="1">
      <c r="A19" s="276"/>
      <c r="B19" s="38" t="s">
        <v>223</v>
      </c>
      <c r="C19" s="39" t="s">
        <v>351</v>
      </c>
      <c r="D19" s="270"/>
      <c r="E19" s="279"/>
      <c r="F19" s="270"/>
      <c r="G19" s="279"/>
      <c r="H19" s="270"/>
      <c r="I19" s="279"/>
      <c r="J19" s="270"/>
      <c r="K19" s="279"/>
      <c r="L19" s="270"/>
      <c r="M19" s="279"/>
      <c r="N19" s="270"/>
      <c r="O19" s="279"/>
      <c r="P19" s="270"/>
      <c r="Q19" s="279"/>
      <c r="R19" s="279"/>
      <c r="S19" s="279"/>
      <c r="T19" s="279"/>
      <c r="U19" s="279"/>
      <c r="V19" s="270"/>
      <c r="W19" s="329"/>
      <c r="X19" s="329"/>
      <c r="Y19" s="215"/>
      <c r="Z19" s="215"/>
      <c r="AA19" s="215"/>
      <c r="AB19" s="215"/>
      <c r="AC19" s="215"/>
      <c r="AD19" s="215"/>
      <c r="AE19" s="215"/>
      <c r="AF19" s="215"/>
      <c r="AG19" s="215"/>
      <c r="AH19" s="215"/>
    </row>
    <row r="20" spans="1:34" ht="40.5" thickBot="1">
      <c r="A20" s="42" t="s">
        <v>225</v>
      </c>
      <c r="B20" s="43"/>
      <c r="C20" s="44" t="s">
        <v>226</v>
      </c>
      <c r="D20" s="195"/>
      <c r="E20" s="196"/>
      <c r="F20" s="195"/>
      <c r="G20" s="196"/>
      <c r="H20" s="195"/>
      <c r="I20" s="196"/>
      <c r="J20" s="195"/>
      <c r="K20" s="196"/>
      <c r="L20" s="195"/>
      <c r="M20" s="196"/>
      <c r="N20" s="195"/>
      <c r="O20" s="196"/>
      <c r="P20" s="195"/>
      <c r="Q20" s="196"/>
      <c r="R20" s="196"/>
      <c r="S20" s="196"/>
      <c r="T20" s="196"/>
      <c r="U20" s="196"/>
      <c r="V20" s="195"/>
      <c r="W20" s="216"/>
      <c r="X20" s="214"/>
      <c r="Y20" s="215"/>
      <c r="Z20" s="215"/>
      <c r="AA20" s="215"/>
      <c r="AB20" s="215"/>
      <c r="AC20" s="215"/>
      <c r="AD20" s="215"/>
      <c r="AE20" s="215"/>
      <c r="AF20" s="215"/>
      <c r="AG20" s="215"/>
      <c r="AH20" s="215"/>
    </row>
    <row r="21" spans="1:34" ht="60" customHeight="1">
      <c r="A21" s="274" t="s">
        <v>227</v>
      </c>
      <c r="B21" s="40" t="s">
        <v>228</v>
      </c>
      <c r="C21" s="41" t="s">
        <v>352</v>
      </c>
      <c r="D21" s="271" t="s">
        <v>353</v>
      </c>
      <c r="E21" s="284" t="s">
        <v>354</v>
      </c>
      <c r="F21" s="271" t="s">
        <v>269</v>
      </c>
      <c r="G21" s="284" t="s">
        <v>355</v>
      </c>
      <c r="H21" s="271"/>
      <c r="I21" s="284"/>
      <c r="J21" s="271"/>
      <c r="K21" s="284"/>
      <c r="L21" s="271"/>
      <c r="M21" s="284"/>
      <c r="N21" s="271"/>
      <c r="O21" s="284"/>
      <c r="P21" s="271"/>
      <c r="Q21" s="284"/>
      <c r="R21" s="271"/>
      <c r="S21" s="284"/>
      <c r="T21" s="271"/>
      <c r="U21" s="284"/>
      <c r="V21" s="268"/>
      <c r="W21" s="268"/>
      <c r="X21" s="319">
        <f>SUM(Y21:AH21)</f>
        <v>-0.95295850550655614</v>
      </c>
      <c r="Y21" s="324">
        <f>((SUMPRODUCT(LEN(F21)-LEN(SUBSTITUTE(F21,"+",""))))-(SUMPRODUCT(LEN(F21)-LEN(SUBSTITUTE(F21,"-","")))))*(ABS('08_Scenario_Summary'!$C$15))</f>
        <v>-0.21896413678792215</v>
      </c>
      <c r="Z21" s="324">
        <f>((SUMPRODUCT(LEN(F21)-LEN(SUBSTITUTE(F21,"+",""))))-(SUMPRODUCT(LEN(F21)-LEN(SUBSTITUTE(F21,"-","")))))*(ABS('08_Scenario_Summary'!$C$16))</f>
        <v>-0.73399436871863399</v>
      </c>
      <c r="AA21" s="324">
        <f>((SUMPRODUCT(LEN(H21)-LEN(SUBSTITUTE(H21,"+",""))))-(SUMPRODUCT(LEN(H21)-LEN(SUBSTITUTE(H21,"-","")))))*(ABS('08_Scenario_Summary'!$C$17))</f>
        <v>0</v>
      </c>
      <c r="AB21" s="324">
        <f>((SUMPRODUCT(LEN(J21)-LEN(SUBSTITUTE(J21,"+",""))))-(SUMPRODUCT(LEN(J21)-LEN(SUBSTITUTE(J21,"-","")))))*(ABS('08_Scenario_Summary'!$C$18))</f>
        <v>0</v>
      </c>
      <c r="AC21" s="324">
        <f>((SUMPRODUCT(LEN(L21)-LEN(SUBSTITUTE(L21,"+",""))))-(SUMPRODUCT(LEN(L21)-LEN(SUBSTITUTE(L21,"-","")))))*(ABS('08_Scenario_Summary'!$C$19))</f>
        <v>0</v>
      </c>
      <c r="AD21" s="324">
        <f>((SUMPRODUCT(LEN(N21)-LEN(SUBSTITUTE(N21,"+",""))))-(SUMPRODUCT(LEN(N21)-LEN(SUBSTITUTE(N21,"-","")))))*(ABS('08_Scenario_Summary'!$C$20))</f>
        <v>0</v>
      </c>
      <c r="AE21" s="324">
        <f>((SUMPRODUCT(LEN(P21)-LEN(SUBSTITUTE(P21,"+",""))))-(SUMPRODUCT(LEN(P21)-LEN(SUBSTITUTE(P21,"-","")))))*(ABS('08_Scenario_Summary'!$C$21))</f>
        <v>0</v>
      </c>
      <c r="AF21" s="324">
        <f>((SUMPRODUCT(LEN(R21)-LEN(SUBSTITUTE(R21,"+",""))))-(SUMPRODUCT(LEN(R21)-LEN(SUBSTITUTE(R21,"-","")))))*(ABS('08_Scenario_Summary'!$C$22))</f>
        <v>0</v>
      </c>
      <c r="AG21" s="324">
        <f>((SUMPRODUCT(LEN(T21)-LEN(SUBSTITUTE(T21,"+",""))))-(SUMPRODUCT(LEN(T21)-LEN(SUBSTITUTE(T21,"-","")))))*(ABS('08_Scenario_Summary'!$C$23))</f>
        <v>0</v>
      </c>
      <c r="AH21" s="324">
        <f>((SUMPRODUCT(LEN(V21)-LEN(SUBSTITUTE(V21,"+",""))))-(SUMPRODUCT(LEN(V21)-LEN(SUBSTITUTE(V21,"-","")))))*(ABS('08_Scenario_Summary'!$C$24))</f>
        <v>0</v>
      </c>
    </row>
    <row r="22" spans="1:34" ht="219.95" customHeight="1">
      <c r="A22" s="275"/>
      <c r="B22" s="36" t="s">
        <v>238</v>
      </c>
      <c r="C22" s="37" t="s">
        <v>356</v>
      </c>
      <c r="D22" s="272"/>
      <c r="E22" s="285"/>
      <c r="F22" s="272"/>
      <c r="G22" s="285"/>
      <c r="H22" s="272"/>
      <c r="I22" s="285"/>
      <c r="J22" s="272"/>
      <c r="K22" s="285"/>
      <c r="L22" s="272"/>
      <c r="M22" s="285"/>
      <c r="N22" s="272"/>
      <c r="O22" s="285"/>
      <c r="P22" s="272"/>
      <c r="Q22" s="285"/>
      <c r="R22" s="272"/>
      <c r="S22" s="285"/>
      <c r="T22" s="272"/>
      <c r="U22" s="285"/>
      <c r="V22" s="269"/>
      <c r="W22" s="269"/>
      <c r="X22" s="330"/>
      <c r="Y22" s="324"/>
      <c r="Z22" s="324"/>
      <c r="AA22" s="324"/>
      <c r="AB22" s="324"/>
      <c r="AC22" s="324"/>
      <c r="AD22" s="324"/>
      <c r="AE22" s="324"/>
      <c r="AF22" s="324"/>
      <c r="AG22" s="324"/>
      <c r="AH22" s="324"/>
    </row>
    <row r="23" spans="1:34" ht="112.5">
      <c r="A23" s="275"/>
      <c r="B23" s="36" t="s">
        <v>240</v>
      </c>
      <c r="C23" s="37" t="s">
        <v>357</v>
      </c>
      <c r="D23" s="272"/>
      <c r="E23" s="285"/>
      <c r="F23" s="272"/>
      <c r="G23" s="285"/>
      <c r="H23" s="272"/>
      <c r="I23" s="285"/>
      <c r="J23" s="272"/>
      <c r="K23" s="285"/>
      <c r="L23" s="272"/>
      <c r="M23" s="285"/>
      <c r="N23" s="272"/>
      <c r="O23" s="285"/>
      <c r="P23" s="272"/>
      <c r="Q23" s="285"/>
      <c r="R23" s="272"/>
      <c r="S23" s="285"/>
      <c r="T23" s="272"/>
      <c r="U23" s="285"/>
      <c r="V23" s="269"/>
      <c r="W23" s="269"/>
      <c r="X23" s="330"/>
      <c r="Y23" s="324"/>
      <c r="Z23" s="324"/>
      <c r="AA23" s="324"/>
      <c r="AB23" s="324"/>
      <c r="AC23" s="324"/>
      <c r="AD23" s="324"/>
      <c r="AE23" s="324"/>
      <c r="AF23" s="324"/>
      <c r="AG23" s="324"/>
      <c r="AH23" s="324"/>
    </row>
    <row r="24" spans="1:34" ht="150.75" thickBot="1">
      <c r="A24" s="276"/>
      <c r="B24" s="38" t="s">
        <v>242</v>
      </c>
      <c r="C24" s="39" t="s">
        <v>358</v>
      </c>
      <c r="D24" s="273"/>
      <c r="E24" s="286"/>
      <c r="F24" s="273"/>
      <c r="G24" s="286"/>
      <c r="H24" s="273"/>
      <c r="I24" s="286"/>
      <c r="J24" s="273"/>
      <c r="K24" s="286"/>
      <c r="L24" s="273"/>
      <c r="M24" s="286"/>
      <c r="N24" s="273"/>
      <c r="O24" s="286"/>
      <c r="P24" s="273"/>
      <c r="Q24" s="286"/>
      <c r="R24" s="273"/>
      <c r="S24" s="286"/>
      <c r="T24" s="273"/>
      <c r="U24" s="286"/>
      <c r="V24" s="270"/>
      <c r="W24" s="270"/>
      <c r="X24" s="330"/>
      <c r="Y24" s="324"/>
      <c r="Z24" s="324"/>
      <c r="AA24" s="324"/>
      <c r="AB24" s="324"/>
      <c r="AC24" s="324"/>
      <c r="AD24" s="324"/>
      <c r="AE24" s="324"/>
      <c r="AF24" s="324"/>
      <c r="AG24" s="324"/>
      <c r="AH24" s="324"/>
    </row>
    <row r="25" spans="1:34" ht="37.5">
      <c r="A25" s="274" t="s">
        <v>244</v>
      </c>
      <c r="B25" s="40" t="s">
        <v>245</v>
      </c>
      <c r="C25" s="41" t="s">
        <v>359</v>
      </c>
      <c r="D25" s="268"/>
      <c r="E25" s="278"/>
      <c r="F25" s="268"/>
      <c r="G25" s="278"/>
      <c r="H25" s="268"/>
      <c r="I25" s="278"/>
      <c r="J25" s="268"/>
      <c r="K25" s="278"/>
      <c r="L25" s="268"/>
      <c r="M25" s="278"/>
      <c r="N25" s="268"/>
      <c r="O25" s="278"/>
      <c r="P25" s="268"/>
      <c r="Q25" s="278"/>
      <c r="R25" s="278"/>
      <c r="S25" s="278"/>
      <c r="T25" s="278"/>
      <c r="U25" s="278"/>
      <c r="V25" s="268"/>
      <c r="W25" s="278"/>
      <c r="X25" s="278"/>
      <c r="Y25" s="3"/>
      <c r="Z25" s="3"/>
    </row>
    <row r="26" spans="1:34" ht="37.5">
      <c r="A26" s="275"/>
      <c r="B26" s="36" t="s">
        <v>247</v>
      </c>
      <c r="C26" s="37" t="s">
        <v>248</v>
      </c>
      <c r="D26" s="269"/>
      <c r="E26" s="288"/>
      <c r="F26" s="269"/>
      <c r="G26" s="288"/>
      <c r="H26" s="269"/>
      <c r="I26" s="288"/>
      <c r="J26" s="269"/>
      <c r="K26" s="288"/>
      <c r="L26" s="269"/>
      <c r="M26" s="288"/>
      <c r="N26" s="269"/>
      <c r="O26" s="288"/>
      <c r="P26" s="269"/>
      <c r="Q26" s="288"/>
      <c r="R26" s="288"/>
      <c r="S26" s="288"/>
      <c r="T26" s="288"/>
      <c r="U26" s="288"/>
      <c r="V26" s="269"/>
      <c r="W26" s="288"/>
      <c r="X26" s="288"/>
      <c r="Y26" s="3"/>
      <c r="Z26" s="3"/>
    </row>
    <row r="27" spans="1:34" ht="37.5">
      <c r="A27" s="289"/>
      <c r="B27" s="45" t="s">
        <v>249</v>
      </c>
      <c r="C27" s="46" t="s">
        <v>360</v>
      </c>
      <c r="D27" s="269"/>
      <c r="E27" s="288"/>
      <c r="F27" s="269"/>
      <c r="G27" s="288"/>
      <c r="H27" s="269"/>
      <c r="I27" s="288"/>
      <c r="J27" s="269"/>
      <c r="K27" s="288"/>
      <c r="L27" s="269"/>
      <c r="M27" s="288"/>
      <c r="N27" s="269"/>
      <c r="O27" s="288"/>
      <c r="P27" s="269"/>
      <c r="Q27" s="288"/>
      <c r="R27" s="288"/>
      <c r="S27" s="288"/>
      <c r="T27" s="288"/>
      <c r="U27" s="288"/>
      <c r="V27" s="269"/>
      <c r="W27" s="288"/>
      <c r="X27" s="288"/>
    </row>
    <row r="28" spans="1:34" ht="37.5">
      <c r="A28" s="275" t="s">
        <v>251</v>
      </c>
      <c r="B28" s="36" t="s">
        <v>252</v>
      </c>
      <c r="C28" s="37" t="s">
        <v>361</v>
      </c>
      <c r="D28" s="198"/>
      <c r="E28" s="199"/>
      <c r="F28" s="198"/>
      <c r="G28" s="199"/>
      <c r="H28" s="198"/>
      <c r="I28" s="199"/>
      <c r="J28" s="198"/>
      <c r="K28" s="199"/>
      <c r="L28" s="198"/>
      <c r="M28" s="199"/>
      <c r="N28" s="198"/>
      <c r="O28" s="199"/>
      <c r="P28" s="198"/>
      <c r="Q28" s="199"/>
      <c r="R28" s="199"/>
      <c r="S28" s="199"/>
      <c r="T28" s="199"/>
      <c r="U28" s="199"/>
      <c r="V28" s="198"/>
      <c r="W28" s="199"/>
      <c r="X28" s="199"/>
    </row>
    <row r="29" spans="1:34">
      <c r="A29" s="289"/>
      <c r="B29" s="45" t="s">
        <v>254</v>
      </c>
      <c r="C29" s="46" t="s">
        <v>255</v>
      </c>
      <c r="D29" s="200"/>
      <c r="E29" s="201"/>
      <c r="F29" s="202"/>
      <c r="G29" s="201"/>
      <c r="H29" s="202"/>
      <c r="I29" s="201"/>
      <c r="J29" s="202"/>
      <c r="K29" s="201"/>
      <c r="L29" s="202"/>
      <c r="M29" s="201"/>
      <c r="N29" s="202"/>
      <c r="O29" s="201"/>
      <c r="P29" s="202"/>
      <c r="Q29" s="201"/>
      <c r="R29" s="201"/>
      <c r="S29" s="201"/>
      <c r="T29" s="201"/>
      <c r="U29" s="201"/>
      <c r="V29" s="202"/>
      <c r="W29" s="201"/>
      <c r="X29" s="201"/>
    </row>
    <row r="30" spans="1:34" ht="39.75" customHeight="1">
      <c r="A30" s="287" t="s">
        <v>161</v>
      </c>
      <c r="B30" s="287"/>
      <c r="C30" s="287"/>
      <c r="D30" s="28">
        <f>SUMPRODUCT(LEN(D5:D29)-LEN(SUBSTITUTE(D5:D29,"+","")))</f>
        <v>0</v>
      </c>
      <c r="E30" s="28"/>
      <c r="F30" s="28">
        <f>SUMPRODUCT(LEN(F5:F29)-LEN(SUBSTITUTE(F5:F29,"+","")))</f>
        <v>3</v>
      </c>
      <c r="G30" s="28"/>
      <c r="H30" s="28">
        <f>SUMPRODUCT(LEN(H5:H29)-LEN(SUBSTITUTE(H5:H29,"+","")))</f>
        <v>0</v>
      </c>
      <c r="I30" s="28"/>
      <c r="J30" s="28" cm="1">
        <f t="array" ref="J30">SUMPRODUCT(LEN(J5:J29)-LEN(SUBSTITUTE(J5:J29,"+","")))</f>
        <v>0</v>
      </c>
      <c r="K30" s="28"/>
      <c r="L30" s="28">
        <f>SUMPRODUCT(LEN(L5:L29)-LEN(SUBSTITUTE(L5:L29,"+","")))</f>
        <v>0</v>
      </c>
      <c r="M30" s="28"/>
      <c r="N30" s="28">
        <f>SUMPRODUCT(LEN(N5:N29)-LEN(SUBSTITUTE(N5:N29,"+","")))</f>
        <v>0</v>
      </c>
      <c r="O30" s="28"/>
      <c r="P30" s="28">
        <f>SUMPRODUCT(LEN(P5:P29)-LEN(SUBSTITUTE(P5:P29,"+","")))</f>
        <v>0</v>
      </c>
      <c r="Q30" s="28"/>
      <c r="R30" s="28">
        <f>SUMPRODUCT(LEN(R5:R29)-LEN(SUBSTITUTE(R5:R29,"+","")))</f>
        <v>0</v>
      </c>
      <c r="S30" s="28"/>
      <c r="T30" s="28">
        <f>SUMPRODUCT(LEN(T5:T29)-LEN(SUBSTITUTE(T5:T29,"+","")))</f>
        <v>0</v>
      </c>
      <c r="U30" s="28"/>
      <c r="V30" s="28"/>
      <c r="W30" s="28"/>
      <c r="X30" s="334"/>
    </row>
    <row r="31" spans="1:34" ht="34.5" customHeight="1" thickBot="1">
      <c r="A31" s="281" t="s">
        <v>162</v>
      </c>
      <c r="B31" s="281"/>
      <c r="C31" s="281"/>
      <c r="D31" s="31">
        <f>SUMPRODUCT(LEN(D5:D29)-LEN(SUBSTITUTE(D5:D29,"-","")))</f>
        <v>20</v>
      </c>
      <c r="E31" s="31"/>
      <c r="F31" s="31">
        <f>SUMPRODUCT(LEN(F5:F29)-LEN(SUBSTITUTE(F5:F29,"-","")))</f>
        <v>4</v>
      </c>
      <c r="G31" s="31"/>
      <c r="H31" s="31">
        <f>SUMPRODUCT(LEN(H5:H29)-LEN(SUBSTITUTE(H5:H29,"-","")))</f>
        <v>0</v>
      </c>
      <c r="I31" s="31"/>
      <c r="J31" s="31">
        <f>SUMPRODUCT(LEN(J5:J29)-LEN(SUBSTITUTE(J5:J29,"-","")))</f>
        <v>0</v>
      </c>
      <c r="K31" s="31"/>
      <c r="L31" s="31">
        <f>SUMPRODUCT(LEN(L5:L29)-LEN(SUBSTITUTE(L5:L29,"-","")))</f>
        <v>0</v>
      </c>
      <c r="M31" s="31"/>
      <c r="N31" s="31" cm="1">
        <f t="array" ref="N31">SUMPRODUCT(LEN(N5:N29)-LEN(SUBSTITUTE(N5:N29,"-","")))</f>
        <v>0</v>
      </c>
      <c r="O31" s="31"/>
      <c r="P31" s="31">
        <f>SUMPRODUCT(LEN(P5:P29)-LEN(SUBSTITUTE(P5:P29,"-","")))</f>
        <v>0</v>
      </c>
      <c r="Q31" s="31"/>
      <c r="R31" s="31">
        <f>SUMPRODUCT(LEN(R5:R29)-LEN(SUBSTITUTE(R5:R29,"-","")))</f>
        <v>2</v>
      </c>
      <c r="S31" s="31"/>
      <c r="T31" s="31">
        <f>SUMPRODUCT(LEN(T5:T29)-LEN(SUBSTITUTE(T5:T29,"-","")))</f>
        <v>0</v>
      </c>
      <c r="U31" s="31"/>
      <c r="V31" s="31"/>
      <c r="W31" s="31"/>
      <c r="X31" s="334"/>
    </row>
    <row r="32" spans="1:34" ht="34.5" customHeight="1">
      <c r="A32" s="280" t="s">
        <v>163</v>
      </c>
      <c r="B32" s="280"/>
      <c r="C32" s="280"/>
      <c r="D32" s="32">
        <v>0.01</v>
      </c>
      <c r="E32" s="29"/>
      <c r="F32" s="32">
        <v>0.01</v>
      </c>
      <c r="G32" s="29"/>
      <c r="H32" s="32">
        <v>0.01</v>
      </c>
      <c r="I32" s="29"/>
      <c r="J32" s="32">
        <v>0.01</v>
      </c>
      <c r="K32" s="29"/>
      <c r="L32" s="32">
        <v>0.01</v>
      </c>
      <c r="M32" s="29"/>
      <c r="N32" s="32">
        <v>0.01</v>
      </c>
      <c r="O32" s="29"/>
      <c r="P32" s="32">
        <v>0.01</v>
      </c>
      <c r="Q32" s="29"/>
      <c r="R32" s="32">
        <v>0.01</v>
      </c>
      <c r="S32" s="29"/>
      <c r="T32" s="32">
        <v>0.01</v>
      </c>
      <c r="U32" s="29"/>
      <c r="V32" s="32"/>
      <c r="W32" s="29"/>
      <c r="X32" s="334"/>
    </row>
    <row r="33" spans="1:24" ht="34.5" customHeight="1">
      <c r="A33" s="280" t="s">
        <v>164</v>
      </c>
      <c r="B33" s="280"/>
      <c r="C33" s="280"/>
      <c r="D33" s="33">
        <f>(D30*D32)-(D31*D32)</f>
        <v>-0.2</v>
      </c>
      <c r="E33" s="30"/>
      <c r="F33" s="33">
        <f>(F30*F32)-(F31*F32)</f>
        <v>-1.0000000000000002E-2</v>
      </c>
      <c r="G33" s="30"/>
      <c r="H33" s="33">
        <f>(H30*H32)-(H31*H32)</f>
        <v>0</v>
      </c>
      <c r="I33" s="30"/>
      <c r="J33" s="33">
        <f>(J30*J32)-(J31*J32)</f>
        <v>0</v>
      </c>
      <c r="K33" s="30"/>
      <c r="L33" s="33">
        <f>(L30*L32)-(L31*L32)</f>
        <v>0</v>
      </c>
      <c r="M33" s="30"/>
      <c r="N33" s="33">
        <f>(N30*N32)-(N31*N32)</f>
        <v>0</v>
      </c>
      <c r="O33" s="30"/>
      <c r="P33" s="33">
        <f>(P30*P32)-(P31*P32)</f>
        <v>0</v>
      </c>
      <c r="Q33" s="30"/>
      <c r="R33" s="33">
        <f>(R30*R32)-(R31*R32)</f>
        <v>-0.02</v>
      </c>
      <c r="S33" s="30"/>
      <c r="T33" s="33">
        <f>(T30*T32)-(T31*T32)</f>
        <v>0</v>
      </c>
      <c r="U33" s="30"/>
      <c r="V33" s="191"/>
      <c r="W33" s="30"/>
      <c r="X33" s="334"/>
    </row>
  </sheetData>
  <mergeCells count="205">
    <mergeCell ref="X30:X33"/>
    <mergeCell ref="A28:A29"/>
    <mergeCell ref="A30:C30"/>
    <mergeCell ref="A31:C31"/>
    <mergeCell ref="A32:C32"/>
    <mergeCell ref="A33:C33"/>
    <mergeCell ref="Q25:Q27"/>
    <mergeCell ref="R25:R27"/>
    <mergeCell ref="S25:S27"/>
    <mergeCell ref="T25:T27"/>
    <mergeCell ref="K25:K27"/>
    <mergeCell ref="L25:L27"/>
    <mergeCell ref="M25:M27"/>
    <mergeCell ref="N25:N27"/>
    <mergeCell ref="O25:O27"/>
    <mergeCell ref="P25:P27"/>
    <mergeCell ref="A25:A27"/>
    <mergeCell ref="D25:D27"/>
    <mergeCell ref="E25:E27"/>
    <mergeCell ref="F25:F27"/>
    <mergeCell ref="G25:G27"/>
    <mergeCell ref="H25:H27"/>
    <mergeCell ref="I25:I27"/>
    <mergeCell ref="T21:T24"/>
    <mergeCell ref="U21:U24"/>
    <mergeCell ref="J21:J24"/>
    <mergeCell ref="K21:K24"/>
    <mergeCell ref="L21:L24"/>
    <mergeCell ref="M21:M24"/>
    <mergeCell ref="N21:N24"/>
    <mergeCell ref="O21:O24"/>
    <mergeCell ref="W25:W27"/>
    <mergeCell ref="U25:U27"/>
    <mergeCell ref="V25:V27"/>
    <mergeCell ref="J25:J27"/>
    <mergeCell ref="P21:P24"/>
    <mergeCell ref="Q21:Q24"/>
    <mergeCell ref="R21:R24"/>
    <mergeCell ref="S21:S24"/>
    <mergeCell ref="W18:W19"/>
    <mergeCell ref="A21:A24"/>
    <mergeCell ref="D21:D24"/>
    <mergeCell ref="E21:E24"/>
    <mergeCell ref="F21:F24"/>
    <mergeCell ref="G21:G24"/>
    <mergeCell ref="H21:H24"/>
    <mergeCell ref="I21:I24"/>
    <mergeCell ref="O18:O19"/>
    <mergeCell ref="P18:P19"/>
    <mergeCell ref="Q18:Q19"/>
    <mergeCell ref="R18:R19"/>
    <mergeCell ref="S18:S19"/>
    <mergeCell ref="T18:T19"/>
    <mergeCell ref="I18:I19"/>
    <mergeCell ref="J18:J19"/>
    <mergeCell ref="K18:K19"/>
    <mergeCell ref="L18:L19"/>
    <mergeCell ref="M18:M19"/>
    <mergeCell ref="N18:N19"/>
    <mergeCell ref="A18:A19"/>
    <mergeCell ref="D18:D19"/>
    <mergeCell ref="V21:V24"/>
    <mergeCell ref="W21:W24"/>
    <mergeCell ref="E18:E19"/>
    <mergeCell ref="F18:F19"/>
    <mergeCell ref="G18:G19"/>
    <mergeCell ref="H18:H19"/>
    <mergeCell ref="R15:R17"/>
    <mergeCell ref="S15:S17"/>
    <mergeCell ref="T15:T17"/>
    <mergeCell ref="U15:U17"/>
    <mergeCell ref="V15:V17"/>
    <mergeCell ref="U18:U19"/>
    <mergeCell ref="V18:V19"/>
    <mergeCell ref="L15:L17"/>
    <mergeCell ref="M15:M17"/>
    <mergeCell ref="N15:N17"/>
    <mergeCell ref="O15:O17"/>
    <mergeCell ref="P15:P17"/>
    <mergeCell ref="Q15:Q17"/>
    <mergeCell ref="W13:W14"/>
    <mergeCell ref="A15:A17"/>
    <mergeCell ref="D15:D17"/>
    <mergeCell ref="E15:E17"/>
    <mergeCell ref="F15:F17"/>
    <mergeCell ref="G15:G17"/>
    <mergeCell ref="H15:H17"/>
    <mergeCell ref="I15:I17"/>
    <mergeCell ref="J15:J17"/>
    <mergeCell ref="K15:K17"/>
    <mergeCell ref="Q13:Q14"/>
    <mergeCell ref="R13:R14"/>
    <mergeCell ref="S13:S14"/>
    <mergeCell ref="T13:T14"/>
    <mergeCell ref="U13:U14"/>
    <mergeCell ref="V13:V14"/>
    <mergeCell ref="K13:K14"/>
    <mergeCell ref="L13:L14"/>
    <mergeCell ref="M13:M14"/>
    <mergeCell ref="N13:N14"/>
    <mergeCell ref="O13:O14"/>
    <mergeCell ref="P13:P14"/>
    <mergeCell ref="W15:W17"/>
    <mergeCell ref="A13:A14"/>
    <mergeCell ref="D13:D14"/>
    <mergeCell ref="E13:E14"/>
    <mergeCell ref="F13:F14"/>
    <mergeCell ref="G13:G14"/>
    <mergeCell ref="H13:H14"/>
    <mergeCell ref="I13:I14"/>
    <mergeCell ref="J13:J14"/>
    <mergeCell ref="P10:P11"/>
    <mergeCell ref="J10:J11"/>
    <mergeCell ref="K10:K11"/>
    <mergeCell ref="L10:L11"/>
    <mergeCell ref="M10:M11"/>
    <mergeCell ref="N10:N11"/>
    <mergeCell ref="O10:O11"/>
    <mergeCell ref="R1:S1"/>
    <mergeCell ref="T1:U1"/>
    <mergeCell ref="V1:W1"/>
    <mergeCell ref="V5:V9"/>
    <mergeCell ref="W5:W9"/>
    <mergeCell ref="A10:A11"/>
    <mergeCell ref="D10:D11"/>
    <mergeCell ref="E10:E11"/>
    <mergeCell ref="F10:F11"/>
    <mergeCell ref="G10:G11"/>
    <mergeCell ref="H10:H11"/>
    <mergeCell ref="I10:I11"/>
    <mergeCell ref="A5:A9"/>
    <mergeCell ref="V10:V11"/>
    <mergeCell ref="W10:W11"/>
    <mergeCell ref="Q10:Q11"/>
    <mergeCell ref="R10:R11"/>
    <mergeCell ref="S10:S11"/>
    <mergeCell ref="T10:T11"/>
    <mergeCell ref="U10:U11"/>
    <mergeCell ref="A2:C3"/>
    <mergeCell ref="A1:C1"/>
    <mergeCell ref="D1:E1"/>
    <mergeCell ref="F1:G1"/>
    <mergeCell ref="H1:I1"/>
    <mergeCell ref="J1:K1"/>
    <mergeCell ref="L1:M1"/>
    <mergeCell ref="N1:O1"/>
    <mergeCell ref="P1:Q1"/>
    <mergeCell ref="AG5:AG9"/>
    <mergeCell ref="AH5:AH9"/>
    <mergeCell ref="X10:X11"/>
    <mergeCell ref="Y10:Y11"/>
    <mergeCell ref="Z10:Z11"/>
    <mergeCell ref="AA10:AA11"/>
    <mergeCell ref="AB10:AB11"/>
    <mergeCell ref="AC10:AC11"/>
    <mergeCell ref="AD10:AD11"/>
    <mergeCell ref="AE10:AE11"/>
    <mergeCell ref="AF10:AF11"/>
    <mergeCell ref="AG10:AG11"/>
    <mergeCell ref="AH10:AH11"/>
    <mergeCell ref="X5:X9"/>
    <mergeCell ref="Y5:Y9"/>
    <mergeCell ref="Z5:Z9"/>
    <mergeCell ref="AA5:AA9"/>
    <mergeCell ref="AB5:AB9"/>
    <mergeCell ref="AC5:AC9"/>
    <mergeCell ref="AD5:AD9"/>
    <mergeCell ref="AE5:AE9"/>
    <mergeCell ref="AF5:AF9"/>
    <mergeCell ref="AF15:AF17"/>
    <mergeCell ref="AG15:AG17"/>
    <mergeCell ref="AH15:AH17"/>
    <mergeCell ref="X13:X14"/>
    <mergeCell ref="Y13:Y14"/>
    <mergeCell ref="Z13:Z14"/>
    <mergeCell ref="AA13:AA14"/>
    <mergeCell ref="AB13:AB14"/>
    <mergeCell ref="AC13:AC14"/>
    <mergeCell ref="AD13:AD14"/>
    <mergeCell ref="AE13:AE14"/>
    <mergeCell ref="AF13:AF14"/>
    <mergeCell ref="AF21:AF24"/>
    <mergeCell ref="AG21:AG24"/>
    <mergeCell ref="AH21:AH24"/>
    <mergeCell ref="X1:X4"/>
    <mergeCell ref="X25:X27"/>
    <mergeCell ref="X18:X19"/>
    <mergeCell ref="X21:X24"/>
    <mergeCell ref="Y21:Y24"/>
    <mergeCell ref="Z21:Z24"/>
    <mergeCell ref="AA21:AA24"/>
    <mergeCell ref="AB21:AB24"/>
    <mergeCell ref="AC21:AC24"/>
    <mergeCell ref="AD21:AD24"/>
    <mergeCell ref="AE21:AE24"/>
    <mergeCell ref="AG13:AG14"/>
    <mergeCell ref="AH13:AH14"/>
    <mergeCell ref="X15:X17"/>
    <mergeCell ref="Y15:Y17"/>
    <mergeCell ref="Z15:Z17"/>
    <mergeCell ref="AA15:AA17"/>
    <mergeCell ref="AB15:AB17"/>
    <mergeCell ref="AC15:AC17"/>
    <mergeCell ref="AD15:AD17"/>
    <mergeCell ref="AE15:AE17"/>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17A6A-1634-5E40-923E-88B62338F933}">
  <sheetPr codeName="Tabelle14"/>
  <dimension ref="A1:MC33"/>
  <sheetViews>
    <sheetView zoomScale="70" zoomScaleNormal="70" workbookViewId="0">
      <pane xSplit="1" ySplit="4" topLeftCell="B5" activePane="bottomRight" state="frozen"/>
      <selection pane="topRight" activeCell="B1" sqref="B1"/>
      <selection pane="bottomLeft" activeCell="A5" sqref="A5"/>
      <selection pane="bottomRight" activeCell="N10" sqref="N10:O11"/>
    </sheetView>
  </sheetViews>
  <sheetFormatPr defaultColWidth="8.875" defaultRowHeight="26.25"/>
  <cols>
    <col min="1" max="1" width="19.625" style="5" customWidth="1"/>
    <col min="2" max="2" width="28" style="5" customWidth="1"/>
    <col min="3" max="3" width="50.625" style="4" customWidth="1"/>
    <col min="4" max="4" width="19.375" style="8" customWidth="1"/>
    <col min="5" max="5" width="21.375" style="4" customWidth="1"/>
    <col min="6" max="6" width="19.875" style="4" customWidth="1"/>
    <col min="7" max="7" width="24" style="4" customWidth="1"/>
    <col min="8" max="8" width="12.625" style="4" customWidth="1"/>
    <col min="9" max="9" width="20.5" style="4" customWidth="1"/>
    <col min="10" max="10" width="12.875" style="4" customWidth="1"/>
    <col min="11" max="11" width="20.875" style="4" customWidth="1"/>
    <col min="12" max="12" width="13.875" style="4" customWidth="1"/>
    <col min="13" max="13" width="19.625" style="4" customWidth="1"/>
    <col min="14" max="14" width="15.875" style="4" customWidth="1"/>
    <col min="15" max="15" width="19" style="4" customWidth="1"/>
    <col min="16" max="16" width="11.5" style="4" customWidth="1"/>
    <col min="17" max="17" width="19.125" style="4" customWidth="1"/>
    <col min="18" max="18" width="14.625" style="4" customWidth="1"/>
    <col min="19" max="19" width="17.625" style="4" customWidth="1"/>
    <col min="20" max="20" width="11.375" style="4" customWidth="1"/>
    <col min="21" max="21" width="17.5" style="4" customWidth="1"/>
    <col min="22" max="22" width="12.625" style="4" customWidth="1"/>
    <col min="23" max="23" width="15.625" style="4" customWidth="1"/>
    <col min="24" max="24" width="17.5" style="218" customWidth="1"/>
    <col min="25" max="25" width="10.5" customWidth="1"/>
    <col min="31" max="31" width="11" customWidth="1"/>
  </cols>
  <sheetData>
    <row r="1" spans="1:341" ht="48.75" customHeight="1" thickBot="1">
      <c r="A1" s="262" t="s">
        <v>178</v>
      </c>
      <c r="B1" s="263"/>
      <c r="C1" s="264"/>
      <c r="D1" s="306" t="s">
        <v>103</v>
      </c>
      <c r="E1" s="307"/>
      <c r="F1" s="308" t="s">
        <v>104</v>
      </c>
      <c r="G1" s="308"/>
      <c r="H1" s="309" t="s">
        <v>105</v>
      </c>
      <c r="I1" s="309"/>
      <c r="J1" s="310" t="s">
        <v>106</v>
      </c>
      <c r="K1" s="310"/>
      <c r="L1" s="311" t="s">
        <v>107</v>
      </c>
      <c r="M1" s="311"/>
      <c r="N1" s="312" t="s">
        <v>108</v>
      </c>
      <c r="O1" s="312"/>
      <c r="P1" s="301" t="s">
        <v>109</v>
      </c>
      <c r="Q1" s="301"/>
      <c r="R1" s="282" t="s">
        <v>110</v>
      </c>
      <c r="S1" s="282"/>
      <c r="T1" s="283" t="s">
        <v>111</v>
      </c>
      <c r="U1" s="283"/>
      <c r="V1" s="302" t="s">
        <v>10</v>
      </c>
      <c r="W1" s="302"/>
      <c r="X1" s="327" t="s">
        <v>179</v>
      </c>
    </row>
    <row r="2" spans="1:341" s="90" customFormat="1" ht="114" customHeight="1">
      <c r="A2" s="262" t="s">
        <v>180</v>
      </c>
      <c r="B2" s="263"/>
      <c r="C2" s="264"/>
      <c r="D2" s="103" t="s">
        <v>263</v>
      </c>
      <c r="E2" s="103" t="s">
        <v>264</v>
      </c>
      <c r="F2" s="95" t="s">
        <v>263</v>
      </c>
      <c r="G2" s="95" t="s">
        <v>264</v>
      </c>
      <c r="H2" s="96" t="s">
        <v>263</v>
      </c>
      <c r="I2" s="96" t="s">
        <v>264</v>
      </c>
      <c r="J2" s="185" t="s">
        <v>263</v>
      </c>
      <c r="K2" s="185" t="s">
        <v>264</v>
      </c>
      <c r="L2" s="97" t="s">
        <v>263</v>
      </c>
      <c r="M2" s="97" t="s">
        <v>264</v>
      </c>
      <c r="N2" s="98" t="s">
        <v>263</v>
      </c>
      <c r="O2" s="98" t="s">
        <v>264</v>
      </c>
      <c r="P2" s="99" t="s">
        <v>263</v>
      </c>
      <c r="Q2" s="99" t="s">
        <v>264</v>
      </c>
      <c r="R2" s="100" t="s">
        <v>263</v>
      </c>
      <c r="S2" s="100" t="s">
        <v>264</v>
      </c>
      <c r="T2" s="188" t="s">
        <v>263</v>
      </c>
      <c r="U2" s="188" t="s">
        <v>264</v>
      </c>
      <c r="V2" s="101" t="s">
        <v>263</v>
      </c>
      <c r="W2" s="102" t="s">
        <v>264</v>
      </c>
      <c r="X2" s="327"/>
    </row>
    <row r="3" spans="1:341" ht="48.75" customHeight="1" thickBot="1">
      <c r="A3" s="265"/>
      <c r="B3" s="266"/>
      <c r="C3" s="267"/>
      <c r="D3" s="160">
        <f>'06_Scenarios_Summary_BAU'!Q11</f>
        <v>0.25233320363124306</v>
      </c>
      <c r="E3" s="160">
        <f>'06_Scenarios_Summary_BAU'!R11</f>
        <v>1.3812980529011525E-2</v>
      </c>
      <c r="F3" s="161">
        <f>'06_Scenarios_Summary_BAU'!Q12</f>
        <v>6.6973650294344086E-2</v>
      </c>
      <c r="G3" s="161">
        <f>'06_Scenarios_Summary_BAU'!R12</f>
        <v>1.2289570542144907E-2</v>
      </c>
      <c r="H3" s="162">
        <f>'06_Scenarios_Summary_BAU'!Q13</f>
        <v>-0.12162762058301756</v>
      </c>
      <c r="I3" s="162">
        <f>'06_Scenarios_Summary_BAU'!R13</f>
        <v>-5.931303805105116E-3</v>
      </c>
      <c r="J3" s="230">
        <f>'06_Scenarios_Summary_BAU'!Q14</f>
        <v>0.11107758873899096</v>
      </c>
      <c r="K3" s="230">
        <f>'06_Scenarios_Summary_BAU'!R14</f>
        <v>2.9915112565225836E-2</v>
      </c>
      <c r="L3" s="163">
        <f>'06_Scenarios_Summary_BAU'!Q15</f>
        <v>-0.15902095185258522</v>
      </c>
      <c r="M3" s="163">
        <f>'06_Scenarios_Summary_BAU'!R15</f>
        <v>-1.0650004649852288E-2</v>
      </c>
      <c r="N3" s="164">
        <f>'06_Scenarios_Summary_BAU'!Q16</f>
        <v>-0.17889023937186679</v>
      </c>
      <c r="O3" s="164">
        <f>'06_Scenarios_Summary_BAU'!R16</f>
        <v>-1.6826499242194919E-2</v>
      </c>
      <c r="P3" s="165">
        <f>'06_Scenarios_Summary_BAU'!Q17</f>
        <v>-0.10561948154778947</v>
      </c>
      <c r="Q3" s="165">
        <f>'06_Scenarios_Summary_BAU'!R17</f>
        <v>-1.2193128249395052E-2</v>
      </c>
      <c r="R3" s="166">
        <f>'06_Scenarios_Summary_BAU'!Q18</f>
        <v>3.2355799112323648E-2</v>
      </c>
      <c r="S3" s="166">
        <f>'06_Scenarios_Summary_BAU'!R18</f>
        <v>4.2269635556816685E-3</v>
      </c>
      <c r="T3" s="231">
        <f>'06_Scenarios_Summary_BAU'!Q19</f>
        <v>-7.6616943369577264E-2</v>
      </c>
      <c r="U3" s="231">
        <f>'06_Scenarios_Summary_BAU'!R19</f>
        <v>-8.9006832507205742E-4</v>
      </c>
      <c r="V3" s="167">
        <f>'06_Scenarios_Summary_BAU'!Q20</f>
        <v>-0.55139993223844119</v>
      </c>
      <c r="W3" s="168">
        <f>'06_Scenarios_Summary_BAU'!R20</f>
        <v>-1.3753622920444106E-2</v>
      </c>
      <c r="X3" s="327"/>
    </row>
    <row r="4" spans="1:341" ht="48.75" customHeight="1" thickBot="1">
      <c r="A4" s="94" t="s">
        <v>181</v>
      </c>
      <c r="B4" s="94" t="s">
        <v>182</v>
      </c>
      <c r="C4" s="94" t="s">
        <v>183</v>
      </c>
      <c r="D4" s="47" t="s">
        <v>184</v>
      </c>
      <c r="E4" s="47" t="s">
        <v>185</v>
      </c>
      <c r="F4" s="48" t="s">
        <v>184</v>
      </c>
      <c r="G4" s="48" t="s">
        <v>185</v>
      </c>
      <c r="H4" s="49" t="s">
        <v>184</v>
      </c>
      <c r="I4" s="49" t="s">
        <v>185</v>
      </c>
      <c r="J4" s="187" t="s">
        <v>184</v>
      </c>
      <c r="K4" s="187" t="s">
        <v>185</v>
      </c>
      <c r="L4" s="50" t="s">
        <v>184</v>
      </c>
      <c r="M4" s="50" t="s">
        <v>185</v>
      </c>
      <c r="N4" s="51" t="s">
        <v>184</v>
      </c>
      <c r="O4" s="51" t="s">
        <v>185</v>
      </c>
      <c r="P4" s="52" t="s">
        <v>184</v>
      </c>
      <c r="Q4" s="52" t="s">
        <v>185</v>
      </c>
      <c r="R4" s="53" t="s">
        <v>184</v>
      </c>
      <c r="S4" s="53" t="s">
        <v>185</v>
      </c>
      <c r="T4" s="190" t="s">
        <v>184</v>
      </c>
      <c r="U4" s="190" t="s">
        <v>185</v>
      </c>
      <c r="V4" s="54" t="s">
        <v>184</v>
      </c>
      <c r="W4" s="54" t="s">
        <v>185</v>
      </c>
      <c r="X4" s="327"/>
    </row>
    <row r="5" spans="1:341" ht="140.1" customHeight="1">
      <c r="A5" s="303" t="s">
        <v>186</v>
      </c>
      <c r="B5" s="34" t="s">
        <v>187</v>
      </c>
      <c r="C5" s="35" t="s">
        <v>188</v>
      </c>
      <c r="D5" s="271"/>
      <c r="E5" s="284"/>
      <c r="F5" s="271"/>
      <c r="G5" s="284"/>
      <c r="H5" s="271"/>
      <c r="I5" s="284"/>
      <c r="J5" s="271"/>
      <c r="K5" s="284"/>
      <c r="L5" s="271"/>
      <c r="M5" s="284"/>
      <c r="N5" s="271"/>
      <c r="O5" s="284"/>
      <c r="P5" s="271"/>
      <c r="Q5" s="284"/>
      <c r="R5" s="284" t="s">
        <v>234</v>
      </c>
      <c r="S5" s="284" t="s">
        <v>362</v>
      </c>
      <c r="T5" s="271"/>
      <c r="U5" s="284"/>
      <c r="V5" s="268"/>
      <c r="W5" s="292"/>
      <c r="X5" s="322">
        <f>SUM(Y5:AH9)</f>
        <v>0.26128012113115812</v>
      </c>
      <c r="Y5" s="331">
        <f>((SUMPRODUCT(LEN(D5)-LEN(SUBSTITUTE(D5,"+",""))))-(SUMPRODUCT(LEN(D5)-LEN(SUBSTITUTE(D5,"-","")))))*(ABS('08_Scenario_Summary'!$C$15))</f>
        <v>0</v>
      </c>
      <c r="Z5" s="331">
        <f>((SUMPRODUCT(LEN(F5)-LEN(SUBSTITUTE(F5,"+",""))))-(SUMPRODUCT(LEN(F5)-LEN(SUBSTITUTE(F5,"-","")))))*(ABS('08_Scenario_Summary'!$C$16))</f>
        <v>0</v>
      </c>
      <c r="AA5" s="331">
        <f>((SUMPRODUCT(LEN(H5)-LEN(SUBSTITUTE(H5,"+",""))))-(SUMPRODUCT(LEN(H5)-LEN(SUBSTITUTE(H5,"-","")))))*(ABS('08_Scenario_Summary'!$C$17))</f>
        <v>0</v>
      </c>
      <c r="AB5" s="331">
        <f>((SUMPRODUCT(LEN(J5)-LEN(SUBSTITUTE(J5,"+",""))))-(SUMPRODUCT(LEN(J5)-LEN(SUBSTITUTE(J5,"-","")))))*(ABS('08_Scenario_Summary'!$C$18))</f>
        <v>0</v>
      </c>
      <c r="AC5" s="331">
        <f>((SUMPRODUCT(LEN(L5)-LEN(SUBSTITUTE(L5,"+",""))))-(SUMPRODUCT(LEN(L5)-LEN(SUBSTITUTE(L5,"-","")))))*(ABS('08_Scenario_Summary'!$C$19))</f>
        <v>0</v>
      </c>
      <c r="AD5" s="331">
        <f>((SUMPRODUCT(LEN(N5)-LEN(SUBSTITUTE(N5,"+",""))))-(SUMPRODUCT(LEN(N5)-LEN(SUBSTITUTE(N5,"-","")))))*(ABS('08_Scenario_Summary'!$C$20))</f>
        <v>0</v>
      </c>
      <c r="AE5" s="331">
        <f>((SUMPRODUCT(LEN(P5)-LEN(SUBSTITUTE(P5,"+",""))))-(SUMPRODUCT(LEN(P5)-LEN(SUBSTITUTE(P5,"-","")))))*(ABS('08_Scenario_Summary'!$C$21))</f>
        <v>0</v>
      </c>
      <c r="AF5" s="331">
        <f>((SUMPRODUCT(LEN(R5)-LEN(SUBSTITUTE(R5,"+",""))))-(SUMPRODUCT(LEN(R5)-LEN(SUBSTITUTE(R5,"-","")))))*(ABS('08_Scenario_Summary'!$C$22))</f>
        <v>0.26128012113115812</v>
      </c>
      <c r="AG5" s="331">
        <f>((SUMPRODUCT(LEN(T5)-LEN(SUBSTITUTE(T5,"+",""))))-(SUMPRODUCT(LEN(T5)-LEN(SUBSTITUTE(T5,"-","")))))*(ABS('08_Scenario_Summary'!$C$23))</f>
        <v>0</v>
      </c>
      <c r="AH5" s="331">
        <f>((SUMPRODUCT(LEN(V5)-LEN(SUBSTITUTE(V5,"+",""))))-(SUMPRODUCT(LEN(V5)-LEN(SUBSTITUTE(V5,"-","")))))*(ABS('08_Scenario_Summary'!$C$24))</f>
        <v>0</v>
      </c>
    </row>
    <row r="6" spans="1:341" ht="150">
      <c r="A6" s="304"/>
      <c r="B6" s="36" t="s">
        <v>189</v>
      </c>
      <c r="C6" s="37" t="s">
        <v>363</v>
      </c>
      <c r="D6" s="272"/>
      <c r="E6" s="285"/>
      <c r="F6" s="272"/>
      <c r="G6" s="285"/>
      <c r="H6" s="272"/>
      <c r="I6" s="285"/>
      <c r="J6" s="272"/>
      <c r="K6" s="285"/>
      <c r="L6" s="272"/>
      <c r="M6" s="285"/>
      <c r="N6" s="272"/>
      <c r="O6" s="285"/>
      <c r="P6" s="272"/>
      <c r="Q6" s="285"/>
      <c r="R6" s="285"/>
      <c r="S6" s="285"/>
      <c r="T6" s="272"/>
      <c r="U6" s="285"/>
      <c r="V6" s="269"/>
      <c r="W6" s="293"/>
      <c r="X6" s="322"/>
      <c r="Y6" s="331"/>
      <c r="Z6" s="331"/>
      <c r="AA6" s="331"/>
      <c r="AB6" s="331"/>
      <c r="AC6" s="331"/>
      <c r="AD6" s="331"/>
      <c r="AE6" s="331"/>
      <c r="AF6" s="331"/>
      <c r="AG6" s="331"/>
      <c r="AH6" s="331"/>
    </row>
    <row r="7" spans="1:341" ht="20.100000000000001" customHeight="1">
      <c r="A7" s="304"/>
      <c r="B7" s="36" t="s">
        <v>191</v>
      </c>
      <c r="C7" s="37" t="s">
        <v>364</v>
      </c>
      <c r="D7" s="272"/>
      <c r="E7" s="285"/>
      <c r="F7" s="272"/>
      <c r="G7" s="285"/>
      <c r="H7" s="272"/>
      <c r="I7" s="285"/>
      <c r="J7" s="272"/>
      <c r="K7" s="285"/>
      <c r="L7" s="272"/>
      <c r="M7" s="285"/>
      <c r="N7" s="272"/>
      <c r="O7" s="285"/>
      <c r="P7" s="272"/>
      <c r="Q7" s="285"/>
      <c r="R7" s="285"/>
      <c r="S7" s="285"/>
      <c r="T7" s="272"/>
      <c r="U7" s="285"/>
      <c r="V7" s="269"/>
      <c r="W7" s="293"/>
      <c r="X7" s="322"/>
      <c r="Y7" s="331"/>
      <c r="Z7" s="331"/>
      <c r="AA7" s="331"/>
      <c r="AB7" s="331"/>
      <c r="AC7" s="331"/>
      <c r="AD7" s="331"/>
      <c r="AE7" s="331"/>
      <c r="AF7" s="331"/>
      <c r="AG7" s="331"/>
      <c r="AH7" s="331"/>
    </row>
    <row r="8" spans="1:341" ht="56.25">
      <c r="A8" s="304"/>
      <c r="B8" s="36" t="s">
        <v>193</v>
      </c>
      <c r="C8" s="207" t="s">
        <v>365</v>
      </c>
      <c r="D8" s="272"/>
      <c r="E8" s="285"/>
      <c r="F8" s="272"/>
      <c r="G8" s="285"/>
      <c r="H8" s="272"/>
      <c r="I8" s="285"/>
      <c r="J8" s="272"/>
      <c r="K8" s="285"/>
      <c r="L8" s="272"/>
      <c r="M8" s="285"/>
      <c r="N8" s="272"/>
      <c r="O8" s="285"/>
      <c r="P8" s="272"/>
      <c r="Q8" s="285"/>
      <c r="R8" s="285"/>
      <c r="S8" s="285"/>
      <c r="T8" s="272"/>
      <c r="U8" s="285"/>
      <c r="V8" s="269"/>
      <c r="W8" s="293"/>
      <c r="X8" s="322"/>
      <c r="Y8" s="331"/>
      <c r="Z8" s="331"/>
      <c r="AA8" s="331"/>
      <c r="AB8" s="331"/>
      <c r="AC8" s="331"/>
      <c r="AD8" s="331"/>
      <c r="AE8" s="331"/>
      <c r="AF8" s="331"/>
      <c r="AG8" s="331"/>
      <c r="AH8" s="331"/>
    </row>
    <row r="9" spans="1:341" s="6" customFormat="1" ht="38.25" thickBot="1">
      <c r="A9" s="305"/>
      <c r="B9" s="38" t="s">
        <v>195</v>
      </c>
      <c r="C9" s="39" t="s">
        <v>366</v>
      </c>
      <c r="D9" s="273"/>
      <c r="E9" s="286"/>
      <c r="F9" s="273"/>
      <c r="G9" s="286"/>
      <c r="H9" s="273"/>
      <c r="I9" s="286"/>
      <c r="J9" s="273"/>
      <c r="K9" s="286"/>
      <c r="L9" s="273"/>
      <c r="M9" s="286"/>
      <c r="N9" s="273"/>
      <c r="O9" s="286"/>
      <c r="P9" s="273"/>
      <c r="Q9" s="286"/>
      <c r="R9" s="286"/>
      <c r="S9" s="286"/>
      <c r="T9" s="273"/>
      <c r="U9" s="286"/>
      <c r="V9" s="270"/>
      <c r="W9" s="294"/>
      <c r="X9" s="323"/>
      <c r="Y9" s="331"/>
      <c r="Z9" s="331"/>
      <c r="AA9" s="331"/>
      <c r="AB9" s="331"/>
      <c r="AC9" s="331"/>
      <c r="AD9" s="331"/>
      <c r="AE9" s="331"/>
      <c r="AF9" s="331"/>
      <c r="AG9" s="331"/>
      <c r="AH9" s="331"/>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row>
    <row r="10" spans="1:341" ht="39.950000000000003" customHeight="1">
      <c r="A10" s="274" t="s">
        <v>197</v>
      </c>
      <c r="B10" s="40" t="s">
        <v>198</v>
      </c>
      <c r="C10" s="41" t="s">
        <v>367</v>
      </c>
      <c r="D10" s="271"/>
      <c r="E10" s="284"/>
      <c r="F10" s="271"/>
      <c r="G10" s="284"/>
      <c r="H10" s="271"/>
      <c r="I10" s="284"/>
      <c r="J10" s="271"/>
      <c r="K10" s="284"/>
      <c r="L10" s="271"/>
      <c r="M10" s="284"/>
      <c r="N10" s="271" t="s">
        <v>368</v>
      </c>
      <c r="O10" s="284" t="s">
        <v>369</v>
      </c>
      <c r="P10" s="271" t="s">
        <v>234</v>
      </c>
      <c r="Q10" s="284" t="s">
        <v>369</v>
      </c>
      <c r="R10" s="271" t="s">
        <v>234</v>
      </c>
      <c r="S10" s="284" t="s">
        <v>369</v>
      </c>
      <c r="T10" s="271" t="s">
        <v>234</v>
      </c>
      <c r="U10" s="284" t="s">
        <v>369</v>
      </c>
      <c r="V10" s="297"/>
      <c r="W10" s="292"/>
      <c r="X10" s="319">
        <f>SUM(Y10:AH11)</f>
        <v>1.5500673515976207</v>
      </c>
      <c r="Y10" s="324">
        <f>((SUMPRODUCT(LEN(F10)-LEN(SUBSTITUTE(F10,"+",""))))-(SUMPRODUCT(LEN(F10)-LEN(SUBSTITUTE(F10,"-","")))))*(ABS('08_Scenario_Summary'!$C$15))</f>
        <v>0</v>
      </c>
      <c r="Z10" s="324">
        <f>((SUMPRODUCT(LEN(F10)-LEN(SUBSTITUTE(F10,"+",""))))-(SUMPRODUCT(LEN(F10)-LEN(SUBSTITUTE(F10,"-","")))))*(ABS('08_Scenario_Summary'!$C$16))</f>
        <v>0</v>
      </c>
      <c r="AA10" s="324">
        <f>((SUMPRODUCT(LEN(H10)-LEN(SUBSTITUTE(H10,"+",""))))-(SUMPRODUCT(LEN(H10)-LEN(SUBSTITUTE(H10,"-","")))))*(ABS('08_Scenario_Summary'!$C$17))</f>
        <v>0</v>
      </c>
      <c r="AB10" s="324">
        <f>((SUMPRODUCT(LEN(J10)-LEN(SUBSTITUTE(J10,"+",""))))-(SUMPRODUCT(LEN(J10)-LEN(SUBSTITUTE(J10,"-","")))))*(ABS('08_Scenario_Summary'!$C$18))</f>
        <v>0</v>
      </c>
      <c r="AC10" s="324">
        <f>((SUMPRODUCT(LEN(L10)-LEN(SUBSTITUTE(L10,"+",""))))-(SUMPRODUCT(LEN(L10)-LEN(SUBSTITUTE(L10,"-","")))))*(ABS('08_Scenario_Summary'!$C$19))</f>
        <v>0</v>
      </c>
      <c r="AD10" s="324">
        <f>((SUMPRODUCT(LEN(N10)-LEN(SUBSTITUTE(N10,"+",""))))-(SUMPRODUCT(LEN(N10)-LEN(SUBSTITUTE(N10,"-","")))))*(ABS('08_Scenario_Summary'!$C$20))</f>
        <v>1.0346651237879254</v>
      </c>
      <c r="AE10" s="324">
        <f>((SUMPRODUCT(LEN(P10)-LEN(SUBSTITUTE(P10,"+",""))))-(SUMPRODUCT(LEN(P10)-LEN(SUBSTITUTE(P10,"-","")))))*(ABS('08_Scenario_Summary'!$C$21))</f>
        <v>0.23088786407038084</v>
      </c>
      <c r="AF10" s="324">
        <f>((SUMPRODUCT(LEN(R10)-LEN(SUBSTITUTE(R10,"+",""))))-(SUMPRODUCT(LEN(R10)-LEN(SUBSTITUTE(R10,"-","")))))*(ABS('08_Scenario_Summary'!$C$22))</f>
        <v>0.26128012113115812</v>
      </c>
      <c r="AG10" s="324">
        <f>((SUMPRODUCT(LEN(T10)-LEN(SUBSTITUTE(T10,"+",""))))-(SUMPRODUCT(LEN(T10)-LEN(SUBSTITUTE(T10,"-","")))))*(ABS('08_Scenario_Summary'!$C$23))</f>
        <v>2.3234242608156108E-2</v>
      </c>
      <c r="AH10" s="324">
        <f>((SUMPRODUCT(LEN(V10)-LEN(SUBSTITUTE(V10,"+",""))))-(SUMPRODUCT(LEN(V10)-LEN(SUBSTITUTE(V10,"-","")))))*(ABS('08_Scenario_Summary'!$C$24))</f>
        <v>0</v>
      </c>
    </row>
    <row r="11" spans="1:341" ht="38.25" thickBot="1">
      <c r="A11" s="276"/>
      <c r="B11" s="38" t="s">
        <v>202</v>
      </c>
      <c r="C11" s="39" t="s">
        <v>370</v>
      </c>
      <c r="D11" s="273"/>
      <c r="E11" s="286"/>
      <c r="F11" s="273"/>
      <c r="G11" s="286"/>
      <c r="H11" s="273"/>
      <c r="I11" s="286"/>
      <c r="J11" s="273"/>
      <c r="K11" s="286"/>
      <c r="L11" s="273"/>
      <c r="M11" s="286"/>
      <c r="N11" s="273"/>
      <c r="O11" s="286"/>
      <c r="P11" s="273"/>
      <c r="Q11" s="286"/>
      <c r="R11" s="273"/>
      <c r="S11" s="286"/>
      <c r="T11" s="273"/>
      <c r="U11" s="286"/>
      <c r="V11" s="298"/>
      <c r="W11" s="294"/>
      <c r="X11" s="320"/>
      <c r="Y11" s="324"/>
      <c r="Z11" s="324"/>
      <c r="AA11" s="324"/>
      <c r="AB11" s="324"/>
      <c r="AC11" s="324"/>
      <c r="AD11" s="324"/>
      <c r="AE11" s="324"/>
      <c r="AF11" s="324"/>
      <c r="AG11" s="324"/>
      <c r="AH11" s="324"/>
    </row>
    <row r="12" spans="1:341" ht="48" thickBot="1">
      <c r="A12" s="42" t="s">
        <v>204</v>
      </c>
      <c r="B12" s="43" t="s">
        <v>205</v>
      </c>
      <c r="C12" s="44" t="s">
        <v>371</v>
      </c>
      <c r="D12" s="10"/>
      <c r="E12" s="9"/>
      <c r="F12" s="10"/>
      <c r="G12" s="9"/>
      <c r="H12" s="10" t="s">
        <v>271</v>
      </c>
      <c r="I12" s="9" t="s">
        <v>372</v>
      </c>
      <c r="J12" s="10" t="s">
        <v>330</v>
      </c>
      <c r="K12" s="9" t="s">
        <v>372</v>
      </c>
      <c r="L12" s="10"/>
      <c r="M12" s="9"/>
      <c r="N12" s="10"/>
      <c r="O12" s="9"/>
      <c r="P12" s="10"/>
      <c r="Q12" s="9"/>
      <c r="R12" s="10"/>
      <c r="S12" s="9"/>
      <c r="T12" s="10"/>
      <c r="U12" s="9"/>
      <c r="V12" s="195"/>
      <c r="W12" s="197"/>
      <c r="X12" s="217">
        <f>SUM(Y12:AH12)</f>
        <v>-1.4928846100751789</v>
      </c>
      <c r="Y12" s="232">
        <f>((SUMPRODUCT(LEN(F12)-LEN(SUBSTITUTE(F12,"+",""))))-(SUMPRODUCT(LEN(F12)-LEN(SUBSTITUTE(F12,"-","")))))*(ABS('08_Scenario_Summary'!$C$15))</f>
        <v>0</v>
      </c>
      <c r="Z12" s="232">
        <f>((SUMPRODUCT(LEN(F12)-LEN(SUBSTITUTE(F12,"+",""))))-(SUMPRODUCT(LEN(F12)-LEN(SUBSTITUTE(F12,"-","")))))*(ABS('08_Scenario_Summary'!$C$16))</f>
        <v>0</v>
      </c>
      <c r="AA12" s="232">
        <f>((SUMPRODUCT(LEN(H12)-LEN(SUBSTITUTE(H12,"+",""))))-(SUMPRODUCT(LEN(H12)-LEN(SUBSTITUTE(H12,"-","")))))*(ABS('08_Scenario_Summary'!$C$17))</f>
        <v>-0.14629827772689205</v>
      </c>
      <c r="AB12" s="232">
        <f>((SUMPRODUCT(LEN(J12)-LEN(SUBSTITUTE(J12,"+",""))))-(SUMPRODUCT(LEN(J12)-LEN(SUBSTITUTE(J12,"-","")))))*(ABS('08_Scenario_Summary'!$C$18))</f>
        <v>-1.346586332348287</v>
      </c>
      <c r="AC12" s="232">
        <f>((SUMPRODUCT(LEN(L12)-LEN(SUBSTITUTE(L12,"+",""))))-(SUMPRODUCT(LEN(L12)-LEN(SUBSTITUTE(L12,"-","")))))*(ABS('08_Scenario_Summary'!$C$19))</f>
        <v>0</v>
      </c>
      <c r="AD12" s="232">
        <f>((SUMPRODUCT(LEN(N12)-LEN(SUBSTITUTE(N12,"+",""))))-(SUMPRODUCT(LEN(N12)-LEN(SUBSTITUTE(N12,"-","")))))*(ABS('08_Scenario_Summary'!$C$20))</f>
        <v>0</v>
      </c>
      <c r="AE12" s="232">
        <f>((SUMPRODUCT(LEN(P12)-LEN(SUBSTITUTE(P12,"+",""))))-(SUMPRODUCT(LEN(P12)-LEN(SUBSTITUTE(P12,"-","")))))*(ABS('08_Scenario_Summary'!$C$21))</f>
        <v>0</v>
      </c>
      <c r="AF12" s="232">
        <f>((SUMPRODUCT(LEN(R12)-LEN(SUBSTITUTE(R12,"+",""))))-(SUMPRODUCT(LEN(R12)-LEN(SUBSTITUTE(R12,"-","")))))*(ABS('08_Scenario_Summary'!$C$22))</f>
        <v>0</v>
      </c>
      <c r="AG12" s="232">
        <f>((SUMPRODUCT(LEN(T12)-LEN(SUBSTITUTE(T12,"+",""))))-(SUMPRODUCT(LEN(T12)-LEN(SUBSTITUTE(T12,"-","")))))*(ABS('08_Scenario_Summary'!$C$23))</f>
        <v>0</v>
      </c>
      <c r="AH12" s="232">
        <f>((SUMPRODUCT(LEN(V12)-LEN(SUBSTITUTE(V12,"+",""))))-(SUMPRODUCT(LEN(V12)-LEN(SUBSTITUTE(V12,"-","")))))*(ABS('08_Scenario_Summary'!$C$24))</f>
        <v>0</v>
      </c>
    </row>
    <row r="13" spans="1:341" ht="20.100000000000001" customHeight="1">
      <c r="A13" s="274" t="s">
        <v>207</v>
      </c>
      <c r="B13" s="40" t="s">
        <v>208</v>
      </c>
      <c r="C13" s="41" t="s">
        <v>373</v>
      </c>
      <c r="D13" s="271"/>
      <c r="E13" s="284"/>
      <c r="F13" s="271" t="s">
        <v>200</v>
      </c>
      <c r="G13" s="284" t="s">
        <v>374</v>
      </c>
      <c r="H13" s="271"/>
      <c r="I13" s="284"/>
      <c r="J13" s="271"/>
      <c r="K13" s="284"/>
      <c r="L13" s="271"/>
      <c r="M13" s="284"/>
      <c r="N13" s="271"/>
      <c r="O13" s="284"/>
      <c r="P13" s="271"/>
      <c r="Q13" s="284"/>
      <c r="R13" s="271"/>
      <c r="S13" s="284"/>
      <c r="T13" s="284"/>
      <c r="U13" s="284"/>
      <c r="V13" s="268"/>
      <c r="W13" s="328"/>
      <c r="X13" s="325">
        <f>SUM(Y13:AH14)</f>
        <v>0.23823962637663904</v>
      </c>
      <c r="Y13" s="324">
        <f>((SUMPRODUCT(LEN(F13)-LEN(SUBSTITUTE(F13,"+",""))))-(SUMPRODUCT(LEN(F13)-LEN(SUBSTITUTE(F13,"-","")))))*(ABS('08_Scenario_Summary'!$C$15))</f>
        <v>5.4741034196980537E-2</v>
      </c>
      <c r="Z13" s="324">
        <f>((SUMPRODUCT(LEN(F13)-LEN(SUBSTITUTE(F13,"+",""))))-(SUMPRODUCT(LEN(F13)-LEN(SUBSTITUTE(F13,"-","")))))*(ABS('08_Scenario_Summary'!$C$16))</f>
        <v>0.1834985921796585</v>
      </c>
      <c r="AA13" s="324">
        <f>((SUMPRODUCT(LEN(H13)-LEN(SUBSTITUTE(H13,"+",""))))-(SUMPRODUCT(LEN(H13)-LEN(SUBSTITUTE(H13,"-","")))))*(ABS('08_Scenario_Summary'!$C$17))</f>
        <v>0</v>
      </c>
      <c r="AB13" s="324">
        <f>((SUMPRODUCT(LEN(J13)-LEN(SUBSTITUTE(J13,"+",""))))-(SUMPRODUCT(LEN(J13)-LEN(SUBSTITUTE(J13,"-","")))))*(ABS('08_Scenario_Summary'!$C$18))</f>
        <v>0</v>
      </c>
      <c r="AC13" s="324">
        <f>((SUMPRODUCT(LEN(L13)-LEN(SUBSTITUTE(L13,"+",""))))-(SUMPRODUCT(LEN(L13)-LEN(SUBSTITUTE(L13,"-","")))))*(ABS('08_Scenario_Summary'!$C$19))</f>
        <v>0</v>
      </c>
      <c r="AD13" s="324">
        <f>((SUMPRODUCT(LEN(N13)-LEN(SUBSTITUTE(N13,"+",""))))-(SUMPRODUCT(LEN(N13)-LEN(SUBSTITUTE(N13,"-","")))))*(ABS('08_Scenario_Summary'!$C$20))</f>
        <v>0</v>
      </c>
      <c r="AE13" s="324">
        <f>((SUMPRODUCT(LEN(P13)-LEN(SUBSTITUTE(P13,"+",""))))-(SUMPRODUCT(LEN(P13)-LEN(SUBSTITUTE(P13,"-","")))))*(ABS('08_Scenario_Summary'!$C$21))</f>
        <v>0</v>
      </c>
      <c r="AF13" s="324">
        <f>((SUMPRODUCT(LEN(R13)-LEN(SUBSTITUTE(R13,"+",""))))-(SUMPRODUCT(LEN(R13)-LEN(SUBSTITUTE(R13,"-","")))))*(ABS('08_Scenario_Summary'!$C$22))</f>
        <v>0</v>
      </c>
      <c r="AG13" s="324">
        <f>((SUMPRODUCT(LEN(T13)-LEN(SUBSTITUTE(T13,"+",""))))-(SUMPRODUCT(LEN(T13)-LEN(SUBSTITUTE(T13,"-","")))))*(ABS('08_Scenario_Summary'!$C$23))</f>
        <v>0</v>
      </c>
      <c r="AH13" s="324">
        <f>((SUMPRODUCT(LEN(V13)-LEN(SUBSTITUTE(V13,"+",""))))-(SUMPRODUCT(LEN(V13)-LEN(SUBSTITUTE(V13,"-","")))))*(ABS('08_Scenario_Summary'!$C$24))</f>
        <v>0</v>
      </c>
    </row>
    <row r="14" spans="1:341" ht="99.95" customHeight="1" thickBot="1">
      <c r="A14" s="276"/>
      <c r="B14" s="38" t="s">
        <v>211</v>
      </c>
      <c r="C14" s="39" t="s">
        <v>375</v>
      </c>
      <c r="D14" s="273"/>
      <c r="E14" s="286"/>
      <c r="F14" s="273"/>
      <c r="G14" s="286"/>
      <c r="H14" s="273"/>
      <c r="I14" s="286"/>
      <c r="J14" s="273"/>
      <c r="K14" s="286"/>
      <c r="L14" s="273"/>
      <c r="M14" s="286"/>
      <c r="N14" s="273"/>
      <c r="O14" s="286"/>
      <c r="P14" s="273"/>
      <c r="Q14" s="286"/>
      <c r="R14" s="273"/>
      <c r="S14" s="286"/>
      <c r="T14" s="286"/>
      <c r="U14" s="286"/>
      <c r="V14" s="270"/>
      <c r="W14" s="329"/>
      <c r="X14" s="325"/>
      <c r="Y14" s="324"/>
      <c r="Z14" s="324"/>
      <c r="AA14" s="324"/>
      <c r="AB14" s="324"/>
      <c r="AC14" s="324"/>
      <c r="AD14" s="324"/>
      <c r="AE14" s="324"/>
      <c r="AF14" s="324"/>
      <c r="AG14" s="324"/>
      <c r="AH14" s="324"/>
    </row>
    <row r="15" spans="1:341" ht="37.5" customHeight="1">
      <c r="A15" s="274" t="s">
        <v>213</v>
      </c>
      <c r="B15" s="40" t="s">
        <v>214</v>
      </c>
      <c r="C15" s="41" t="s">
        <v>215</v>
      </c>
      <c r="D15" s="271"/>
      <c r="E15" s="284"/>
      <c r="F15" s="271"/>
      <c r="G15" s="284"/>
      <c r="H15" s="271"/>
      <c r="I15" s="284"/>
      <c r="J15" s="271"/>
      <c r="K15" s="284"/>
      <c r="L15" s="271"/>
      <c r="M15" s="284"/>
      <c r="N15" s="271"/>
      <c r="O15" s="284"/>
      <c r="P15" s="271"/>
      <c r="Q15" s="284"/>
      <c r="R15" s="284"/>
      <c r="S15" s="284"/>
      <c r="T15" s="284"/>
      <c r="U15" s="284"/>
      <c r="V15" s="268"/>
      <c r="W15" s="292"/>
      <c r="X15" s="330">
        <f>SUM(Y15:AH17)</f>
        <v>0</v>
      </c>
      <c r="Y15" s="324">
        <f>((SUMPRODUCT(LEN(F15)-LEN(SUBSTITUTE(F15,"+",""))))-(SUMPRODUCT(LEN(F15)-LEN(SUBSTITUTE(F15,"-","")))))*(ABS('08_Scenario_Summary'!$C$15))</f>
        <v>0</v>
      </c>
      <c r="Z15" s="324">
        <f>((SUMPRODUCT(LEN(F15)-LEN(SUBSTITUTE(F15,"+",""))))-(SUMPRODUCT(LEN(F15)-LEN(SUBSTITUTE(F15,"-","")))))*(ABS('08_Scenario_Summary'!$C$16))</f>
        <v>0</v>
      </c>
      <c r="AA15" s="324">
        <f>((SUMPRODUCT(LEN(H15)-LEN(SUBSTITUTE(H15,"+",""))))-(SUMPRODUCT(LEN(H15)-LEN(SUBSTITUTE(H15,"-","")))))*(ABS('08_Scenario_Summary'!$C$17))</f>
        <v>0</v>
      </c>
      <c r="AB15" s="324">
        <f>((SUMPRODUCT(LEN(J15)-LEN(SUBSTITUTE(J15,"+",""))))-(SUMPRODUCT(LEN(J15)-LEN(SUBSTITUTE(J15,"-","")))))*(ABS('08_Scenario_Summary'!$C$18))</f>
        <v>0</v>
      </c>
      <c r="AC15" s="324">
        <f>((SUMPRODUCT(LEN(L15)-LEN(SUBSTITUTE(L15,"+",""))))-(SUMPRODUCT(LEN(L15)-LEN(SUBSTITUTE(L15,"-","")))))*(ABS('08_Scenario_Summary'!$C$19))</f>
        <v>0</v>
      </c>
      <c r="AD15" s="324">
        <f>((SUMPRODUCT(LEN(N15)-LEN(SUBSTITUTE(N15,"+",""))))-(SUMPRODUCT(LEN(N15)-LEN(SUBSTITUTE(N15,"-","")))))*(ABS('08_Scenario_Summary'!$C$20))</f>
        <v>0</v>
      </c>
      <c r="AE15" s="324">
        <f>((SUMPRODUCT(LEN(P15)-LEN(SUBSTITUTE(P15,"+",""))))-(SUMPRODUCT(LEN(P15)-LEN(SUBSTITUTE(P15,"-","")))))*(ABS('08_Scenario_Summary'!$C$21))</f>
        <v>0</v>
      </c>
      <c r="AF15" s="324">
        <f>((SUMPRODUCT(LEN(R15)-LEN(SUBSTITUTE(R15,"+",""))))-(SUMPRODUCT(LEN(R15)-LEN(SUBSTITUTE(R15,"-","")))))*(ABS('08_Scenario_Summary'!$C$22))</f>
        <v>0</v>
      </c>
      <c r="AG15" s="324">
        <f>((SUMPRODUCT(LEN(T15)-LEN(SUBSTITUTE(T15,"+",""))))-(SUMPRODUCT(LEN(T15)-LEN(SUBSTITUTE(T15,"-","")))))*(ABS('08_Scenario_Summary'!$C$23))</f>
        <v>0</v>
      </c>
      <c r="AH15" s="324">
        <f>((SUMPRODUCT(LEN(V15)-LEN(SUBSTITUTE(V15,"+",""))))-(SUMPRODUCT(LEN(V15)-LEN(SUBSTITUTE(V15,"-","")))))*(ABS('08_Scenario_Summary'!$C$24))</f>
        <v>0</v>
      </c>
    </row>
    <row r="16" spans="1:341" ht="93.75">
      <c r="A16" s="275"/>
      <c r="B16" s="36" t="s">
        <v>216</v>
      </c>
      <c r="C16" s="37" t="s">
        <v>376</v>
      </c>
      <c r="D16" s="272"/>
      <c r="E16" s="285"/>
      <c r="F16" s="272"/>
      <c r="G16" s="285"/>
      <c r="H16" s="272"/>
      <c r="I16" s="285"/>
      <c r="J16" s="272"/>
      <c r="K16" s="285"/>
      <c r="L16" s="272"/>
      <c r="M16" s="285"/>
      <c r="N16" s="272"/>
      <c r="O16" s="285"/>
      <c r="P16" s="272"/>
      <c r="Q16" s="285"/>
      <c r="R16" s="285"/>
      <c r="S16" s="285"/>
      <c r="T16" s="285"/>
      <c r="U16" s="285"/>
      <c r="V16" s="269"/>
      <c r="W16" s="293"/>
      <c r="X16" s="330"/>
      <c r="Y16" s="324"/>
      <c r="Z16" s="324"/>
      <c r="AA16" s="324"/>
      <c r="AB16" s="324"/>
      <c r="AC16" s="324"/>
      <c r="AD16" s="324"/>
      <c r="AE16" s="324"/>
      <c r="AF16" s="324"/>
      <c r="AG16" s="324"/>
      <c r="AH16" s="324"/>
    </row>
    <row r="17" spans="1:34" ht="57" thickBot="1">
      <c r="A17" s="276"/>
      <c r="B17" s="38" t="s">
        <v>218</v>
      </c>
      <c r="C17" s="39" t="s">
        <v>219</v>
      </c>
      <c r="D17" s="273"/>
      <c r="E17" s="286"/>
      <c r="F17" s="273"/>
      <c r="G17" s="286"/>
      <c r="H17" s="273"/>
      <c r="I17" s="286"/>
      <c r="J17" s="273"/>
      <c r="K17" s="286"/>
      <c r="L17" s="273"/>
      <c r="M17" s="286"/>
      <c r="N17" s="273"/>
      <c r="O17" s="286"/>
      <c r="P17" s="273"/>
      <c r="Q17" s="286"/>
      <c r="R17" s="286"/>
      <c r="S17" s="286"/>
      <c r="T17" s="286"/>
      <c r="U17" s="286"/>
      <c r="V17" s="270"/>
      <c r="W17" s="294"/>
      <c r="X17" s="320"/>
      <c r="Y17" s="324"/>
      <c r="Z17" s="324"/>
      <c r="AA17" s="324"/>
      <c r="AB17" s="324"/>
      <c r="AC17" s="324"/>
      <c r="AD17" s="324"/>
      <c r="AE17" s="324"/>
      <c r="AF17" s="324"/>
      <c r="AG17" s="324"/>
      <c r="AH17" s="324"/>
    </row>
    <row r="18" spans="1:34" ht="20.100000000000001" customHeight="1">
      <c r="A18" s="274" t="s">
        <v>220</v>
      </c>
      <c r="B18" s="40" t="s">
        <v>221</v>
      </c>
      <c r="C18" s="41" t="s">
        <v>377</v>
      </c>
      <c r="D18" s="268"/>
      <c r="E18" s="278"/>
      <c r="F18" s="268"/>
      <c r="G18" s="278"/>
      <c r="H18" s="268"/>
      <c r="I18" s="278"/>
      <c r="J18" s="268"/>
      <c r="K18" s="278"/>
      <c r="L18" s="268"/>
      <c r="M18" s="278"/>
      <c r="N18" s="268"/>
      <c r="O18" s="278"/>
      <c r="P18" s="268"/>
      <c r="Q18" s="278"/>
      <c r="R18" s="278"/>
      <c r="S18" s="278"/>
      <c r="T18" s="278"/>
      <c r="U18" s="278"/>
      <c r="V18" s="268"/>
      <c r="W18" s="328"/>
      <c r="X18" s="328"/>
      <c r="Y18" s="215"/>
      <c r="Z18" s="215"/>
      <c r="AA18" s="215"/>
      <c r="AB18" s="215"/>
      <c r="AC18" s="215"/>
      <c r="AD18" s="215"/>
      <c r="AE18" s="215"/>
      <c r="AF18" s="215"/>
      <c r="AG18" s="215"/>
      <c r="AH18" s="215"/>
    </row>
    <row r="19" spans="1:34" ht="21" customHeight="1" thickBot="1">
      <c r="A19" s="276"/>
      <c r="B19" s="38" t="s">
        <v>223</v>
      </c>
      <c r="C19" s="39" t="s">
        <v>378</v>
      </c>
      <c r="D19" s="270"/>
      <c r="E19" s="279"/>
      <c r="F19" s="270"/>
      <c r="G19" s="279"/>
      <c r="H19" s="270"/>
      <c r="I19" s="279"/>
      <c r="J19" s="270"/>
      <c r="K19" s="279"/>
      <c r="L19" s="270"/>
      <c r="M19" s="279"/>
      <c r="N19" s="270"/>
      <c r="O19" s="279"/>
      <c r="P19" s="270"/>
      <c r="Q19" s="279"/>
      <c r="R19" s="279"/>
      <c r="S19" s="279"/>
      <c r="T19" s="279"/>
      <c r="U19" s="279"/>
      <c r="V19" s="270"/>
      <c r="W19" s="329"/>
      <c r="X19" s="329"/>
      <c r="Y19" s="215"/>
      <c r="Z19" s="215"/>
      <c r="AA19" s="215"/>
      <c r="AB19" s="215"/>
      <c r="AC19" s="215"/>
      <c r="AD19" s="215"/>
      <c r="AE19" s="215"/>
      <c r="AF19" s="215"/>
      <c r="AG19" s="215"/>
      <c r="AH19" s="215"/>
    </row>
    <row r="20" spans="1:34" ht="40.5" thickBot="1">
      <c r="A20" s="42" t="s">
        <v>225</v>
      </c>
      <c r="B20" s="43"/>
      <c r="C20" s="44" t="s">
        <v>379</v>
      </c>
      <c r="D20" s="195"/>
      <c r="E20" s="196"/>
      <c r="F20" s="195"/>
      <c r="G20" s="196"/>
      <c r="H20" s="195"/>
      <c r="I20" s="196"/>
      <c r="J20" s="195"/>
      <c r="K20" s="196"/>
      <c r="L20" s="195"/>
      <c r="M20" s="196"/>
      <c r="N20" s="195"/>
      <c r="O20" s="196"/>
      <c r="P20" s="195"/>
      <c r="Q20" s="196"/>
      <c r="R20" s="196"/>
      <c r="S20" s="196"/>
      <c r="T20" s="196"/>
      <c r="U20" s="196"/>
      <c r="V20" s="195"/>
      <c r="W20" s="216"/>
      <c r="X20" s="214"/>
      <c r="Y20" s="215"/>
      <c r="Z20" s="215"/>
      <c r="AA20" s="215"/>
      <c r="AB20" s="215"/>
      <c r="AC20" s="215"/>
      <c r="AD20" s="215"/>
      <c r="AE20" s="215"/>
      <c r="AF20" s="215"/>
      <c r="AG20" s="215"/>
      <c r="AH20" s="215"/>
    </row>
    <row r="21" spans="1:34" ht="56.25">
      <c r="A21" s="274" t="s">
        <v>227</v>
      </c>
      <c r="B21" s="40" t="s">
        <v>228</v>
      </c>
      <c r="C21" s="41" t="s">
        <v>380</v>
      </c>
      <c r="D21" s="271" t="s">
        <v>381</v>
      </c>
      <c r="E21" s="284" t="s">
        <v>382</v>
      </c>
      <c r="F21" s="271" t="s">
        <v>234</v>
      </c>
      <c r="G21" s="284" t="s">
        <v>383</v>
      </c>
      <c r="H21" s="271"/>
      <c r="I21" s="284"/>
      <c r="J21" s="271"/>
      <c r="K21" s="284"/>
      <c r="L21" s="271"/>
      <c r="M21" s="284"/>
      <c r="N21" s="271"/>
      <c r="O21" s="284"/>
      <c r="P21" s="271"/>
      <c r="Q21" s="284"/>
      <c r="R21" s="271"/>
      <c r="S21" s="284"/>
      <c r="T21" s="271"/>
      <c r="U21" s="284"/>
      <c r="V21" s="268"/>
      <c r="W21" s="268"/>
      <c r="X21" s="319">
        <f>SUM(Y21:AH21)</f>
        <v>0.47647925275327807</v>
      </c>
      <c r="Y21" s="324">
        <f>((SUMPRODUCT(LEN(F21)-LEN(SUBSTITUTE(F21,"+",""))))-(SUMPRODUCT(LEN(F21)-LEN(SUBSTITUTE(F21,"-","")))))*(ABS('08_Scenario_Summary'!$C$15))</f>
        <v>0.10948206839396107</v>
      </c>
      <c r="Z21" s="324">
        <f>((SUMPRODUCT(LEN(F21)-LEN(SUBSTITUTE(F21,"+",""))))-(SUMPRODUCT(LEN(F21)-LEN(SUBSTITUTE(F21,"-","")))))*(ABS('08_Scenario_Summary'!$C$16))</f>
        <v>0.366997184359317</v>
      </c>
      <c r="AA21" s="324">
        <f>((SUMPRODUCT(LEN(H21)-LEN(SUBSTITUTE(H21,"+",""))))-(SUMPRODUCT(LEN(H21)-LEN(SUBSTITUTE(H21,"-","")))))*(ABS('08_Scenario_Summary'!$C$17))</f>
        <v>0</v>
      </c>
      <c r="AB21" s="324">
        <f>((SUMPRODUCT(LEN(J21)-LEN(SUBSTITUTE(J21,"+",""))))-(SUMPRODUCT(LEN(J21)-LEN(SUBSTITUTE(J21,"-","")))))*(ABS('08_Scenario_Summary'!$C$18))</f>
        <v>0</v>
      </c>
      <c r="AC21" s="324">
        <f>((SUMPRODUCT(LEN(L21)-LEN(SUBSTITUTE(L21,"+",""))))-(SUMPRODUCT(LEN(L21)-LEN(SUBSTITUTE(L21,"-","")))))*(ABS('08_Scenario_Summary'!$C$19))</f>
        <v>0</v>
      </c>
      <c r="AD21" s="324">
        <f>((SUMPRODUCT(LEN(N21)-LEN(SUBSTITUTE(N21,"+",""))))-(SUMPRODUCT(LEN(N21)-LEN(SUBSTITUTE(N21,"-","")))))*(ABS('08_Scenario_Summary'!$C$20))</f>
        <v>0</v>
      </c>
      <c r="AE21" s="324">
        <f>((SUMPRODUCT(LEN(P21)-LEN(SUBSTITUTE(P21,"+",""))))-(SUMPRODUCT(LEN(P21)-LEN(SUBSTITUTE(P21,"-","")))))*(ABS('08_Scenario_Summary'!$C$21))</f>
        <v>0</v>
      </c>
      <c r="AF21" s="324">
        <f>((SUMPRODUCT(LEN(R21)-LEN(SUBSTITUTE(R21,"+",""))))-(SUMPRODUCT(LEN(R21)-LEN(SUBSTITUTE(R21,"-","")))))*(ABS('08_Scenario_Summary'!$C$22))</f>
        <v>0</v>
      </c>
      <c r="AG21" s="324">
        <f>((SUMPRODUCT(LEN(T21)-LEN(SUBSTITUTE(T21,"+",""))))-(SUMPRODUCT(LEN(T21)-LEN(SUBSTITUTE(T21,"-","")))))*(ABS('08_Scenario_Summary'!$C$23))</f>
        <v>0</v>
      </c>
      <c r="AH21" s="324">
        <f>((SUMPRODUCT(LEN(V21)-LEN(SUBSTITUTE(V21,"+",""))))-(SUMPRODUCT(LEN(V21)-LEN(SUBSTITUTE(V21,"-","")))))*(ABS('08_Scenario_Summary'!$C$24))</f>
        <v>0</v>
      </c>
    </row>
    <row r="22" spans="1:34" ht="167.1" customHeight="1">
      <c r="A22" s="275"/>
      <c r="B22" s="36" t="s">
        <v>238</v>
      </c>
      <c r="C22" s="37" t="s">
        <v>384</v>
      </c>
      <c r="D22" s="272"/>
      <c r="E22" s="285"/>
      <c r="F22" s="272"/>
      <c r="G22" s="285"/>
      <c r="H22" s="272"/>
      <c r="I22" s="285"/>
      <c r="J22" s="272"/>
      <c r="K22" s="285"/>
      <c r="L22" s="272"/>
      <c r="M22" s="285"/>
      <c r="N22" s="272"/>
      <c r="O22" s="285"/>
      <c r="P22" s="272"/>
      <c r="Q22" s="285"/>
      <c r="R22" s="272"/>
      <c r="S22" s="285"/>
      <c r="T22" s="272"/>
      <c r="U22" s="285"/>
      <c r="V22" s="269"/>
      <c r="W22" s="269"/>
      <c r="X22" s="330"/>
      <c r="Y22" s="324"/>
      <c r="Z22" s="324"/>
      <c r="AA22" s="324"/>
      <c r="AB22" s="324"/>
      <c r="AC22" s="324"/>
      <c r="AD22" s="324"/>
      <c r="AE22" s="324"/>
      <c r="AF22" s="324"/>
      <c r="AG22" s="324"/>
      <c r="AH22" s="324"/>
    </row>
    <row r="23" spans="1:34" ht="56.25">
      <c r="A23" s="275"/>
      <c r="B23" s="36" t="s">
        <v>240</v>
      </c>
      <c r="C23" s="37" t="s">
        <v>385</v>
      </c>
      <c r="D23" s="272"/>
      <c r="E23" s="285"/>
      <c r="F23" s="272"/>
      <c r="G23" s="285"/>
      <c r="H23" s="272"/>
      <c r="I23" s="285"/>
      <c r="J23" s="272"/>
      <c r="K23" s="285"/>
      <c r="L23" s="272"/>
      <c r="M23" s="285"/>
      <c r="N23" s="272"/>
      <c r="O23" s="285"/>
      <c r="P23" s="272"/>
      <c r="Q23" s="285"/>
      <c r="R23" s="272"/>
      <c r="S23" s="285"/>
      <c r="T23" s="272"/>
      <c r="U23" s="285"/>
      <c r="V23" s="269"/>
      <c r="W23" s="269"/>
      <c r="X23" s="330"/>
      <c r="Y23" s="324"/>
      <c r="Z23" s="324"/>
      <c r="AA23" s="324"/>
      <c r="AB23" s="324"/>
      <c r="AC23" s="324"/>
      <c r="AD23" s="324"/>
      <c r="AE23" s="324"/>
      <c r="AF23" s="324"/>
      <c r="AG23" s="324"/>
      <c r="AH23" s="324"/>
    </row>
    <row r="24" spans="1:34" ht="132" thickBot="1">
      <c r="A24" s="276"/>
      <c r="B24" s="38" t="s">
        <v>242</v>
      </c>
      <c r="C24" s="39" t="s">
        <v>386</v>
      </c>
      <c r="D24" s="273"/>
      <c r="E24" s="286"/>
      <c r="F24" s="273"/>
      <c r="G24" s="286"/>
      <c r="H24" s="273"/>
      <c r="I24" s="286"/>
      <c r="J24" s="273"/>
      <c r="K24" s="286"/>
      <c r="L24" s="273"/>
      <c r="M24" s="286"/>
      <c r="N24" s="273"/>
      <c r="O24" s="286"/>
      <c r="P24" s="273"/>
      <c r="Q24" s="286"/>
      <c r="R24" s="273"/>
      <c r="S24" s="286"/>
      <c r="T24" s="273"/>
      <c r="U24" s="286"/>
      <c r="V24" s="270"/>
      <c r="W24" s="270"/>
      <c r="X24" s="330"/>
      <c r="Y24" s="324"/>
      <c r="Z24" s="324"/>
      <c r="AA24" s="324"/>
      <c r="AB24" s="324"/>
      <c r="AC24" s="324"/>
      <c r="AD24" s="324"/>
      <c r="AE24" s="324"/>
      <c r="AF24" s="324"/>
      <c r="AG24" s="324"/>
      <c r="AH24" s="324"/>
    </row>
    <row r="25" spans="1:34" ht="20.100000000000001" customHeight="1">
      <c r="A25" s="274" t="s">
        <v>244</v>
      </c>
      <c r="B25" s="40" t="s">
        <v>245</v>
      </c>
      <c r="C25" s="41" t="s">
        <v>387</v>
      </c>
      <c r="D25" s="268"/>
      <c r="E25" s="278"/>
      <c r="F25" s="268"/>
      <c r="G25" s="278"/>
      <c r="H25" s="268"/>
      <c r="I25" s="278"/>
      <c r="J25" s="268"/>
      <c r="K25" s="278"/>
      <c r="L25" s="268"/>
      <c r="M25" s="278"/>
      <c r="N25" s="268"/>
      <c r="O25" s="278"/>
      <c r="P25" s="268"/>
      <c r="Q25" s="278"/>
      <c r="R25" s="278"/>
      <c r="S25" s="278"/>
      <c r="T25" s="278"/>
      <c r="U25" s="278"/>
      <c r="V25" s="268"/>
      <c r="W25" s="278"/>
      <c r="X25" s="278"/>
      <c r="Y25" s="3"/>
      <c r="Z25" s="3"/>
    </row>
    <row r="26" spans="1:34" ht="20.100000000000001" customHeight="1">
      <c r="A26" s="275"/>
      <c r="B26" s="36" t="s">
        <v>247</v>
      </c>
      <c r="C26" s="37" t="s">
        <v>388</v>
      </c>
      <c r="D26" s="269"/>
      <c r="E26" s="288"/>
      <c r="F26" s="269"/>
      <c r="G26" s="288"/>
      <c r="H26" s="269"/>
      <c r="I26" s="288"/>
      <c r="J26" s="269"/>
      <c r="K26" s="288"/>
      <c r="L26" s="269"/>
      <c r="M26" s="288"/>
      <c r="N26" s="269"/>
      <c r="O26" s="288"/>
      <c r="P26" s="269"/>
      <c r="Q26" s="288"/>
      <c r="R26" s="288"/>
      <c r="S26" s="288"/>
      <c r="T26" s="288"/>
      <c r="U26" s="288"/>
      <c r="V26" s="269"/>
      <c r="W26" s="288"/>
      <c r="X26" s="288"/>
      <c r="Y26" s="3"/>
      <c r="Z26" s="3"/>
    </row>
    <row r="27" spans="1:34" ht="37.5">
      <c r="A27" s="289"/>
      <c r="B27" s="45" t="s">
        <v>249</v>
      </c>
      <c r="C27" s="46" t="s">
        <v>389</v>
      </c>
      <c r="D27" s="269"/>
      <c r="E27" s="288"/>
      <c r="F27" s="269"/>
      <c r="G27" s="288"/>
      <c r="H27" s="269"/>
      <c r="I27" s="288"/>
      <c r="J27" s="269"/>
      <c r="K27" s="288"/>
      <c r="L27" s="269"/>
      <c r="M27" s="288"/>
      <c r="N27" s="269"/>
      <c r="O27" s="288"/>
      <c r="P27" s="269"/>
      <c r="Q27" s="288"/>
      <c r="R27" s="288"/>
      <c r="S27" s="288"/>
      <c r="T27" s="288"/>
      <c r="U27" s="288"/>
      <c r="V27" s="269"/>
      <c r="W27" s="288"/>
      <c r="X27" s="288"/>
    </row>
    <row r="28" spans="1:34" ht="37.5">
      <c r="A28" s="275" t="s">
        <v>251</v>
      </c>
      <c r="B28" s="36" t="s">
        <v>252</v>
      </c>
      <c r="C28" s="37" t="s">
        <v>390</v>
      </c>
      <c r="D28" s="198"/>
      <c r="E28" s="199"/>
      <c r="F28" s="198"/>
      <c r="G28" s="199"/>
      <c r="H28" s="198"/>
      <c r="I28" s="199"/>
      <c r="J28" s="198"/>
      <c r="K28" s="199"/>
      <c r="L28" s="198"/>
      <c r="M28" s="199"/>
      <c r="N28" s="198"/>
      <c r="O28" s="199"/>
      <c r="P28" s="198"/>
      <c r="Q28" s="199"/>
      <c r="R28" s="199"/>
      <c r="S28" s="199"/>
      <c r="T28" s="199"/>
      <c r="U28" s="199"/>
      <c r="V28" s="198"/>
      <c r="W28" s="199"/>
      <c r="X28" s="199"/>
    </row>
    <row r="29" spans="1:34">
      <c r="A29" s="289"/>
      <c r="B29" s="45" t="s">
        <v>254</v>
      </c>
      <c r="C29" s="46" t="s">
        <v>391</v>
      </c>
      <c r="D29" s="200"/>
      <c r="E29" s="201"/>
      <c r="F29" s="202"/>
      <c r="G29" s="201"/>
      <c r="H29" s="202"/>
      <c r="I29" s="201"/>
      <c r="J29" s="202"/>
      <c r="K29" s="201"/>
      <c r="L29" s="202"/>
      <c r="M29" s="201"/>
      <c r="N29" s="202"/>
      <c r="O29" s="201"/>
      <c r="P29" s="202"/>
      <c r="Q29" s="201"/>
      <c r="R29" s="201"/>
      <c r="S29" s="201"/>
      <c r="T29" s="201"/>
      <c r="U29" s="201"/>
      <c r="V29" s="202"/>
      <c r="W29" s="201"/>
      <c r="X29" s="201"/>
    </row>
    <row r="30" spans="1:34" ht="39.75" customHeight="1">
      <c r="A30" s="287" t="s">
        <v>161</v>
      </c>
      <c r="B30" s="287"/>
      <c r="C30" s="287"/>
      <c r="D30" s="28">
        <f>SUMPRODUCT(LEN(D5:D29)-LEN(SUBSTITUTE(D5:D29,"+","")))</f>
        <v>20</v>
      </c>
      <c r="E30" s="28"/>
      <c r="F30" s="28">
        <f>SUMPRODUCT(LEN(F5:F29)-LEN(SUBSTITUTE(F5:F29,"+","")))</f>
        <v>3</v>
      </c>
      <c r="G30" s="28"/>
      <c r="H30" s="28">
        <f>SUMPRODUCT(LEN(H5:H29)-LEN(SUBSTITUTE(H5:H29,"+","")))</f>
        <v>0</v>
      </c>
      <c r="I30" s="28"/>
      <c r="J30" s="28" cm="1">
        <f t="array" ref="J30">SUMPRODUCT(LEN(J5:J29)-LEN(SUBSTITUTE(J5:J29,"+","")))</f>
        <v>0</v>
      </c>
      <c r="K30" s="28"/>
      <c r="L30" s="28">
        <f>SUMPRODUCT(LEN(L5:L29)-LEN(SUBSTITUTE(L5:L29,"+","")))</f>
        <v>0</v>
      </c>
      <c r="M30" s="28"/>
      <c r="N30" s="28">
        <f>SUMPRODUCT(LEN(N5:N29)-LEN(SUBSTITUTE(N5:N29,"+","")))</f>
        <v>11</v>
      </c>
      <c r="O30" s="28"/>
      <c r="P30" s="28">
        <f>SUMPRODUCT(LEN(P5:P29)-LEN(SUBSTITUTE(P5:P29,"+","")))</f>
        <v>2</v>
      </c>
      <c r="Q30" s="28"/>
      <c r="R30" s="28">
        <f>SUMPRODUCT(LEN(R5:R29)-LEN(SUBSTITUTE(R5:R29,"+","")))</f>
        <v>4</v>
      </c>
      <c r="S30" s="28"/>
      <c r="T30" s="28">
        <f>SUMPRODUCT(LEN(T5:T29)-LEN(SUBSTITUTE(T5:T29,"+","")))</f>
        <v>2</v>
      </c>
      <c r="U30" s="28"/>
      <c r="V30" s="28"/>
      <c r="W30" s="28"/>
      <c r="X30" s="334"/>
    </row>
    <row r="31" spans="1:34" ht="34.5" customHeight="1" thickBot="1">
      <c r="A31" s="281" t="s">
        <v>162</v>
      </c>
      <c r="B31" s="281"/>
      <c r="C31" s="281"/>
      <c r="D31" s="31">
        <f>SUMPRODUCT(LEN(D5:D29)-LEN(SUBSTITUTE(D5:D29,"-","")))</f>
        <v>0</v>
      </c>
      <c r="E31" s="31"/>
      <c r="F31" s="31">
        <f>SUMPRODUCT(LEN(F5:F29)-LEN(SUBSTITUTE(F5:F29,"-","")))</f>
        <v>0</v>
      </c>
      <c r="G31" s="31"/>
      <c r="H31" s="31">
        <f>SUMPRODUCT(LEN(H5:H29)-LEN(SUBSTITUTE(H5:H29,"-","")))</f>
        <v>3</v>
      </c>
      <c r="I31" s="31"/>
      <c r="J31" s="31">
        <f>SUMPRODUCT(LEN(J5:J29)-LEN(SUBSTITUTE(J5:J29,"-","")))</f>
        <v>5</v>
      </c>
      <c r="K31" s="31"/>
      <c r="L31" s="31">
        <f>SUMPRODUCT(LEN(L5:L29)-LEN(SUBSTITUTE(L5:L29,"-","")))</f>
        <v>0</v>
      </c>
      <c r="M31" s="31"/>
      <c r="N31" s="31" cm="1">
        <f t="array" ref="N31">SUMPRODUCT(LEN(N5:N29)-LEN(SUBSTITUTE(N5:N29,"-","")))</f>
        <v>0</v>
      </c>
      <c r="O31" s="31"/>
      <c r="P31" s="31">
        <f>SUMPRODUCT(LEN(P5:P29)-LEN(SUBSTITUTE(P5:P29,"-","")))</f>
        <v>0</v>
      </c>
      <c r="Q31" s="31"/>
      <c r="R31" s="31">
        <f>SUMPRODUCT(LEN(R5:R29)-LEN(SUBSTITUTE(R5:R29,"-","")))</f>
        <v>0</v>
      </c>
      <c r="S31" s="31"/>
      <c r="T31" s="31">
        <f>SUMPRODUCT(LEN(T5:T29)-LEN(SUBSTITUTE(T5:T29,"-","")))</f>
        <v>0</v>
      </c>
      <c r="U31" s="31"/>
      <c r="V31" s="31"/>
      <c r="W31" s="31"/>
      <c r="X31" s="334"/>
    </row>
    <row r="32" spans="1:34" ht="34.5" customHeight="1">
      <c r="A32" s="280" t="s">
        <v>163</v>
      </c>
      <c r="B32" s="280"/>
      <c r="C32" s="280"/>
      <c r="D32" s="32">
        <v>0.01</v>
      </c>
      <c r="E32" s="29"/>
      <c r="F32" s="32">
        <v>0.01</v>
      </c>
      <c r="G32" s="29"/>
      <c r="H32" s="32">
        <v>0.01</v>
      </c>
      <c r="I32" s="29"/>
      <c r="J32" s="32">
        <v>0.01</v>
      </c>
      <c r="K32" s="29"/>
      <c r="L32" s="32">
        <v>0.01</v>
      </c>
      <c r="M32" s="29"/>
      <c r="N32" s="32">
        <v>0.01</v>
      </c>
      <c r="O32" s="29"/>
      <c r="P32" s="32">
        <v>0.01</v>
      </c>
      <c r="Q32" s="29"/>
      <c r="R32" s="32">
        <v>0.01</v>
      </c>
      <c r="S32" s="29"/>
      <c r="T32" s="32">
        <v>0.01</v>
      </c>
      <c r="U32" s="29"/>
      <c r="V32" s="32"/>
      <c r="W32" s="29"/>
      <c r="X32" s="334"/>
    </row>
    <row r="33" spans="1:24" ht="96" customHeight="1">
      <c r="A33" s="280" t="s">
        <v>164</v>
      </c>
      <c r="B33" s="280"/>
      <c r="C33" s="280"/>
      <c r="D33" s="33">
        <f>(D30*D32)-(D31*D32)</f>
        <v>0.2</v>
      </c>
      <c r="E33" s="30"/>
      <c r="F33" s="33">
        <f>(F30*F32)-(F31*F32)</f>
        <v>0.03</v>
      </c>
      <c r="G33" s="30"/>
      <c r="H33" s="33">
        <f>(H30*H32)-(H31*H32)</f>
        <v>-0.03</v>
      </c>
      <c r="I33" s="30"/>
      <c r="J33" s="33">
        <f>(J30*J32)-(J31*J32)</f>
        <v>-0.05</v>
      </c>
      <c r="K33" s="30"/>
      <c r="L33" s="33">
        <f>(L30*L32)-(L31*L32)</f>
        <v>0</v>
      </c>
      <c r="M33" s="30"/>
      <c r="N33" s="33">
        <f>(N30*N32)-(N31*N32)</f>
        <v>0.11</v>
      </c>
      <c r="O33" s="30"/>
      <c r="P33" s="33">
        <f>(P30*P32)-(P31*P32)</f>
        <v>0.02</v>
      </c>
      <c r="Q33" s="30"/>
      <c r="R33" s="33">
        <f>(R30*R32)-(R31*R32)</f>
        <v>0.04</v>
      </c>
      <c r="S33" s="30"/>
      <c r="T33" s="33">
        <f>(T30*T32)-(T31*T32)</f>
        <v>0.02</v>
      </c>
      <c r="U33" s="30"/>
      <c r="V33" s="191">
        <v>-0.25</v>
      </c>
      <c r="W33" s="30" t="s">
        <v>392</v>
      </c>
      <c r="X33" s="334"/>
    </row>
  </sheetData>
  <mergeCells count="223">
    <mergeCell ref="X30:X33"/>
    <mergeCell ref="A28:A29"/>
    <mergeCell ref="A30:C30"/>
    <mergeCell ref="A31:C31"/>
    <mergeCell ref="A32:C32"/>
    <mergeCell ref="A33:C33"/>
    <mergeCell ref="Q25:Q27"/>
    <mergeCell ref="R25:R27"/>
    <mergeCell ref="S25:S27"/>
    <mergeCell ref="T25:T27"/>
    <mergeCell ref="K25:K27"/>
    <mergeCell ref="L25:L27"/>
    <mergeCell ref="M25:M27"/>
    <mergeCell ref="N25:N27"/>
    <mergeCell ref="O25:O27"/>
    <mergeCell ref="P25:P27"/>
    <mergeCell ref="A25:A27"/>
    <mergeCell ref="D25:D27"/>
    <mergeCell ref="E25:E27"/>
    <mergeCell ref="F25:F27"/>
    <mergeCell ref="G25:G27"/>
    <mergeCell ref="H25:H27"/>
    <mergeCell ref="I25:I27"/>
    <mergeCell ref="T21:T24"/>
    <mergeCell ref="U21:U24"/>
    <mergeCell ref="J21:J24"/>
    <mergeCell ref="K21:K24"/>
    <mergeCell ref="L21:L24"/>
    <mergeCell ref="M21:M24"/>
    <mergeCell ref="N21:N24"/>
    <mergeCell ref="O21:O24"/>
    <mergeCell ref="W25:W27"/>
    <mergeCell ref="U25:U27"/>
    <mergeCell ref="V25:V27"/>
    <mergeCell ref="J25:J27"/>
    <mergeCell ref="P21:P24"/>
    <mergeCell ref="Q21:Q24"/>
    <mergeCell ref="R21:R24"/>
    <mergeCell ref="S21:S24"/>
    <mergeCell ref="W18:W19"/>
    <mergeCell ref="A21:A24"/>
    <mergeCell ref="D21:D24"/>
    <mergeCell ref="E21:E24"/>
    <mergeCell ref="F21:F24"/>
    <mergeCell ref="G21:G24"/>
    <mergeCell ref="H21:H24"/>
    <mergeCell ref="I21:I24"/>
    <mergeCell ref="O18:O19"/>
    <mergeCell ref="P18:P19"/>
    <mergeCell ref="Q18:Q19"/>
    <mergeCell ref="R18:R19"/>
    <mergeCell ref="S18:S19"/>
    <mergeCell ref="T18:T19"/>
    <mergeCell ref="I18:I19"/>
    <mergeCell ref="J18:J19"/>
    <mergeCell ref="K18:K19"/>
    <mergeCell ref="L18:L19"/>
    <mergeCell ref="M18:M19"/>
    <mergeCell ref="N18:N19"/>
    <mergeCell ref="A18:A19"/>
    <mergeCell ref="D18:D19"/>
    <mergeCell ref="V21:V24"/>
    <mergeCell ref="W21:W24"/>
    <mergeCell ref="E18:E19"/>
    <mergeCell ref="F18:F19"/>
    <mergeCell ref="G18:G19"/>
    <mergeCell ref="H18:H19"/>
    <mergeCell ref="R15:R17"/>
    <mergeCell ref="S15:S17"/>
    <mergeCell ref="T15:T17"/>
    <mergeCell ref="U15:U17"/>
    <mergeCell ref="V15:V17"/>
    <mergeCell ref="U18:U19"/>
    <mergeCell ref="V18:V19"/>
    <mergeCell ref="L15:L17"/>
    <mergeCell ref="M15:M17"/>
    <mergeCell ref="N15:N17"/>
    <mergeCell ref="O15:O17"/>
    <mergeCell ref="P15:P17"/>
    <mergeCell ref="Q15:Q17"/>
    <mergeCell ref="O10:O11"/>
    <mergeCell ref="W13:W14"/>
    <mergeCell ref="A15:A17"/>
    <mergeCell ref="D15:D17"/>
    <mergeCell ref="E15:E17"/>
    <mergeCell ref="F15:F17"/>
    <mergeCell ref="G15:G17"/>
    <mergeCell ref="H15:H17"/>
    <mergeCell ref="I15:I17"/>
    <mergeCell ref="J15:J17"/>
    <mergeCell ref="K15:K17"/>
    <mergeCell ref="Q13:Q14"/>
    <mergeCell ref="R13:R14"/>
    <mergeCell ref="S13:S14"/>
    <mergeCell ref="T13:T14"/>
    <mergeCell ref="U13:U14"/>
    <mergeCell ref="V13:V14"/>
    <mergeCell ref="K13:K14"/>
    <mergeCell ref="L13:L14"/>
    <mergeCell ref="M13:M14"/>
    <mergeCell ref="N13:N14"/>
    <mergeCell ref="O13:O14"/>
    <mergeCell ref="P13:P14"/>
    <mergeCell ref="W15:W17"/>
    <mergeCell ref="N5:N9"/>
    <mergeCell ref="A5:A9"/>
    <mergeCell ref="D5:D9"/>
    <mergeCell ref="V10:V11"/>
    <mergeCell ref="W10:W11"/>
    <mergeCell ref="A13:A14"/>
    <mergeCell ref="D13:D14"/>
    <mergeCell ref="E13:E14"/>
    <mergeCell ref="F13:F14"/>
    <mergeCell ref="G13:G14"/>
    <mergeCell ref="H13:H14"/>
    <mergeCell ref="I13:I14"/>
    <mergeCell ref="J13:J14"/>
    <mergeCell ref="P10:P11"/>
    <mergeCell ref="Q10:Q11"/>
    <mergeCell ref="R10:R11"/>
    <mergeCell ref="S10:S11"/>
    <mergeCell ref="T10:T11"/>
    <mergeCell ref="U10:U11"/>
    <mergeCell ref="J10:J11"/>
    <mergeCell ref="K10:K11"/>
    <mergeCell ref="L10:L11"/>
    <mergeCell ref="M10:M11"/>
    <mergeCell ref="N10:N11"/>
    <mergeCell ref="N1:O1"/>
    <mergeCell ref="P1:Q1"/>
    <mergeCell ref="R1:S1"/>
    <mergeCell ref="T1:U1"/>
    <mergeCell ref="V1:W1"/>
    <mergeCell ref="U5:U9"/>
    <mergeCell ref="V5:V9"/>
    <mergeCell ref="W5:W9"/>
    <mergeCell ref="A10:A11"/>
    <mergeCell ref="D10:D11"/>
    <mergeCell ref="E10:E11"/>
    <mergeCell ref="F10:F11"/>
    <mergeCell ref="G10:G11"/>
    <mergeCell ref="H10:H11"/>
    <mergeCell ref="I10:I11"/>
    <mergeCell ref="O5:O9"/>
    <mergeCell ref="P5:P9"/>
    <mergeCell ref="Q5:Q9"/>
    <mergeCell ref="R5:R9"/>
    <mergeCell ref="S5:S9"/>
    <mergeCell ref="T5:T9"/>
    <mergeCell ref="I5:I9"/>
    <mergeCell ref="J5:J9"/>
    <mergeCell ref="K5:K9"/>
    <mergeCell ref="A2:C3"/>
    <mergeCell ref="A1:C1"/>
    <mergeCell ref="D1:E1"/>
    <mergeCell ref="F1:G1"/>
    <mergeCell ref="H1:I1"/>
    <mergeCell ref="J1:K1"/>
    <mergeCell ref="L1:M1"/>
    <mergeCell ref="E5:E9"/>
    <mergeCell ref="F5:F9"/>
    <mergeCell ref="G5:G9"/>
    <mergeCell ref="H5:H9"/>
    <mergeCell ref="L5:L9"/>
    <mergeCell ref="M5:M9"/>
    <mergeCell ref="AG5:AG9"/>
    <mergeCell ref="AH5:AH9"/>
    <mergeCell ref="X10:X11"/>
    <mergeCell ref="Y10:Y11"/>
    <mergeCell ref="Z10:Z11"/>
    <mergeCell ref="AA10:AA11"/>
    <mergeCell ref="AB10:AB11"/>
    <mergeCell ref="AC10:AC11"/>
    <mergeCell ref="AD10:AD11"/>
    <mergeCell ref="AE10:AE11"/>
    <mergeCell ref="AF10:AF11"/>
    <mergeCell ref="AG10:AG11"/>
    <mergeCell ref="AH10:AH11"/>
    <mergeCell ref="X5:X9"/>
    <mergeCell ref="Y5:Y9"/>
    <mergeCell ref="Z5:Z9"/>
    <mergeCell ref="AA5:AA9"/>
    <mergeCell ref="AB5:AB9"/>
    <mergeCell ref="AC5:AC9"/>
    <mergeCell ref="AD5:AD9"/>
    <mergeCell ref="AE5:AE9"/>
    <mergeCell ref="AF5:AF9"/>
    <mergeCell ref="AF15:AF17"/>
    <mergeCell ref="AG15:AG17"/>
    <mergeCell ref="AH15:AH17"/>
    <mergeCell ref="X13:X14"/>
    <mergeCell ref="Y13:Y14"/>
    <mergeCell ref="Z13:Z14"/>
    <mergeCell ref="AA13:AA14"/>
    <mergeCell ref="AB13:AB14"/>
    <mergeCell ref="AC13:AC14"/>
    <mergeCell ref="AD13:AD14"/>
    <mergeCell ref="AE13:AE14"/>
    <mergeCell ref="AF13:AF14"/>
    <mergeCell ref="AF21:AF24"/>
    <mergeCell ref="AG21:AG24"/>
    <mergeCell ref="AH21:AH24"/>
    <mergeCell ref="X1:X4"/>
    <mergeCell ref="X25:X27"/>
    <mergeCell ref="X18:X19"/>
    <mergeCell ref="X21:X24"/>
    <mergeCell ref="Y21:Y24"/>
    <mergeCell ref="Z21:Z24"/>
    <mergeCell ref="AA21:AA24"/>
    <mergeCell ref="AB21:AB24"/>
    <mergeCell ref="AC21:AC24"/>
    <mergeCell ref="AD21:AD24"/>
    <mergeCell ref="AE21:AE24"/>
    <mergeCell ref="AG13:AG14"/>
    <mergeCell ref="AH13:AH14"/>
    <mergeCell ref="X15:X17"/>
    <mergeCell ref="Y15:Y17"/>
    <mergeCell ref="Z15:Z17"/>
    <mergeCell ref="AA15:AA17"/>
    <mergeCell ref="AB15:AB17"/>
    <mergeCell ref="AC15:AC17"/>
    <mergeCell ref="AD15:AD17"/>
    <mergeCell ref="AE15:AE17"/>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2573F-3A7D-904D-B954-F4EA9D34F9CA}">
  <sheetPr codeName="Tabelle16">
    <pageSetUpPr fitToPage="1"/>
  </sheetPr>
  <dimension ref="A1:BP170"/>
  <sheetViews>
    <sheetView topLeftCell="A7" zoomScale="25" zoomScaleNormal="25" workbookViewId="0">
      <selection activeCell="C9" sqref="C9"/>
    </sheetView>
  </sheetViews>
  <sheetFormatPr defaultColWidth="11" defaultRowHeight="15.75"/>
  <cols>
    <col min="1" max="5" width="13.125" customWidth="1"/>
    <col min="6" max="9" width="15.125" customWidth="1"/>
    <col min="10" max="13" width="13.125" customWidth="1"/>
    <col min="14" max="17" width="18" customWidth="1"/>
    <col min="18" max="41" width="13.125" customWidth="1"/>
    <col min="43" max="43" width="12.125" customWidth="1"/>
    <col min="48" max="48" width="12.125" customWidth="1"/>
    <col min="61" max="61" width="17.5" bestFit="1" customWidth="1"/>
  </cols>
  <sheetData>
    <row r="1" spans="1:59" ht="23.25">
      <c r="A1" s="91" t="s">
        <v>393</v>
      </c>
    </row>
    <row r="2" spans="1:59" ht="18.95" customHeight="1">
      <c r="B2" s="343" t="s">
        <v>103</v>
      </c>
      <c r="C2" s="343"/>
      <c r="D2" s="343"/>
      <c r="E2" s="343"/>
      <c r="F2" s="342" t="s">
        <v>104</v>
      </c>
      <c r="G2" s="342"/>
      <c r="H2" s="342"/>
      <c r="I2" s="342"/>
      <c r="J2" s="341" t="s">
        <v>105</v>
      </c>
      <c r="K2" s="341"/>
      <c r="L2" s="341"/>
      <c r="M2" s="341"/>
      <c r="N2" s="340" t="s">
        <v>106</v>
      </c>
      <c r="O2" s="340"/>
      <c r="P2" s="340"/>
      <c r="Q2" s="340"/>
      <c r="R2" s="344" t="s">
        <v>107</v>
      </c>
      <c r="S2" s="344"/>
      <c r="T2" s="344"/>
      <c r="U2" s="344"/>
      <c r="V2" s="339" t="s">
        <v>108</v>
      </c>
      <c r="W2" s="339"/>
      <c r="X2" s="339"/>
      <c r="Y2" s="339"/>
      <c r="Z2" s="338" t="s">
        <v>109</v>
      </c>
      <c r="AA2" s="338"/>
      <c r="AB2" s="338"/>
      <c r="AC2" s="338"/>
      <c r="AD2" s="337" t="s">
        <v>110</v>
      </c>
      <c r="AE2" s="337"/>
      <c r="AF2" s="337"/>
      <c r="AG2" s="337"/>
      <c r="AH2" s="336" t="s">
        <v>111</v>
      </c>
      <c r="AI2" s="336"/>
      <c r="AJ2" s="336"/>
      <c r="AK2" s="336"/>
      <c r="AL2" s="335" t="s">
        <v>10</v>
      </c>
      <c r="AM2" s="335"/>
      <c r="AN2" s="335"/>
      <c r="AO2" s="335"/>
    </row>
    <row r="3" spans="1:59" ht="37.5">
      <c r="B3" s="64" t="s">
        <v>394</v>
      </c>
      <c r="C3" s="64" t="s">
        <v>395</v>
      </c>
      <c r="D3" s="64" t="s">
        <v>396</v>
      </c>
      <c r="E3" s="64" t="s">
        <v>397</v>
      </c>
      <c r="F3" s="65" t="s">
        <v>394</v>
      </c>
      <c r="G3" s="65" t="s">
        <v>395</v>
      </c>
      <c r="H3" s="65" t="s">
        <v>396</v>
      </c>
      <c r="I3" s="65" t="s">
        <v>397</v>
      </c>
      <c r="J3" s="66" t="s">
        <v>394</v>
      </c>
      <c r="K3" s="66" t="s">
        <v>395</v>
      </c>
      <c r="L3" s="66" t="s">
        <v>396</v>
      </c>
      <c r="M3" s="66" t="s">
        <v>397</v>
      </c>
      <c r="N3" s="67" t="s">
        <v>394</v>
      </c>
      <c r="O3" s="169" t="s">
        <v>395</v>
      </c>
      <c r="P3" s="169" t="s">
        <v>396</v>
      </c>
      <c r="Q3" s="169" t="s">
        <v>397</v>
      </c>
      <c r="R3" s="61" t="s">
        <v>394</v>
      </c>
      <c r="S3" s="61" t="s">
        <v>395</v>
      </c>
      <c r="T3" s="61" t="s">
        <v>396</v>
      </c>
      <c r="U3" s="61" t="s">
        <v>397</v>
      </c>
      <c r="V3" s="69" t="s">
        <v>394</v>
      </c>
      <c r="W3" s="69" t="s">
        <v>395</v>
      </c>
      <c r="X3" s="69" t="s">
        <v>396</v>
      </c>
      <c r="Y3" s="69" t="s">
        <v>397</v>
      </c>
      <c r="Z3" s="70" t="s">
        <v>394</v>
      </c>
      <c r="AA3" s="70" t="s">
        <v>395</v>
      </c>
      <c r="AB3" s="70" t="s">
        <v>396</v>
      </c>
      <c r="AC3" s="70" t="s">
        <v>397</v>
      </c>
      <c r="AD3" s="71" t="s">
        <v>394</v>
      </c>
      <c r="AE3" s="71" t="s">
        <v>395</v>
      </c>
      <c r="AF3" s="71" t="s">
        <v>396</v>
      </c>
      <c r="AG3" s="71" t="s">
        <v>397</v>
      </c>
      <c r="AH3" s="72" t="s">
        <v>394</v>
      </c>
      <c r="AI3" s="170" t="s">
        <v>395</v>
      </c>
      <c r="AJ3" s="170" t="s">
        <v>396</v>
      </c>
      <c r="AK3" s="170" t="s">
        <v>397</v>
      </c>
      <c r="AL3" s="60" t="s">
        <v>394</v>
      </c>
      <c r="AM3" s="60" t="s">
        <v>395</v>
      </c>
      <c r="AN3" s="60" t="s">
        <v>396</v>
      </c>
      <c r="AO3" s="60" t="s">
        <v>397</v>
      </c>
    </row>
    <row r="4" spans="1:59" ht="45.95" customHeight="1">
      <c r="A4" s="62" t="s">
        <v>161</v>
      </c>
      <c r="B4" s="73">
        <f>'07_Scenario_EI_Nature'!D30</f>
        <v>0</v>
      </c>
      <c r="C4" s="73">
        <f>'07_Scenario_EI_Culture'!D30</f>
        <v>0</v>
      </c>
      <c r="D4" s="73">
        <f>'07_Scenario_EI_Society'!D30</f>
        <v>0</v>
      </c>
      <c r="E4" s="73">
        <f>'07_Scenario_Growth_Extinction'!D30</f>
        <v>20</v>
      </c>
      <c r="F4" s="73">
        <f>'07_Scenario_EI_Nature'!F30</f>
        <v>0</v>
      </c>
      <c r="G4" s="73">
        <f>'07_Scenario_EI_Culture'!F30</f>
        <v>0</v>
      </c>
      <c r="H4" s="73">
        <f>'07_Scenario_EI_Society'!F30</f>
        <v>3</v>
      </c>
      <c r="I4" s="73">
        <f>'07_Scenario_Growth_Extinction'!F30</f>
        <v>3</v>
      </c>
      <c r="J4" s="73">
        <f>'07_Scenario_EI_Nature'!H30</f>
        <v>0</v>
      </c>
      <c r="K4" s="73">
        <f>'07_Scenario_EI_Culture'!H30</f>
        <v>2</v>
      </c>
      <c r="L4" s="73">
        <f>'07_Scenario_EI_Society'!H30</f>
        <v>0</v>
      </c>
      <c r="M4" s="73">
        <f>'07_Scenario_Growth_Extinction'!H30</f>
        <v>0</v>
      </c>
      <c r="N4" s="73">
        <f>'07_Scenario_EI_Nature'!J30</f>
        <v>1</v>
      </c>
      <c r="O4" s="73">
        <f>'07_Scenario_EI_Culture'!J30</f>
        <v>0</v>
      </c>
      <c r="P4" s="73">
        <f>'07_Scenario_EI_Society'!J30</f>
        <v>0</v>
      </c>
      <c r="Q4" s="73">
        <f>'07_Scenario_Growth_Extinction'!J30</f>
        <v>0</v>
      </c>
      <c r="R4" s="73">
        <f>'07_Scenario_EI_Nature'!L30</f>
        <v>10</v>
      </c>
      <c r="S4" s="73">
        <f>'07_Scenario_EI_Culture'!L30</f>
        <v>0</v>
      </c>
      <c r="T4" s="73">
        <f>'07_Scenario_EI_Society'!L30</f>
        <v>0</v>
      </c>
      <c r="U4" s="73">
        <f>'07_Scenario_Growth_Extinction'!L30</f>
        <v>0</v>
      </c>
      <c r="V4" s="73">
        <f>'07_Scenario_EI_Nature'!N30</f>
        <v>0</v>
      </c>
      <c r="W4" s="73">
        <f>'07_Scenario_EI_Culture'!N30</f>
        <v>0</v>
      </c>
      <c r="X4" s="73">
        <f>'07_Scenario_EI_Society'!N30</f>
        <v>0</v>
      </c>
      <c r="Y4" s="73">
        <f>'07_Scenario_Growth_Extinction'!N30</f>
        <v>11</v>
      </c>
      <c r="Z4" s="73">
        <f>'07_Scenario_EI_Nature'!P30</f>
        <v>0</v>
      </c>
      <c r="AA4" s="73">
        <f>'07_Scenario_EI_Culture'!P30</f>
        <v>7</v>
      </c>
      <c r="AB4" s="73">
        <f>'07_Scenario_EI_Society'!P30</f>
        <v>0</v>
      </c>
      <c r="AC4" s="73">
        <f>'07_Scenario_Growth_Extinction'!P30</f>
        <v>2</v>
      </c>
      <c r="AD4" s="73">
        <f>'07_Scenario_EI_Nature'!R30</f>
        <v>0</v>
      </c>
      <c r="AE4" s="73">
        <f>'07_Scenario_EI_Culture'!R30</f>
        <v>0</v>
      </c>
      <c r="AF4" s="73">
        <f>'07_Scenario_EI_Society'!R30</f>
        <v>0</v>
      </c>
      <c r="AG4" s="73">
        <f>'07_Scenario_Growth_Extinction'!R30</f>
        <v>4</v>
      </c>
      <c r="AH4" s="73">
        <f>'07_Scenario_EI_Nature'!T30</f>
        <v>4</v>
      </c>
      <c r="AI4" s="73">
        <f>'07_Scenario_EI_Culture'!T30</f>
        <v>12</v>
      </c>
      <c r="AJ4" s="73">
        <f>'07_Scenario_EI_Society'!T30</f>
        <v>0</v>
      </c>
      <c r="AK4" s="73">
        <f>'07_Scenario_Growth_Extinction'!T30</f>
        <v>2</v>
      </c>
      <c r="AL4" s="73">
        <f>'07_Scenario_EI_Nature'!V30</f>
        <v>0</v>
      </c>
      <c r="AM4" s="73">
        <f>'07_Scenario_EI_Culture'!V30</f>
        <v>0</v>
      </c>
      <c r="AN4" s="73">
        <f>'07_Scenario_EI_Society'!V30</f>
        <v>0</v>
      </c>
      <c r="AO4" s="73">
        <f>'07_Scenario_Growth_Extinction'!V30</f>
        <v>0</v>
      </c>
    </row>
    <row r="5" spans="1:59" s="78" customFormat="1" ht="45.95" customHeight="1" thickBot="1">
      <c r="A5" s="63" t="s">
        <v>162</v>
      </c>
      <c r="B5" s="73">
        <f>'07_Scenario_EI_Nature'!D31</f>
        <v>25</v>
      </c>
      <c r="C5" s="73">
        <f>'07_Scenario_EI_Culture'!D31</f>
        <v>24</v>
      </c>
      <c r="D5" s="73">
        <f>'07_Scenario_EI_Society'!D31</f>
        <v>20</v>
      </c>
      <c r="E5" s="73">
        <f>'07_Scenario_Growth_Extinction'!D31</f>
        <v>0</v>
      </c>
      <c r="F5" s="73">
        <f>'07_Scenario_EI_Nature'!F31</f>
        <v>10</v>
      </c>
      <c r="G5" s="73">
        <f>'07_Scenario_EI_Culture'!F31</f>
        <v>7</v>
      </c>
      <c r="H5" s="73">
        <f>'07_Scenario_EI_Society'!F31</f>
        <v>4</v>
      </c>
      <c r="I5" s="73">
        <f>'07_Scenario_Growth_Extinction'!F31</f>
        <v>0</v>
      </c>
      <c r="J5" s="73">
        <f>'07_Scenario_EI_Nature'!H31</f>
        <v>0</v>
      </c>
      <c r="K5" s="73">
        <f>'07_Scenario_EI_Culture'!H31</f>
        <v>0</v>
      </c>
      <c r="L5" s="73">
        <f>'07_Scenario_EI_Society'!H31</f>
        <v>0</v>
      </c>
      <c r="M5" s="73">
        <f>'07_Scenario_Growth_Extinction'!H31</f>
        <v>3</v>
      </c>
      <c r="N5" s="73">
        <f>'07_Scenario_EI_Nature'!J31</f>
        <v>0</v>
      </c>
      <c r="O5" s="73">
        <f>'07_Scenario_EI_Culture'!J31</f>
        <v>3</v>
      </c>
      <c r="P5" s="73">
        <f>'07_Scenario_EI_Society'!J31</f>
        <v>0</v>
      </c>
      <c r="Q5" s="73">
        <f>'07_Scenario_Growth_Extinction'!J31</f>
        <v>5</v>
      </c>
      <c r="R5" s="73">
        <f>'07_Scenario_EI_Nature'!L31</f>
        <v>0</v>
      </c>
      <c r="S5" s="73">
        <f>'07_Scenario_EI_Culture'!L31</f>
        <v>0</v>
      </c>
      <c r="T5" s="73">
        <f>'07_Scenario_EI_Society'!L31</f>
        <v>0</v>
      </c>
      <c r="U5" s="73">
        <f>'07_Scenario_Growth_Extinction'!L31</f>
        <v>0</v>
      </c>
      <c r="V5" s="73">
        <f>'07_Scenario_EI_Nature'!N31</f>
        <v>1</v>
      </c>
      <c r="W5" s="73">
        <f>'07_Scenario_EI_Culture'!N31</f>
        <v>0</v>
      </c>
      <c r="X5" s="73">
        <f>'07_Scenario_EI_Society'!N31</f>
        <v>0</v>
      </c>
      <c r="Y5" s="73">
        <f>'07_Scenario_Growth_Extinction'!N31</f>
        <v>0</v>
      </c>
      <c r="Z5" s="73">
        <f>'07_Scenario_EI_Nature'!P31</f>
        <v>10</v>
      </c>
      <c r="AA5" s="73">
        <f>'07_Scenario_EI_Culture'!P31</f>
        <v>0</v>
      </c>
      <c r="AB5" s="73">
        <f>'07_Scenario_EI_Society'!P31</f>
        <v>0</v>
      </c>
      <c r="AC5" s="73">
        <f>'07_Scenario_Growth_Extinction'!P31</f>
        <v>0</v>
      </c>
      <c r="AD5" s="73">
        <f>'07_Scenario_EI_Nature'!R31</f>
        <v>4</v>
      </c>
      <c r="AE5" s="73">
        <f>'07_Scenario_EI_Culture'!R31</f>
        <v>2</v>
      </c>
      <c r="AF5" s="73">
        <f>'07_Scenario_EI_Society'!R31</f>
        <v>2</v>
      </c>
      <c r="AG5" s="73">
        <f>'07_Scenario_Growth_Extinction'!R31</f>
        <v>0</v>
      </c>
      <c r="AH5" s="73">
        <f>'07_Scenario_EI_Nature'!T31</f>
        <v>0</v>
      </c>
      <c r="AI5" s="73">
        <f>'07_Scenario_EI_Culture'!T31</f>
        <v>0</v>
      </c>
      <c r="AJ5" s="73">
        <f>'07_Scenario_EI_Society'!T31</f>
        <v>0</v>
      </c>
      <c r="AK5" s="73">
        <f>'07_Scenario_Growth_Extinction'!T31</f>
        <v>0</v>
      </c>
      <c r="AL5" s="73">
        <f>'07_Scenario_EI_Nature'!V31</f>
        <v>0</v>
      </c>
      <c r="AM5" s="73">
        <f>'07_Scenario_EI_Culture'!V31</f>
        <v>0</v>
      </c>
      <c r="AN5" s="73">
        <f>'07_Scenario_EI_Society'!V31</f>
        <v>0</v>
      </c>
      <c r="AO5" s="73">
        <f>'07_Scenario_Growth_Extinction'!V31</f>
        <v>0</v>
      </c>
    </row>
    <row r="6" spans="1:59" s="1" customFormat="1" ht="45.95" customHeight="1">
      <c r="A6" s="75" t="s">
        <v>163</v>
      </c>
      <c r="B6" s="171">
        <f>'07_Scenario_EI_Nature'!D32</f>
        <v>0.01</v>
      </c>
      <c r="C6" s="171">
        <f>'07_Scenario_EI_Culture'!D32</f>
        <v>0.01</v>
      </c>
      <c r="D6" s="171">
        <f>'07_Scenario_EI_Society'!D32</f>
        <v>0.01</v>
      </c>
      <c r="E6" s="171">
        <f>'07_Scenario_Growth_Extinction'!D32</f>
        <v>0.01</v>
      </c>
      <c r="F6" s="171">
        <f>'07_Scenario_EI_Nature'!F32</f>
        <v>0.01</v>
      </c>
      <c r="G6" s="171">
        <f>'07_Scenario_EI_Culture'!F32</f>
        <v>0.01</v>
      </c>
      <c r="H6" s="171">
        <f>'07_Scenario_EI_Society'!F32</f>
        <v>0.01</v>
      </c>
      <c r="I6" s="171">
        <f>'07_Scenario_Growth_Extinction'!F32</f>
        <v>0.01</v>
      </c>
      <c r="J6" s="171">
        <f>'07_Scenario_EI_Nature'!H32</f>
        <v>0.01</v>
      </c>
      <c r="K6" s="171">
        <f>'07_Scenario_EI_Culture'!H32</f>
        <v>0.01</v>
      </c>
      <c r="L6" s="171">
        <f>'07_Scenario_EI_Society'!H32</f>
        <v>0.01</v>
      </c>
      <c r="M6" s="171">
        <f>'07_Scenario_Growth_Extinction'!H32</f>
        <v>0.01</v>
      </c>
      <c r="N6" s="171">
        <f>'07_Scenario_EI_Nature'!J32</f>
        <v>0.01</v>
      </c>
      <c r="O6" s="171">
        <f>'07_Scenario_EI_Culture'!J32</f>
        <v>0.01</v>
      </c>
      <c r="P6" s="171">
        <f>'07_Scenario_EI_Society'!J32</f>
        <v>0.01</v>
      </c>
      <c r="Q6" s="171">
        <f>'07_Scenario_Growth_Extinction'!J32</f>
        <v>0.01</v>
      </c>
      <c r="R6" s="171">
        <f>'07_Scenario_EI_Nature'!L32</f>
        <v>0.01</v>
      </c>
      <c r="S6" s="171">
        <f>'07_Scenario_EI_Culture'!L32</f>
        <v>0.01</v>
      </c>
      <c r="T6" s="171">
        <f>'07_Scenario_EI_Society'!L32</f>
        <v>0.01</v>
      </c>
      <c r="U6" s="171">
        <f>'07_Scenario_Growth_Extinction'!L32</f>
        <v>0.01</v>
      </c>
      <c r="V6" s="171">
        <f>'07_Scenario_EI_Nature'!N32</f>
        <v>0.01</v>
      </c>
      <c r="W6" s="171">
        <f>'07_Scenario_EI_Culture'!N32</f>
        <v>0.01</v>
      </c>
      <c r="X6" s="171">
        <f>'07_Scenario_EI_Society'!N32</f>
        <v>0.01</v>
      </c>
      <c r="Y6" s="171">
        <f>'07_Scenario_Growth_Extinction'!N32</f>
        <v>0.01</v>
      </c>
      <c r="Z6" s="171">
        <f>'07_Scenario_EI_Nature'!P32</f>
        <v>0.01</v>
      </c>
      <c r="AA6" s="171">
        <f>'07_Scenario_EI_Culture'!P32</f>
        <v>0.01</v>
      </c>
      <c r="AB6" s="171">
        <f>'07_Scenario_EI_Society'!P32</f>
        <v>0.01</v>
      </c>
      <c r="AC6" s="171">
        <f>'07_Scenario_Growth_Extinction'!P32</f>
        <v>0.01</v>
      </c>
      <c r="AD6" s="171">
        <f>'07_Scenario_EI_Nature'!R32</f>
        <v>0.01</v>
      </c>
      <c r="AE6" s="171">
        <f>'07_Scenario_EI_Culture'!R32</f>
        <v>0.01</v>
      </c>
      <c r="AF6" s="171">
        <f>'07_Scenario_EI_Society'!R32</f>
        <v>0.01</v>
      </c>
      <c r="AG6" s="171">
        <f>'07_Scenario_Growth_Extinction'!R32</f>
        <v>0.01</v>
      </c>
      <c r="AH6" s="171">
        <f>'07_Scenario_EI_Nature'!T32</f>
        <v>0.01</v>
      </c>
      <c r="AI6" s="171">
        <f>'07_Scenario_EI_Culture'!T32</f>
        <v>0.01</v>
      </c>
      <c r="AJ6" s="171">
        <f>'07_Scenario_EI_Society'!T32</f>
        <v>0.01</v>
      </c>
      <c r="AK6" s="171">
        <f>'07_Scenario_Growth_Extinction'!T32</f>
        <v>0.01</v>
      </c>
      <c r="AL6" s="171">
        <f>'07_Scenario_EI_Nature'!V32</f>
        <v>0</v>
      </c>
      <c r="AM6" s="171">
        <f>'07_Scenario_EI_Culture'!V32</f>
        <v>0</v>
      </c>
      <c r="AN6" s="171">
        <f>'07_Scenario_EI_Society'!V32</f>
        <v>0</v>
      </c>
      <c r="AO6" s="171">
        <f>'07_Scenario_Growth_Extinction'!V32</f>
        <v>0</v>
      </c>
    </row>
    <row r="7" spans="1:59" s="1" customFormat="1" ht="60" customHeight="1">
      <c r="A7" s="75" t="s">
        <v>164</v>
      </c>
      <c r="B7" s="171">
        <f>'07_Scenario_EI_Nature'!D33</f>
        <v>-0.25</v>
      </c>
      <c r="C7" s="171">
        <f>'07_Scenario_EI_Culture'!D33</f>
        <v>-0.24</v>
      </c>
      <c r="D7" s="171">
        <f>'07_Scenario_EI_Society'!D33</f>
        <v>-0.2</v>
      </c>
      <c r="E7" s="171">
        <f>'07_Scenario_Growth_Extinction'!D33</f>
        <v>0.2</v>
      </c>
      <c r="F7" s="171">
        <f>'07_Scenario_EI_Nature'!F33</f>
        <v>-0.1</v>
      </c>
      <c r="G7" s="171">
        <f>'07_Scenario_EI_Culture'!F33</f>
        <v>-7.0000000000000007E-2</v>
      </c>
      <c r="H7" s="171">
        <f>'07_Scenario_EI_Society'!F33</f>
        <v>-1.0000000000000002E-2</v>
      </c>
      <c r="I7" s="171">
        <f>'07_Scenario_Growth_Extinction'!F33</f>
        <v>0.03</v>
      </c>
      <c r="J7" s="171">
        <f>'07_Scenario_EI_Nature'!H33</f>
        <v>0</v>
      </c>
      <c r="K7" s="171">
        <f>'07_Scenario_EI_Culture'!H33</f>
        <v>0.02</v>
      </c>
      <c r="L7" s="171">
        <f>'07_Scenario_EI_Society'!H33</f>
        <v>0</v>
      </c>
      <c r="M7" s="171">
        <f>'07_Scenario_Growth_Extinction'!H33</f>
        <v>-0.03</v>
      </c>
      <c r="N7" s="171">
        <f>'07_Scenario_EI_Nature'!J33</f>
        <v>0.01</v>
      </c>
      <c r="O7" s="171">
        <f>'07_Scenario_EI_Culture'!J33</f>
        <v>-0.03</v>
      </c>
      <c r="P7" s="171">
        <f>'07_Scenario_EI_Society'!J33</f>
        <v>0</v>
      </c>
      <c r="Q7" s="171">
        <f>'07_Scenario_Growth_Extinction'!J33</f>
        <v>-0.05</v>
      </c>
      <c r="R7" s="171">
        <f>'07_Scenario_EI_Nature'!L33</f>
        <v>0.1</v>
      </c>
      <c r="S7" s="171">
        <f>'07_Scenario_EI_Culture'!L33</f>
        <v>0</v>
      </c>
      <c r="T7" s="171">
        <f>'07_Scenario_EI_Society'!L33</f>
        <v>0</v>
      </c>
      <c r="U7" s="171">
        <f>'07_Scenario_Growth_Extinction'!L33</f>
        <v>0</v>
      </c>
      <c r="V7" s="171">
        <f>'07_Scenario_EI_Nature'!N33</f>
        <v>-0.01</v>
      </c>
      <c r="W7" s="171">
        <f>'07_Scenario_EI_Culture'!N33</f>
        <v>0</v>
      </c>
      <c r="X7" s="171">
        <f>'07_Scenario_EI_Society'!N33</f>
        <v>0</v>
      </c>
      <c r="Y7" s="171">
        <f>'07_Scenario_Growth_Extinction'!N33</f>
        <v>0.11</v>
      </c>
      <c r="Z7" s="171">
        <f>'07_Scenario_EI_Nature'!P33</f>
        <v>-0.1</v>
      </c>
      <c r="AA7" s="171">
        <f>'07_Scenario_EI_Culture'!P33</f>
        <v>7.0000000000000007E-2</v>
      </c>
      <c r="AB7" s="171">
        <f>'07_Scenario_EI_Society'!P33</f>
        <v>0</v>
      </c>
      <c r="AC7" s="171">
        <f>'07_Scenario_Growth_Extinction'!P33</f>
        <v>0.02</v>
      </c>
      <c r="AD7" s="171">
        <f>'07_Scenario_EI_Nature'!R33</f>
        <v>-0.04</v>
      </c>
      <c r="AE7" s="171">
        <f>'07_Scenario_EI_Culture'!R33</f>
        <v>-0.02</v>
      </c>
      <c r="AF7" s="171">
        <f>'07_Scenario_EI_Society'!R33</f>
        <v>-0.02</v>
      </c>
      <c r="AG7" s="171">
        <f>'07_Scenario_Growth_Extinction'!R33</f>
        <v>0.04</v>
      </c>
      <c r="AH7" s="171">
        <f>'07_Scenario_EI_Nature'!T33</f>
        <v>0.04</v>
      </c>
      <c r="AI7" s="171">
        <f>'07_Scenario_EI_Culture'!T33</f>
        <v>0.12</v>
      </c>
      <c r="AJ7" s="171">
        <f>'07_Scenario_EI_Society'!T33</f>
        <v>0</v>
      </c>
      <c r="AK7" s="171">
        <f>'07_Scenario_Growth_Extinction'!T33</f>
        <v>0.02</v>
      </c>
      <c r="AL7" s="171">
        <f>'07_Scenario_EI_Nature'!V33</f>
        <v>0.1</v>
      </c>
      <c r="AM7" s="171">
        <f>'07_Scenario_EI_Culture'!V33</f>
        <v>0.1</v>
      </c>
      <c r="AN7" s="171">
        <f>'07_Scenario_EI_Society'!V33</f>
        <v>0</v>
      </c>
      <c r="AO7" s="171">
        <f>'07_Scenario_Growth_Extinction'!V33</f>
        <v>-0.25</v>
      </c>
    </row>
    <row r="13" spans="1:59" ht="23.25">
      <c r="A13" s="91" t="s">
        <v>398</v>
      </c>
      <c r="B13" s="91"/>
      <c r="J13" s="91"/>
      <c r="K13" s="91" t="s">
        <v>166</v>
      </c>
      <c r="U13" s="91" t="s">
        <v>399</v>
      </c>
      <c r="V13" s="91"/>
      <c r="AD13" s="91"/>
      <c r="AE13" s="91" t="s">
        <v>400</v>
      </c>
      <c r="AO13" s="91" t="s">
        <v>401</v>
      </c>
      <c r="AP13" s="91"/>
      <c r="AX13" s="91"/>
      <c r="AY13" s="91" t="s">
        <v>402</v>
      </c>
    </row>
    <row r="14" spans="1:59" ht="110.25">
      <c r="B14" s="157" t="s">
        <v>102</v>
      </c>
      <c r="C14" s="157" t="s">
        <v>167</v>
      </c>
      <c r="D14" s="157">
        <v>2060</v>
      </c>
      <c r="E14" s="157" t="s">
        <v>168</v>
      </c>
      <c r="F14" s="157" t="s">
        <v>169</v>
      </c>
      <c r="G14" s="157" t="s">
        <v>170</v>
      </c>
      <c r="H14" s="157" t="s">
        <v>171</v>
      </c>
      <c r="I14" s="157" t="s">
        <v>172</v>
      </c>
      <c r="L14" s="157" t="s">
        <v>173</v>
      </c>
      <c r="M14" s="157" t="s">
        <v>169</v>
      </c>
      <c r="N14" s="157">
        <v>2060</v>
      </c>
      <c r="O14" s="157" t="s">
        <v>174</v>
      </c>
      <c r="P14" s="157" t="s">
        <v>175</v>
      </c>
      <c r="Q14" s="157" t="s">
        <v>176</v>
      </c>
      <c r="R14" s="157" t="s">
        <v>177</v>
      </c>
      <c r="S14" s="157" t="s">
        <v>172</v>
      </c>
      <c r="V14" s="157" t="s">
        <v>173</v>
      </c>
      <c r="W14" s="157" t="s">
        <v>169</v>
      </c>
      <c r="X14" s="157">
        <v>2060</v>
      </c>
      <c r="Y14" s="157" t="s">
        <v>174</v>
      </c>
      <c r="Z14" s="157" t="s">
        <v>175</v>
      </c>
      <c r="AA14" s="157" t="s">
        <v>176</v>
      </c>
      <c r="AB14" s="157" t="s">
        <v>177</v>
      </c>
      <c r="AC14" s="157" t="s">
        <v>172</v>
      </c>
      <c r="AF14" s="157" t="s">
        <v>173</v>
      </c>
      <c r="AG14" s="157" t="s">
        <v>169</v>
      </c>
      <c r="AH14" s="157">
        <v>2060</v>
      </c>
      <c r="AI14" s="157" t="s">
        <v>174</v>
      </c>
      <c r="AJ14" s="157" t="s">
        <v>175</v>
      </c>
      <c r="AK14" s="157" t="s">
        <v>176</v>
      </c>
      <c r="AL14" s="157" t="s">
        <v>177</v>
      </c>
      <c r="AM14" s="157" t="s">
        <v>172</v>
      </c>
      <c r="AP14" s="157" t="s">
        <v>173</v>
      </c>
      <c r="AQ14" s="157" t="s">
        <v>169</v>
      </c>
      <c r="AR14" s="157">
        <v>2060</v>
      </c>
      <c r="AS14" s="157" t="s">
        <v>174</v>
      </c>
      <c r="AT14" s="157" t="s">
        <v>175</v>
      </c>
      <c r="AU14" s="157" t="s">
        <v>176</v>
      </c>
      <c r="AV14" s="157" t="s">
        <v>177</v>
      </c>
      <c r="AW14" s="157" t="s">
        <v>172</v>
      </c>
      <c r="AZ14" s="157" t="s">
        <v>173</v>
      </c>
      <c r="BA14" s="157" t="s">
        <v>169</v>
      </c>
      <c r="BB14" s="157">
        <v>2060</v>
      </c>
      <c r="BC14" s="157" t="s">
        <v>174</v>
      </c>
      <c r="BD14" s="157" t="s">
        <v>175</v>
      </c>
      <c r="BE14" s="157" t="s">
        <v>176</v>
      </c>
      <c r="BF14" s="157" t="s">
        <v>177</v>
      </c>
      <c r="BG14" s="157" t="s">
        <v>172</v>
      </c>
    </row>
    <row r="15" spans="1:59">
      <c r="A15" s="137" t="s">
        <v>103</v>
      </c>
      <c r="B15" s="58">
        <f>'04_Areal_coverage_Projected'!B3</f>
        <v>226030</v>
      </c>
      <c r="C15" s="156">
        <f t="shared" ref="C15:C24" si="0">B15/$B$25</f>
        <v>5.4741034196980537E-2</v>
      </c>
      <c r="D15" s="58">
        <f>'04_Areal_coverage_Projected'!J3</f>
        <v>283964.41185538785</v>
      </c>
      <c r="E15" s="156">
        <f t="shared" ref="E15:E24" si="1">D15/$D$25</f>
        <v>6.8771869132863997E-2</v>
      </c>
      <c r="F15" s="58">
        <f t="shared" ref="F15:F24" si="2">D15-B15</f>
        <v>57934.411855387851</v>
      </c>
      <c r="G15" s="156">
        <f t="shared" ref="G15:G24" si="3">F15/B15</f>
        <v>0.2563129312719013</v>
      </c>
      <c r="H15" s="156">
        <f t="shared" ref="H15:H24" si="4">F15/$B$25</f>
        <v>1.403083493588347E-2</v>
      </c>
      <c r="I15" s="156">
        <f t="shared" ref="I15:I24" si="5">D15/$D$25</f>
        <v>6.8771869132863997E-2</v>
      </c>
      <c r="K15" s="137" t="s">
        <v>103</v>
      </c>
      <c r="L15" s="158">
        <f>G15+'06_Scenarios_Summary_BAU'!B7</f>
        <v>0.2563129312719013</v>
      </c>
      <c r="M15">
        <f>(L15*B15)</f>
        <v>57934.411855387851</v>
      </c>
      <c r="N15" s="58">
        <f>B15+M15</f>
        <v>283964.41185538785</v>
      </c>
      <c r="O15">
        <f>(N15*$D$25)/$N$25</f>
        <v>283064.87401676987</v>
      </c>
      <c r="P15" s="13">
        <f t="shared" ref="P15:P24" si="6">O15-B15</f>
        <v>57034.874016769871</v>
      </c>
      <c r="Q15" s="156">
        <f t="shared" ref="Q15:Q24" si="7">P15/B15</f>
        <v>0.25233320363124306</v>
      </c>
      <c r="R15" s="156">
        <f>P15/$O$25</f>
        <v>1.3812980529011525E-2</v>
      </c>
      <c r="S15" s="156">
        <f t="shared" ref="S15:S24" si="8">O15/$O$25</f>
        <v>6.8554014725992041E-2</v>
      </c>
      <c r="U15" s="137" t="s">
        <v>103</v>
      </c>
      <c r="V15" s="158">
        <f>Q15+B7</f>
        <v>2.3332036312430637E-3</v>
      </c>
      <c r="W15">
        <f>(B15*V15)</f>
        <v>527.37401676986974</v>
      </c>
      <c r="X15" s="58">
        <f>B15+W15</f>
        <v>226557.37401676987</v>
      </c>
      <c r="Y15">
        <f>(X15*$D$25)/$X$25</f>
        <v>235358.93122885915</v>
      </c>
      <c r="Z15" s="13">
        <f>Y15-B15</f>
        <v>9328.9312288591464</v>
      </c>
      <c r="AA15" s="156">
        <f>Z15/B15</f>
        <v>4.1272978050962909E-2</v>
      </c>
      <c r="AB15" s="156">
        <f>Z15/$Y$25</f>
        <v>2.2593255028989872E-3</v>
      </c>
      <c r="AC15" s="156">
        <f>Y15/$Y$25</f>
        <v>5.7000359699879509E-2</v>
      </c>
      <c r="AE15" s="137" t="s">
        <v>103</v>
      </c>
      <c r="AF15" s="158">
        <f>Q15+C7</f>
        <v>1.2333203631243073E-2</v>
      </c>
      <c r="AG15">
        <f>(B15*AF15)</f>
        <v>2787.6740167698717</v>
      </c>
      <c r="AH15" s="58">
        <f>B15+AG15</f>
        <v>228817.67401676986</v>
      </c>
      <c r="AI15">
        <f>(AH15*$D$25)/$AH$25</f>
        <v>234379.57332771007</v>
      </c>
      <c r="AJ15" s="13">
        <f>AI15-B15</f>
        <v>8349.5733277100662</v>
      </c>
      <c r="AK15" s="156">
        <f>AJ15/B15</f>
        <v>3.6940111169800761E-2</v>
      </c>
      <c r="AL15" s="156">
        <f>AJ15/$AI$25</f>
        <v>2.0221398887863263E-3</v>
      </c>
      <c r="AM15" s="156">
        <f>AI15/$AI$25</f>
        <v>5.6763174085766865E-2</v>
      </c>
      <c r="AO15" s="137" t="s">
        <v>103</v>
      </c>
      <c r="AP15" s="158">
        <f>Q15+D7</f>
        <v>5.2333203631243053E-2</v>
      </c>
      <c r="AQ15">
        <f>(B15*AP15)</f>
        <v>11828.874016769867</v>
      </c>
      <c r="AR15" s="58">
        <f>B15+AQ15</f>
        <v>237858.87401676987</v>
      </c>
      <c r="AS15">
        <f>(AR15*$D$25)/$AR$25</f>
        <v>241578.21069247962</v>
      </c>
      <c r="AT15" s="13">
        <f>AS15-B15</f>
        <v>15548.210692479624</v>
      </c>
      <c r="AU15" s="156">
        <f>AT15/B15</f>
        <v>6.8788261259477165E-2</v>
      </c>
      <c r="AV15" s="156">
        <f>AT15/$AS$25</f>
        <v>3.7655405619558702E-3</v>
      </c>
      <c r="AW15" s="156">
        <f>AS15/$AS$25</f>
        <v>5.8506574758936392E-2</v>
      </c>
      <c r="AY15" s="137" t="s">
        <v>103</v>
      </c>
      <c r="AZ15" s="158">
        <f>Q15+E7</f>
        <v>0.45233320363124307</v>
      </c>
      <c r="BA15">
        <f>(B15*AZ15)</f>
        <v>102240.87401676987</v>
      </c>
      <c r="BB15" s="58">
        <f>B15+BA15</f>
        <v>328270.87401676987</v>
      </c>
      <c r="BC15">
        <f>(BB15*$D$25)/$BB$25</f>
        <v>323929.56398742559</v>
      </c>
      <c r="BD15" s="13">
        <f>BC15-B15</f>
        <v>97899.563987425587</v>
      </c>
      <c r="BE15" s="156">
        <f>BD15/B15</f>
        <v>0.43312641679168956</v>
      </c>
      <c r="BF15" s="156">
        <f>BD15/$BC$25</f>
        <v>2.3709787993209514E-2</v>
      </c>
      <c r="BG15" s="156">
        <f>BC15/$BC$25</f>
        <v>7.8450822190190034E-2</v>
      </c>
    </row>
    <row r="16" spans="1:59">
      <c r="A16" s="219" t="s">
        <v>104</v>
      </c>
      <c r="B16" s="58">
        <f>'04_Areal_coverage_Projected'!B4</f>
        <v>757680</v>
      </c>
      <c r="C16" s="156">
        <f t="shared" si="0"/>
        <v>0.1834985921796585</v>
      </c>
      <c r="D16" s="58">
        <f>'04_Areal_coverage_Projected'!J4</f>
        <v>803416.84782299877</v>
      </c>
      <c r="E16" s="156">
        <f t="shared" si="1"/>
        <v>0.19457536230194697</v>
      </c>
      <c r="F16" s="58">
        <f t="shared" si="2"/>
        <v>45736.847822998767</v>
      </c>
      <c r="G16" s="156">
        <f t="shared" si="3"/>
        <v>6.0364332994138375E-2</v>
      </c>
      <c r="H16" s="156">
        <f t="shared" si="4"/>
        <v>1.1076770122288504E-2</v>
      </c>
      <c r="I16" s="156">
        <f t="shared" si="5"/>
        <v>0.19457536230194697</v>
      </c>
      <c r="K16" s="219" t="s">
        <v>104</v>
      </c>
      <c r="L16" s="158">
        <f>G16+'06_Scenarios_Summary_BAU'!C7</f>
        <v>7.0364332994138371E-2</v>
      </c>
      <c r="M16">
        <f t="shared" ref="M16:M22" si="9">(L16*B16)</f>
        <v>53313.647822998762</v>
      </c>
      <c r="N16" s="58">
        <f t="shared" ref="N16:N24" si="10">B16+M16</f>
        <v>810993.64782299881</v>
      </c>
      <c r="O16">
        <f t="shared" ref="O16:O24" si="11">(N16*$D$25)/$N$25</f>
        <v>808424.59535501862</v>
      </c>
      <c r="P16" s="13">
        <f t="shared" si="6"/>
        <v>50744.595355018624</v>
      </c>
      <c r="Q16" s="156">
        <f t="shared" si="7"/>
        <v>6.6973650294344086E-2</v>
      </c>
      <c r="R16" s="156">
        <f t="shared" ref="R16:R24" si="12">P16/$O$25</f>
        <v>1.2289570542144907E-2</v>
      </c>
      <c r="S16" s="156">
        <f t="shared" si="8"/>
        <v>0.19578816272180335</v>
      </c>
      <c r="U16" s="219" t="s">
        <v>104</v>
      </c>
      <c r="V16" s="158">
        <f>Q16+F7</f>
        <v>-3.3026349705655919E-2</v>
      </c>
      <c r="W16">
        <f t="shared" ref="W16:W23" si="13">(B16*V16)</f>
        <v>-25023.404644981376</v>
      </c>
      <c r="X16" s="58">
        <f t="shared" ref="X16:X23" si="14">B16+W16</f>
        <v>732656.59535501862</v>
      </c>
      <c r="Y16">
        <f t="shared" ref="Y16:Y25" si="15">(X16*$D$25)/$X$25</f>
        <v>761119.66776136809</v>
      </c>
      <c r="Z16" s="13">
        <f t="shared" ref="Z16:Z24" si="16">Y16-B16</f>
        <v>3439.6677613680949</v>
      </c>
      <c r="AA16" s="156">
        <f t="shared" ref="AA16:AA22" si="17">Z16/B16</f>
        <v>4.5397367772253387E-3</v>
      </c>
      <c r="AB16" s="156">
        <f t="shared" ref="AB16:AB24" si="18">Z16/$Y$25</f>
        <v>8.3303530748706953E-4</v>
      </c>
      <c r="AC16" s="156">
        <f t="shared" ref="AC16:AC24" si="19">Y16/$Y$25</f>
        <v>0.18433162748714554</v>
      </c>
      <c r="AE16" s="219" t="s">
        <v>104</v>
      </c>
      <c r="AF16" s="158">
        <f>Q16+G7</f>
        <v>-3.0263497056559202E-3</v>
      </c>
      <c r="AG16">
        <f t="shared" ref="AG16:AG24" si="20">(B16*AF16)</f>
        <v>-2293.0046449813776</v>
      </c>
      <c r="AH16" s="58">
        <f t="shared" ref="AH16:AH24" si="21">B16+AG16</f>
        <v>755386.99535501865</v>
      </c>
      <c r="AI16">
        <f t="shared" ref="AI16:AI24" si="22">(AH16*$D$25)/$AH$25</f>
        <v>773748.27984500234</v>
      </c>
      <c r="AJ16" s="13">
        <f t="shared" ref="AJ16:AJ24" si="23">AI16-B16</f>
        <v>16068.27984500234</v>
      </c>
      <c r="AK16" s="156">
        <f t="shared" ref="AK16:AK23" si="24">AJ16/B16</f>
        <v>2.120721128313053E-2</v>
      </c>
      <c r="AL16" s="156">
        <f t="shared" ref="AL16:AL24" si="25">AJ16/$AI$25</f>
        <v>3.8914934145110216E-3</v>
      </c>
      <c r="AM16" s="156">
        <f t="shared" ref="AM16:AM24" si="26">AI16/$AI$25</f>
        <v>0.18739008559416953</v>
      </c>
      <c r="AO16" s="219" t="s">
        <v>104</v>
      </c>
      <c r="AP16" s="158">
        <f>Q16+H7</f>
        <v>5.6973650294344085E-2</v>
      </c>
      <c r="AQ16">
        <f t="shared" ref="AQ16:AQ24" si="27">(B16*AP16)</f>
        <v>43167.795355018628</v>
      </c>
      <c r="AR16" s="58">
        <f t="shared" ref="AR16:AR24" si="28">B16+AQ16</f>
        <v>800847.79535501858</v>
      </c>
      <c r="AS16">
        <f t="shared" ref="AS16:AS24" si="29">(AR16*$D$25)/$AR$25</f>
        <v>813370.44177398388</v>
      </c>
      <c r="AT16" s="13">
        <f t="shared" ref="AT16:AT24" si="30">AS16-B16</f>
        <v>55690.441773983883</v>
      </c>
      <c r="AU16" s="156">
        <f t="shared" ref="AU16:AU23" si="31">AT16/B16</f>
        <v>7.3501269366993832E-2</v>
      </c>
      <c r="AV16" s="156">
        <f t="shared" ref="AV16:AV24" si="32">AT16/$AS$25</f>
        <v>1.3487379452261224E-2</v>
      </c>
      <c r="AW16" s="156">
        <f t="shared" ref="AW16:AW24" si="33">AS16/$AS$25</f>
        <v>0.19698597163191969</v>
      </c>
      <c r="AY16" s="219" t="s">
        <v>104</v>
      </c>
      <c r="AZ16" s="158">
        <f>Q16+I7</f>
        <v>9.6973650294344085E-2</v>
      </c>
      <c r="BA16">
        <f t="shared" ref="BA16:BA24" si="34">(B16*AZ16)</f>
        <v>73474.995355018633</v>
      </c>
      <c r="BB16" s="58">
        <f t="shared" ref="BB16:BB23" si="35">B16+BA16</f>
        <v>831154.99535501865</v>
      </c>
      <c r="BC16">
        <f t="shared" ref="BC16:BC24" si="36">(BB16*$D$25)/$BB$25</f>
        <v>820163.1535472984</v>
      </c>
      <c r="BD16" s="13">
        <f t="shared" ref="BD16:BD24" si="37">BC16-B16</f>
        <v>62483.153547298396</v>
      </c>
      <c r="BE16" s="156">
        <f t="shared" ref="BE16:BE23" si="38">BD16/B16</f>
        <v>8.246641530368809E-2</v>
      </c>
      <c r="BF16" s="156">
        <f t="shared" ref="BF16:BF24" si="39">BD16/$BC$25</f>
        <v>1.5132471110329806E-2</v>
      </c>
      <c r="BG16" s="156">
        <f t="shared" ref="BG16:BG24" si="40">BC16/$BC$25</f>
        <v>0.19863106328998825</v>
      </c>
    </row>
    <row r="17" spans="1:68">
      <c r="A17" s="179" t="s">
        <v>105</v>
      </c>
      <c r="B17" s="58">
        <f>'04_Areal_coverage_Projected'!B5</f>
        <v>201359</v>
      </c>
      <c r="C17" s="156">
        <f t="shared" si="0"/>
        <v>4.8766092575630686E-2</v>
      </c>
      <c r="D17" s="58">
        <f>'04_Areal_coverage_Projected'!J5</f>
        <v>177430.24458581104</v>
      </c>
      <c r="E17" s="156">
        <f t="shared" si="1"/>
        <v>4.2970911323499096E-2</v>
      </c>
      <c r="F17" s="58">
        <f t="shared" si="2"/>
        <v>-23928.755414188956</v>
      </c>
      <c r="G17" s="156">
        <f t="shared" si="3"/>
        <v>-0.11883628451764737</v>
      </c>
      <c r="H17" s="156">
        <f t="shared" si="4"/>
        <v>-5.7951812521315786E-3</v>
      </c>
      <c r="I17" s="156">
        <f t="shared" si="5"/>
        <v>4.2970911323499096E-2</v>
      </c>
      <c r="K17" s="179" t="s">
        <v>105</v>
      </c>
      <c r="L17" s="158">
        <f>G17+'06_Scenarios_Summary_BAU'!D7</f>
        <v>-0.11883628451764737</v>
      </c>
      <c r="M17">
        <f>(L17*B17)</f>
        <v>-23928.755414188956</v>
      </c>
      <c r="N17" s="58">
        <f t="shared" si="10"/>
        <v>177430.24458581104</v>
      </c>
      <c r="O17">
        <f t="shared" si="11"/>
        <v>176868.18394702417</v>
      </c>
      <c r="P17" s="13">
        <f t="shared" si="6"/>
        <v>-24490.816052975832</v>
      </c>
      <c r="Q17" s="156">
        <f t="shared" si="7"/>
        <v>-0.12162762058301756</v>
      </c>
      <c r="R17" s="156">
        <f t="shared" si="12"/>
        <v>-5.931303805105116E-3</v>
      </c>
      <c r="S17" s="156">
        <f t="shared" si="8"/>
        <v>4.2834788770525552E-2</v>
      </c>
      <c r="U17" s="179" t="s">
        <v>105</v>
      </c>
      <c r="V17" s="158">
        <f>Q17+J7</f>
        <v>-0.12162762058301756</v>
      </c>
      <c r="W17">
        <f t="shared" si="13"/>
        <v>-24490.816052975832</v>
      </c>
      <c r="X17" s="58">
        <f t="shared" si="14"/>
        <v>176868.18394702417</v>
      </c>
      <c r="Y17">
        <f t="shared" si="15"/>
        <v>183739.35928070734</v>
      </c>
      <c r="Z17" s="13">
        <f t="shared" si="16"/>
        <v>-17619.640719292656</v>
      </c>
      <c r="AA17" s="156">
        <f t="shared" si="17"/>
        <v>-8.750361652219496E-2</v>
      </c>
      <c r="AB17" s="156">
        <f t="shared" si="18"/>
        <v>-4.2672094640238455E-3</v>
      </c>
      <c r="AC17" s="156">
        <f t="shared" si="19"/>
        <v>4.4498883111606831E-2</v>
      </c>
      <c r="AE17" s="179" t="s">
        <v>105</v>
      </c>
      <c r="AF17" s="158">
        <f>Q17+K7</f>
        <v>-0.10162762058301755</v>
      </c>
      <c r="AG17">
        <f t="shared" si="20"/>
        <v>-20463.636052975831</v>
      </c>
      <c r="AH17" s="58">
        <f t="shared" si="21"/>
        <v>180895.36394702416</v>
      </c>
      <c r="AI17">
        <f t="shared" si="22"/>
        <v>185292.40978018605</v>
      </c>
      <c r="AJ17" s="13">
        <f t="shared" si="23"/>
        <v>-16066.590219813952</v>
      </c>
      <c r="AK17" s="156">
        <f t="shared" si="24"/>
        <v>-7.9790772797907972E-2</v>
      </c>
      <c r="AL17" s="156">
        <f t="shared" si="25"/>
        <v>-3.8910842129438951E-3</v>
      </c>
      <c r="AM17" s="156">
        <f t="shared" si="26"/>
        <v>4.4875008362686791E-2</v>
      </c>
      <c r="AO17" s="179" t="s">
        <v>105</v>
      </c>
      <c r="AP17" s="158">
        <f>Q17+L7</f>
        <v>-0.12162762058301756</v>
      </c>
      <c r="AQ17">
        <f t="shared" si="27"/>
        <v>-24490.816052975832</v>
      </c>
      <c r="AR17" s="58">
        <f t="shared" si="28"/>
        <v>176868.18394702417</v>
      </c>
      <c r="AS17">
        <f t="shared" si="29"/>
        <v>179633.82523764073</v>
      </c>
      <c r="AT17" s="13">
        <f t="shared" si="30"/>
        <v>-21725.174762359267</v>
      </c>
      <c r="AU17" s="156">
        <f t="shared" si="31"/>
        <v>-0.10789274262565501</v>
      </c>
      <c r="AV17" s="156">
        <f t="shared" si="32"/>
        <v>-5.2615074751213861E-3</v>
      </c>
      <c r="AW17" s="156">
        <f t="shared" si="33"/>
        <v>4.3504585100509287E-2</v>
      </c>
      <c r="AY17" s="179" t="s">
        <v>105</v>
      </c>
      <c r="AZ17" s="158">
        <f>Q17+M7</f>
        <v>-0.15162762058301754</v>
      </c>
      <c r="BA17">
        <f t="shared" si="34"/>
        <v>-30531.586052975828</v>
      </c>
      <c r="BB17" s="58">
        <f t="shared" si="35"/>
        <v>170827.41394702418</v>
      </c>
      <c r="BC17">
        <f t="shared" si="36"/>
        <v>168568.25901079527</v>
      </c>
      <c r="BD17" s="13">
        <f t="shared" si="37"/>
        <v>-32790.740989204729</v>
      </c>
      <c r="BE17" s="156">
        <f t="shared" si="38"/>
        <v>-0.16284715850398904</v>
      </c>
      <c r="BF17" s="156">
        <f t="shared" si="39"/>
        <v>-7.9414196072839314E-3</v>
      </c>
      <c r="BG17" s="156">
        <f t="shared" si="40"/>
        <v>4.0824672968346735E-2</v>
      </c>
      <c r="BI17">
        <f>BC15+BC16</f>
        <v>1144092.7175347239</v>
      </c>
    </row>
    <row r="18" spans="1:68" ht="17.100000000000001" customHeight="1">
      <c r="A18" s="176" t="s">
        <v>106</v>
      </c>
      <c r="B18" s="58">
        <f>'04_Areal_coverage_Projected'!B6</f>
        <v>1112032</v>
      </c>
      <c r="C18" s="156">
        <f t="shared" si="0"/>
        <v>0.26931726646965737</v>
      </c>
      <c r="D18" s="58">
        <f>'04_Areal_coverage_Projected'!J6</f>
        <v>1239480.2384711751</v>
      </c>
      <c r="E18" s="156">
        <f t="shared" si="1"/>
        <v>0.3001832947866751</v>
      </c>
      <c r="F18" s="58">
        <f t="shared" si="2"/>
        <v>127448.23847117508</v>
      </c>
      <c r="G18" s="156">
        <f t="shared" si="3"/>
        <v>0.11460842715962767</v>
      </c>
      <c r="H18" s="156">
        <f t="shared" si="4"/>
        <v>3.0866028317017766E-2</v>
      </c>
      <c r="I18" s="156">
        <f t="shared" si="5"/>
        <v>0.3001832947866751</v>
      </c>
      <c r="K18" s="176" t="s">
        <v>106</v>
      </c>
      <c r="L18" s="158">
        <f>G18+'06_Scenarios_Summary_BAU'!E7</f>
        <v>0.11460842715962767</v>
      </c>
      <c r="M18">
        <f t="shared" si="9"/>
        <v>127448.23847117508</v>
      </c>
      <c r="N18" s="58">
        <f t="shared" si="10"/>
        <v>1239480.2384711751</v>
      </c>
      <c r="O18">
        <f t="shared" si="11"/>
        <v>1235553.8331605976</v>
      </c>
      <c r="P18" s="13">
        <f t="shared" si="6"/>
        <v>123521.8331605976</v>
      </c>
      <c r="Q18" s="156">
        <f t="shared" si="7"/>
        <v>0.11107758873899096</v>
      </c>
      <c r="R18" s="156">
        <f t="shared" si="12"/>
        <v>2.9915112565225836E-2</v>
      </c>
      <c r="S18" s="156">
        <f t="shared" si="8"/>
        <v>0.29923237903488314</v>
      </c>
      <c r="U18" s="176" t="s">
        <v>106</v>
      </c>
      <c r="V18" s="158">
        <f>Q18+N7</f>
        <v>0.12107758873899095</v>
      </c>
      <c r="W18">
        <f t="shared" si="13"/>
        <v>134642.15316059758</v>
      </c>
      <c r="X18" s="58">
        <f t="shared" si="14"/>
        <v>1246674.1531605977</v>
      </c>
      <c r="Y18">
        <f t="shared" si="15"/>
        <v>1295106.3612557699</v>
      </c>
      <c r="Z18" s="13">
        <f>Y18-B18</f>
        <v>183074.36125576985</v>
      </c>
      <c r="AA18" s="156">
        <f>Z18/B18</f>
        <v>0.16463047938887537</v>
      </c>
      <c r="AB18" s="156">
        <f>Z18/$Y$25</f>
        <v>4.4337830686601173E-2</v>
      </c>
      <c r="AC18" s="156">
        <f>Y18/$Y$25</f>
        <v>0.3136550971562585</v>
      </c>
      <c r="AE18" s="176" t="s">
        <v>106</v>
      </c>
      <c r="AF18" s="158">
        <f>Q18+O7</f>
        <v>8.1077588738990958E-2</v>
      </c>
      <c r="AG18">
        <f t="shared" si="20"/>
        <v>90160.873160597592</v>
      </c>
      <c r="AH18" s="58">
        <f t="shared" si="21"/>
        <v>1202192.8731605976</v>
      </c>
      <c r="AI18">
        <f t="shared" si="22"/>
        <v>1231414.7230093076</v>
      </c>
      <c r="AJ18" s="13">
        <f t="shared" si="23"/>
        <v>119382.72300930764</v>
      </c>
      <c r="AK18" s="156">
        <f t="shared" si="24"/>
        <v>0.10735547449111864</v>
      </c>
      <c r="AL18" s="156">
        <f t="shared" si="25"/>
        <v>2.8912682930501105E-2</v>
      </c>
      <c r="AM18" s="156">
        <f t="shared" si="26"/>
        <v>0.29822994940015851</v>
      </c>
      <c r="AO18" s="176" t="s">
        <v>106</v>
      </c>
      <c r="AP18" s="158">
        <f>Q18+P7</f>
        <v>0.11107758873899096</v>
      </c>
      <c r="AQ18">
        <f t="shared" si="27"/>
        <v>123521.8331605976</v>
      </c>
      <c r="AR18" s="58">
        <f t="shared" si="28"/>
        <v>1235553.8331605976</v>
      </c>
      <c r="AS18">
        <f t="shared" si="29"/>
        <v>1254873.8636008492</v>
      </c>
      <c r="AT18" s="13">
        <f t="shared" si="30"/>
        <v>142841.86360084917</v>
      </c>
      <c r="AU18" s="156">
        <f t="shared" si="31"/>
        <v>0.12845121687222055</v>
      </c>
      <c r="AV18" s="156">
        <f t="shared" si="32"/>
        <v>3.459413060272757E-2</v>
      </c>
      <c r="AW18" s="156">
        <f t="shared" si="33"/>
        <v>0.3039113970723849</v>
      </c>
      <c r="AY18" s="176" t="s">
        <v>106</v>
      </c>
      <c r="AZ18" s="158">
        <f>Q18+Q7</f>
        <v>6.1077588738990954E-2</v>
      </c>
      <c r="BA18">
        <f t="shared" si="34"/>
        <v>67920.233160597592</v>
      </c>
      <c r="BB18" s="58">
        <f t="shared" si="35"/>
        <v>1179952.2331605975</v>
      </c>
      <c r="BC18">
        <f t="shared" si="36"/>
        <v>1164347.6246819738</v>
      </c>
      <c r="BD18" s="13">
        <f t="shared" si="37"/>
        <v>52315.62468197383</v>
      </c>
      <c r="BE18" s="156">
        <f t="shared" si="38"/>
        <v>4.7045071258717222E-2</v>
      </c>
      <c r="BF18" s="156">
        <f t="shared" si="39"/>
        <v>1.2670049992267961E-2</v>
      </c>
      <c r="BG18" s="156">
        <f t="shared" si="40"/>
        <v>0.28198731646192526</v>
      </c>
    </row>
    <row r="19" spans="1:68">
      <c r="A19" s="183" t="s">
        <v>107</v>
      </c>
      <c r="B19" s="58">
        <f>'04_Areal_coverage_Projected'!B7</f>
        <v>276534</v>
      </c>
      <c r="C19" s="156">
        <f t="shared" si="0"/>
        <v>6.6972336197088062E-2</v>
      </c>
      <c r="D19" s="58">
        <f>'04_Areal_coverage_Projected'!J7</f>
        <v>219471.63877797764</v>
      </c>
      <c r="E19" s="156">
        <f t="shared" si="1"/>
        <v>5.3152698684301336E-2</v>
      </c>
      <c r="F19" s="58">
        <f t="shared" si="2"/>
        <v>-57062.361222022359</v>
      </c>
      <c r="G19" s="156">
        <f t="shared" si="3"/>
        <v>-0.20634844620199455</v>
      </c>
      <c r="H19" s="156">
        <f t="shared" si="4"/>
        <v>-1.3819637512786719E-2</v>
      </c>
      <c r="I19" s="156">
        <f t="shared" si="5"/>
        <v>5.3152698684301336E-2</v>
      </c>
      <c r="K19" s="183" t="s">
        <v>107</v>
      </c>
      <c r="L19" s="158">
        <f>G19+'06_Scenarios_Summary_BAU'!F7</f>
        <v>-0.15634844620199456</v>
      </c>
      <c r="M19">
        <f>(L19*B19)</f>
        <v>-43235.661222022361</v>
      </c>
      <c r="N19" s="58">
        <f t="shared" si="10"/>
        <v>233298.33877797762</v>
      </c>
      <c r="O19">
        <f t="shared" si="11"/>
        <v>232559.3001003972</v>
      </c>
      <c r="P19" s="13">
        <f t="shared" si="6"/>
        <v>-43974.699899602798</v>
      </c>
      <c r="Q19" s="156">
        <f t="shared" si="7"/>
        <v>-0.15902095185258522</v>
      </c>
      <c r="R19" s="156">
        <f t="shared" si="12"/>
        <v>-1.0650004649852288E-2</v>
      </c>
      <c r="S19" s="156">
        <f t="shared" si="8"/>
        <v>5.632233154723576E-2</v>
      </c>
      <c r="U19" s="183" t="s">
        <v>107</v>
      </c>
      <c r="V19" s="158">
        <f>Q19+R7</f>
        <v>-5.9020951852585213E-2</v>
      </c>
      <c r="W19">
        <f t="shared" si="13"/>
        <v>-16321.2998996028</v>
      </c>
      <c r="X19" s="58">
        <f t="shared" si="14"/>
        <v>260212.7001003972</v>
      </c>
      <c r="Y19">
        <f t="shared" si="15"/>
        <v>270321.73750068218</v>
      </c>
      <c r="Z19" s="13">
        <f t="shared" si="16"/>
        <v>-6212.2624993178179</v>
      </c>
      <c r="AA19" s="156">
        <f t="shared" si="17"/>
        <v>-2.2464733086411861E-2</v>
      </c>
      <c r="AB19" s="156">
        <f t="shared" si="18"/>
        <v>-1.5045156568410227E-3</v>
      </c>
      <c r="AC19" s="156">
        <f t="shared" si="19"/>
        <v>6.5467820540247024E-2</v>
      </c>
      <c r="AE19" s="183" t="s">
        <v>107</v>
      </c>
      <c r="AF19" s="158">
        <f>Q19+S7</f>
        <v>-0.15902095185258522</v>
      </c>
      <c r="AG19">
        <f t="shared" si="20"/>
        <v>-43974.699899602798</v>
      </c>
      <c r="AH19" s="58">
        <f t="shared" si="21"/>
        <v>232559.3001003972</v>
      </c>
      <c r="AI19">
        <f t="shared" si="22"/>
        <v>238212.14757618416</v>
      </c>
      <c r="AJ19" s="13">
        <f t="shared" si="23"/>
        <v>-38321.852423815842</v>
      </c>
      <c r="AK19" s="156">
        <f t="shared" si="24"/>
        <v>-0.13857917082100515</v>
      </c>
      <c r="AL19" s="156">
        <f t="shared" si="25"/>
        <v>-9.2809708181380551E-3</v>
      </c>
      <c r="AM19" s="156">
        <f t="shared" si="26"/>
        <v>5.7691365378950012E-2</v>
      </c>
      <c r="AO19" s="183" t="s">
        <v>107</v>
      </c>
      <c r="AP19" s="158">
        <f>Q19+T7</f>
        <v>-0.15902095185258522</v>
      </c>
      <c r="AQ19">
        <f t="shared" si="27"/>
        <v>-43974.699899602798</v>
      </c>
      <c r="AR19" s="58">
        <f t="shared" si="28"/>
        <v>232559.3001003972</v>
      </c>
      <c r="AS19">
        <f t="shared" si="29"/>
        <v>236195.76873212802</v>
      </c>
      <c r="AT19" s="13">
        <f t="shared" si="30"/>
        <v>-40338.231267871975</v>
      </c>
      <c r="AU19" s="156">
        <f t="shared" si="31"/>
        <v>-0.14587078358491895</v>
      </c>
      <c r="AV19" s="156">
        <f t="shared" si="32"/>
        <v>-9.7693071595818647E-3</v>
      </c>
      <c r="AW19" s="156">
        <f t="shared" si="33"/>
        <v>5.7203029037506188E-2</v>
      </c>
      <c r="AY19" s="183" t="s">
        <v>107</v>
      </c>
      <c r="AZ19" s="158">
        <f>Q19+U7</f>
        <v>-0.15902095185258522</v>
      </c>
      <c r="BA19">
        <f t="shared" si="34"/>
        <v>-43974.699899602798</v>
      </c>
      <c r="BB19" s="58">
        <f t="shared" si="35"/>
        <v>232559.3001003972</v>
      </c>
      <c r="BC19">
        <f t="shared" si="36"/>
        <v>229483.75456207577</v>
      </c>
      <c r="BD19" s="13">
        <f t="shared" si="37"/>
        <v>-47050.245437924226</v>
      </c>
      <c r="BE19" s="156">
        <f t="shared" si="38"/>
        <v>-0.17014271459539956</v>
      </c>
      <c r="BF19" s="156">
        <f t="shared" si="39"/>
        <v>-1.1394855083368299E-2</v>
      </c>
      <c r="BG19" s="156">
        <f t="shared" si="40"/>
        <v>5.5577481113719747E-2</v>
      </c>
    </row>
    <row r="20" spans="1:68">
      <c r="A20" s="184" t="s">
        <v>108</v>
      </c>
      <c r="B20" s="58">
        <f>'04_Areal_coverage_Projected'!B8</f>
        <v>388383</v>
      </c>
      <c r="C20" s="156">
        <f t="shared" si="0"/>
        <v>9.4060465798902315E-2</v>
      </c>
      <c r="D20" s="58">
        <f>'04_Areal_coverage_Projected'!J8</f>
        <v>312150.84479062847</v>
      </c>
      <c r="E20" s="156">
        <f t="shared" si="1"/>
        <v>7.5598195236473709E-2</v>
      </c>
      <c r="F20" s="58">
        <f t="shared" si="2"/>
        <v>-76232.155209371529</v>
      </c>
      <c r="G20" s="156">
        <f t="shared" si="3"/>
        <v>-0.196280875345655</v>
      </c>
      <c r="H20" s="156">
        <f t="shared" si="4"/>
        <v>-1.8462270562428593E-2</v>
      </c>
      <c r="I20" s="156">
        <f t="shared" si="5"/>
        <v>7.5598195236473709E-2</v>
      </c>
      <c r="K20" s="184" t="s">
        <v>108</v>
      </c>
      <c r="L20" s="158">
        <f>G20+'06_Scenarios_Summary_BAU'!G7</f>
        <v>-0.17628087534565501</v>
      </c>
      <c r="M20">
        <f t="shared" si="9"/>
        <v>-68464.495209371526</v>
      </c>
      <c r="N20" s="58">
        <f t="shared" si="10"/>
        <v>319918.50479062845</v>
      </c>
      <c r="O20">
        <f t="shared" si="11"/>
        <v>318905.07216203626</v>
      </c>
      <c r="P20" s="13">
        <f t="shared" si="6"/>
        <v>-69477.92783796374</v>
      </c>
      <c r="Q20" s="156">
        <f t="shared" si="7"/>
        <v>-0.17889023937186679</v>
      </c>
      <c r="R20" s="156">
        <f t="shared" si="12"/>
        <v>-1.6826499242194919E-2</v>
      </c>
      <c r="S20" s="156">
        <f t="shared" si="8"/>
        <v>7.7233966556707376E-2</v>
      </c>
      <c r="U20" s="184" t="s">
        <v>108</v>
      </c>
      <c r="V20" s="158">
        <f>Q20+V7</f>
        <v>-0.1888902393718668</v>
      </c>
      <c r="W20">
        <f>(B20*V20)</f>
        <v>-73361.757837963742</v>
      </c>
      <c r="X20" s="58">
        <f t="shared" si="14"/>
        <v>315021.24216203624</v>
      </c>
      <c r="Y20">
        <f t="shared" si="15"/>
        <v>327259.54381937871</v>
      </c>
      <c r="Z20" s="13">
        <f t="shared" si="16"/>
        <v>-61123.456180621288</v>
      </c>
      <c r="AA20" s="156">
        <f t="shared" si="17"/>
        <v>-0.15737932963240225</v>
      </c>
      <c r="AB20" s="156">
        <f t="shared" si="18"/>
        <v>-1.4803173052342744E-2</v>
      </c>
      <c r="AC20" s="156">
        <f t="shared" si="19"/>
        <v>7.9257292746559557E-2</v>
      </c>
      <c r="AE20" s="184" t="s">
        <v>108</v>
      </c>
      <c r="AF20" s="158">
        <f>Q20+W7</f>
        <v>-0.17889023937186679</v>
      </c>
      <c r="AG20">
        <f t="shared" si="20"/>
        <v>-69477.92783796374</v>
      </c>
      <c r="AH20" s="58">
        <f t="shared" si="21"/>
        <v>318905.07216203626</v>
      </c>
      <c r="AI20">
        <f t="shared" si="22"/>
        <v>326656.73692628596</v>
      </c>
      <c r="AJ20" s="13">
        <f t="shared" si="23"/>
        <v>-61726.263073714043</v>
      </c>
      <c r="AK20" s="156">
        <f t="shared" si="24"/>
        <v>-0.15893142355281781</v>
      </c>
      <c r="AL20" s="156">
        <f t="shared" si="25"/>
        <v>-1.4949163729460679E-2</v>
      </c>
      <c r="AM20" s="156">
        <f t="shared" si="26"/>
        <v>7.9111302069441641E-2</v>
      </c>
      <c r="AO20" s="184" t="s">
        <v>108</v>
      </c>
      <c r="AP20" s="158">
        <f>Q20+X7</f>
        <v>-0.17889023937186679</v>
      </c>
      <c r="AQ20">
        <f t="shared" si="27"/>
        <v>-69477.92783796374</v>
      </c>
      <c r="AR20" s="58">
        <f t="shared" si="28"/>
        <v>318905.07216203626</v>
      </c>
      <c r="AS20">
        <f t="shared" si="29"/>
        <v>323891.70692966954</v>
      </c>
      <c r="AT20" s="13">
        <f t="shared" si="30"/>
        <v>-64491.293070330459</v>
      </c>
      <c r="AU20" s="156">
        <f t="shared" si="31"/>
        <v>-0.16605076192915358</v>
      </c>
      <c r="AV20" s="156">
        <f t="shared" si="32"/>
        <v>-1.5618812013318819E-2</v>
      </c>
      <c r="AW20" s="156">
        <f t="shared" si="33"/>
        <v>7.8441653785583487E-2</v>
      </c>
      <c r="AY20" s="184" t="s">
        <v>108</v>
      </c>
      <c r="AZ20" s="158">
        <f>Q20+Y7</f>
        <v>-6.8890239371866793E-2</v>
      </c>
      <c r="BA20">
        <f t="shared" si="34"/>
        <v>-26755.797837963742</v>
      </c>
      <c r="BB20" s="58">
        <f t="shared" si="35"/>
        <v>361627.20216203626</v>
      </c>
      <c r="BC20">
        <f t="shared" si="36"/>
        <v>356844.76203745313</v>
      </c>
      <c r="BD20" s="13">
        <f t="shared" si="37"/>
        <v>-31538.237962546875</v>
      </c>
      <c r="BE20" s="156">
        <f t="shared" si="38"/>
        <v>-8.1203960942025977E-2</v>
      </c>
      <c r="BF20" s="156">
        <f t="shared" si="39"/>
        <v>-7.6380823909228315E-3</v>
      </c>
      <c r="BG20" s="156">
        <f t="shared" si="40"/>
        <v>8.6422383407979461E-2</v>
      </c>
      <c r="BI20" s="255">
        <f>BI17*100</f>
        <v>114409271.75347239</v>
      </c>
    </row>
    <row r="21" spans="1:68">
      <c r="A21" s="177" t="s">
        <v>109</v>
      </c>
      <c r="B21" s="58">
        <f>'04_Areal_coverage_Projected'!B9</f>
        <v>476677</v>
      </c>
      <c r="C21" s="156">
        <f t="shared" si="0"/>
        <v>0.11544393203519042</v>
      </c>
      <c r="D21" s="58">
        <f>'04_Areal_coverage_Projected'!J9</f>
        <v>437218.97735649376</v>
      </c>
      <c r="E21" s="156">
        <f t="shared" si="1"/>
        <v>0.10588779804026315</v>
      </c>
      <c r="F21" s="58">
        <f t="shared" si="2"/>
        <v>-39458.022643506236</v>
      </c>
      <c r="G21" s="156">
        <f t="shared" si="3"/>
        <v>-8.2777274010506566E-2</v>
      </c>
      <c r="H21" s="156">
        <f t="shared" si="4"/>
        <v>-9.5561339949272548E-3</v>
      </c>
      <c r="I21" s="156">
        <f t="shared" si="5"/>
        <v>0.10588779804026315</v>
      </c>
      <c r="K21" s="177" t="s">
        <v>109</v>
      </c>
      <c r="L21" s="158">
        <f>G21+'06_Scenarios_Summary_BAU'!H7</f>
        <v>-0.10277727401050657</v>
      </c>
      <c r="M21">
        <f t="shared" si="9"/>
        <v>-48991.562643506237</v>
      </c>
      <c r="N21" s="58">
        <f t="shared" si="10"/>
        <v>427685.43735649379</v>
      </c>
      <c r="O21">
        <f t="shared" si="11"/>
        <v>426330.62239424436</v>
      </c>
      <c r="P21" s="13">
        <f t="shared" si="6"/>
        <v>-50346.377605755639</v>
      </c>
      <c r="Q21" s="156">
        <f t="shared" si="7"/>
        <v>-0.10561948154778947</v>
      </c>
      <c r="R21" s="156">
        <f t="shared" si="12"/>
        <v>-1.2193128249395052E-2</v>
      </c>
      <c r="S21" s="156">
        <f t="shared" si="8"/>
        <v>0.10325080378579533</v>
      </c>
      <c r="U21" s="177" t="s">
        <v>109</v>
      </c>
      <c r="V21" s="158">
        <f>Q21+Z7</f>
        <v>-0.20561948154778947</v>
      </c>
      <c r="W21">
        <f t="shared" si="13"/>
        <v>-98014.077605755636</v>
      </c>
      <c r="X21" s="58">
        <f t="shared" si="14"/>
        <v>378662.92239424435</v>
      </c>
      <c r="Y21">
        <f t="shared" si="15"/>
        <v>393373.64805485855</v>
      </c>
      <c r="Z21" s="13">
        <f t="shared" si="16"/>
        <v>-83303.351945141447</v>
      </c>
      <c r="AA21" s="156">
        <f t="shared" si="17"/>
        <v>-0.17475848833726285</v>
      </c>
      <c r="AB21" s="156">
        <f t="shared" si="18"/>
        <v>-2.0174807050179586E-2</v>
      </c>
      <c r="AC21" s="156">
        <f t="shared" si="19"/>
        <v>9.5269124985010806E-2</v>
      </c>
      <c r="AE21" s="177" t="s">
        <v>109</v>
      </c>
      <c r="AF21" s="158">
        <f>Q21+AA7</f>
        <v>-3.5619481547789461E-2</v>
      </c>
      <c r="AG21">
        <f t="shared" si="20"/>
        <v>-16978.987605755636</v>
      </c>
      <c r="AH21" s="58">
        <f>B21+AG21</f>
        <v>459698.01239424438</v>
      </c>
      <c r="AI21">
        <f t="shared" si="22"/>
        <v>470871.94845212402</v>
      </c>
      <c r="AJ21" s="13">
        <f t="shared" si="23"/>
        <v>-5805.0515478759771</v>
      </c>
      <c r="AK21" s="156">
        <f t="shared" si="24"/>
        <v>-1.2178165818522766E-2</v>
      </c>
      <c r="AL21" s="156">
        <f t="shared" si="25"/>
        <v>-1.4058953470668216E-3</v>
      </c>
      <c r="AM21" s="156">
        <f t="shared" si="26"/>
        <v>0.1140380366881236</v>
      </c>
      <c r="AO21" s="177" t="s">
        <v>109</v>
      </c>
      <c r="AP21" s="158">
        <f>Q21+AB7</f>
        <v>-0.10561948154778947</v>
      </c>
      <c r="AQ21">
        <f t="shared" si="27"/>
        <v>-50346.377605755639</v>
      </c>
      <c r="AR21" s="58">
        <f t="shared" si="28"/>
        <v>426330.62239424436</v>
      </c>
      <c r="AS21">
        <f t="shared" si="29"/>
        <v>432997.04224678798</v>
      </c>
      <c r="AT21" s="13">
        <f t="shared" si="30"/>
        <v>-43679.957753212017</v>
      </c>
      <c r="AU21" s="156">
        <f t="shared" si="31"/>
        <v>-9.1634288529154992E-2</v>
      </c>
      <c r="AV21" s="156">
        <f t="shared" si="32"/>
        <v>-1.0578622577052797E-2</v>
      </c>
      <c r="AW21" s="156">
        <f t="shared" si="33"/>
        <v>0.1048653094581376</v>
      </c>
      <c r="AY21" s="177" t="s">
        <v>109</v>
      </c>
      <c r="AZ21" s="158">
        <f>Q21+AC7</f>
        <v>-8.5619481547789464E-2</v>
      </c>
      <c r="BA21">
        <f t="shared" si="34"/>
        <v>-40812.837605755638</v>
      </c>
      <c r="BB21" s="58">
        <f t="shared" si="35"/>
        <v>435864.16239424434</v>
      </c>
      <c r="BC21">
        <f t="shared" si="36"/>
        <v>430099.95481627557</v>
      </c>
      <c r="BD21" s="13">
        <f t="shared" si="37"/>
        <v>-46577.045183724433</v>
      </c>
      <c r="BE21" s="156">
        <f t="shared" si="38"/>
        <v>-9.77119625736598E-2</v>
      </c>
      <c r="BF21" s="156">
        <f t="shared" si="39"/>
        <v>-1.1280253166378649E-2</v>
      </c>
      <c r="BG21" s="156">
        <f t="shared" si="40"/>
        <v>0.10416367886881174</v>
      </c>
    </row>
    <row r="22" spans="1:68">
      <c r="A22" s="180" t="s">
        <v>110</v>
      </c>
      <c r="B22" s="58">
        <f>'04_Areal_coverage_Projected'!B10</f>
        <v>539423</v>
      </c>
      <c r="C22" s="156">
        <f t="shared" si="0"/>
        <v>0.13064006056557906</v>
      </c>
      <c r="D22" s="58">
        <f>'04_Areal_coverage_Projected'!J10</f>
        <v>553251.9023432869</v>
      </c>
      <c r="E22" s="156">
        <f t="shared" si="1"/>
        <v>0.13398921074953943</v>
      </c>
      <c r="F22" s="58">
        <f t="shared" si="2"/>
        <v>13828.9023432869</v>
      </c>
      <c r="G22" s="156">
        <f t="shared" si="3"/>
        <v>2.56364714579966E-2</v>
      </c>
      <c r="H22" s="156">
        <f t="shared" si="4"/>
        <v>3.3491501839604146E-3</v>
      </c>
      <c r="I22" s="156">
        <f t="shared" si="5"/>
        <v>0.13398921074953943</v>
      </c>
      <c r="K22" s="180" t="s">
        <v>110</v>
      </c>
      <c r="L22" s="158">
        <f>G22+'06_Scenarios_Summary_BAU'!I7</f>
        <v>3.5636471457996602E-2</v>
      </c>
      <c r="M22">
        <f t="shared" si="9"/>
        <v>19223.132343286899</v>
      </c>
      <c r="N22" s="58">
        <f t="shared" si="10"/>
        <v>558646.13234328688</v>
      </c>
      <c r="O22">
        <f t="shared" si="11"/>
        <v>556876.46222456696</v>
      </c>
      <c r="P22" s="13">
        <f t="shared" si="6"/>
        <v>17453.46222456696</v>
      </c>
      <c r="Q22" s="156">
        <f t="shared" si="7"/>
        <v>3.2355799112323648E-2</v>
      </c>
      <c r="R22" s="156">
        <f t="shared" si="12"/>
        <v>4.2269635556816685E-3</v>
      </c>
      <c r="S22" s="156">
        <f t="shared" si="8"/>
        <v>0.13486702412126067</v>
      </c>
      <c r="U22" s="180" t="s">
        <v>110</v>
      </c>
      <c r="V22" s="158">
        <f>Q22+AD7</f>
        <v>-7.6442008876763529E-3</v>
      </c>
      <c r="W22">
        <f t="shared" si="13"/>
        <v>-4123.4577754330412</v>
      </c>
      <c r="X22" s="58">
        <f t="shared" si="14"/>
        <v>535299.54222456692</v>
      </c>
      <c r="Y22">
        <f t="shared" si="15"/>
        <v>556095.46452434594</v>
      </c>
      <c r="Z22" s="13">
        <f t="shared" si="16"/>
        <v>16672.464524345938</v>
      </c>
      <c r="AA22" s="156">
        <f t="shared" si="17"/>
        <v>3.0907960032008162E-2</v>
      </c>
      <c r="AB22" s="156">
        <f t="shared" si="18"/>
        <v>4.0378177705400415E-3</v>
      </c>
      <c r="AC22" s="156">
        <f t="shared" si="19"/>
        <v>0.13467787833611905</v>
      </c>
      <c r="AE22" s="180" t="s">
        <v>110</v>
      </c>
      <c r="AF22" s="158">
        <f>Q22+AE7</f>
        <v>1.2355799112323648E-2</v>
      </c>
      <c r="AG22">
        <f t="shared" si="20"/>
        <v>6665.0022245669588</v>
      </c>
      <c r="AH22" s="58">
        <f t="shared" si="21"/>
        <v>546088.002224567</v>
      </c>
      <c r="AI22">
        <f t="shared" si="22"/>
        <v>559361.83037764463</v>
      </c>
      <c r="AJ22" s="13">
        <f t="shared" si="23"/>
        <v>19938.830377644626</v>
      </c>
      <c r="AK22" s="156">
        <f t="shared" si="24"/>
        <v>3.6963255882015836E-2</v>
      </c>
      <c r="AL22" s="156">
        <f t="shared" si="25"/>
        <v>4.8288819871275439E-3</v>
      </c>
      <c r="AM22" s="156">
        <f t="shared" si="26"/>
        <v>0.13546894255270658</v>
      </c>
      <c r="AO22" s="180" t="s">
        <v>110</v>
      </c>
      <c r="AP22" s="158">
        <f>Q22+AF7</f>
        <v>1.2355799112323648E-2</v>
      </c>
      <c r="AQ22">
        <f t="shared" si="27"/>
        <v>6665.0022245669588</v>
      </c>
      <c r="AR22" s="58">
        <f t="shared" si="28"/>
        <v>546088.002224567</v>
      </c>
      <c r="AS22">
        <f t="shared" si="29"/>
        <v>554627.03673919139</v>
      </c>
      <c r="AT22" s="13">
        <f t="shared" si="30"/>
        <v>15204.03673919139</v>
      </c>
      <c r="AU22" s="156">
        <f t="shared" si="31"/>
        <v>2.81857405768597E-2</v>
      </c>
      <c r="AV22" s="156">
        <f t="shared" si="32"/>
        <v>3.6821868560466494E-3</v>
      </c>
      <c r="AW22" s="156">
        <f t="shared" si="33"/>
        <v>0.13432224742162566</v>
      </c>
      <c r="AY22" s="180" t="s">
        <v>110</v>
      </c>
      <c r="AZ22" s="158">
        <f>Q22+AG7</f>
        <v>7.2355799112323649E-2</v>
      </c>
      <c r="BA22">
        <f>(B22*AZ22)</f>
        <v>39030.382224566958</v>
      </c>
      <c r="BB22" s="58">
        <f t="shared" si="35"/>
        <v>578453.382224567</v>
      </c>
      <c r="BC22">
        <f t="shared" si="36"/>
        <v>570803.46361000428</v>
      </c>
      <c r="BD22" s="13">
        <f t="shared" si="37"/>
        <v>31380.463610004284</v>
      </c>
      <c r="BE22" s="156">
        <f t="shared" si="38"/>
        <v>5.8174129783128053E-2</v>
      </c>
      <c r="BF22" s="156">
        <f t="shared" si="39"/>
        <v>7.5998718382177021E-3</v>
      </c>
      <c r="BG22" s="156">
        <f t="shared" si="40"/>
        <v>0.1382399324037967</v>
      </c>
    </row>
    <row r="23" spans="1:68">
      <c r="A23" s="181" t="s">
        <v>111</v>
      </c>
      <c r="B23" s="58">
        <f>'04_Areal_coverage_Projected'!B11</f>
        <v>47968</v>
      </c>
      <c r="C23" s="156">
        <f t="shared" si="0"/>
        <v>1.1617121304078054E-2</v>
      </c>
      <c r="D23" s="58">
        <f>'04_Areal_coverage_Projected'!J11</f>
        <v>43953.914477291823</v>
      </c>
      <c r="E23" s="156">
        <f t="shared" si="1"/>
        <v>1.0644970736152674E-2</v>
      </c>
      <c r="F23" s="58">
        <f t="shared" si="2"/>
        <v>-4014.0855227081775</v>
      </c>
      <c r="G23" s="156">
        <f t="shared" si="3"/>
        <v>-8.3682570103155801E-2</v>
      </c>
      <c r="H23" s="156">
        <f t="shared" si="4"/>
        <v>-9.721505679253764E-4</v>
      </c>
      <c r="I23" s="156">
        <f t="shared" si="5"/>
        <v>1.0644970736152674E-2</v>
      </c>
      <c r="K23" s="181" t="s">
        <v>111</v>
      </c>
      <c r="L23" s="158">
        <f>G23+'06_Scenarios_Summary_BAU'!J7</f>
        <v>-7.3682570103155806E-2</v>
      </c>
      <c r="M23">
        <f>(L23*B23)</f>
        <v>-3534.4055227081776</v>
      </c>
      <c r="N23" s="58">
        <f t="shared" si="10"/>
        <v>44433.594477291823</v>
      </c>
      <c r="O23">
        <f t="shared" si="11"/>
        <v>44292.838460448118</v>
      </c>
      <c r="P23" s="13">
        <f t="shared" si="6"/>
        <v>-3675.161539551882</v>
      </c>
      <c r="Q23" s="156">
        <f t="shared" si="7"/>
        <v>-7.6616943369577264E-2</v>
      </c>
      <c r="R23" s="156">
        <f t="shared" si="12"/>
        <v>-8.9006832507205742E-4</v>
      </c>
      <c r="S23" s="156">
        <f t="shared" si="8"/>
        <v>1.0727052979005992E-2</v>
      </c>
      <c r="U23" s="181" t="s">
        <v>111</v>
      </c>
      <c r="V23" s="158">
        <f>Q23+AH7</f>
        <v>-3.6616943369577264E-2</v>
      </c>
      <c r="W23">
        <f t="shared" si="13"/>
        <v>-1756.4415395518822</v>
      </c>
      <c r="X23" s="58">
        <f t="shared" si="14"/>
        <v>46211.558460448119</v>
      </c>
      <c r="Y23">
        <f>(X23*$D$25)/$X$25</f>
        <v>48006.837371207985</v>
      </c>
      <c r="Z23" s="13">
        <f t="shared" si="16"/>
        <v>38.837371207984688</v>
      </c>
      <c r="AA23" s="156">
        <f>Z23/B23</f>
        <v>8.0965166794497764E-4</v>
      </c>
      <c r="AB23" s="156">
        <f t="shared" si="18"/>
        <v>9.4058216405659285E-6</v>
      </c>
      <c r="AC23" s="156">
        <f t="shared" si="19"/>
        <v>1.1626527125718617E-2</v>
      </c>
      <c r="AE23" s="181" t="s">
        <v>111</v>
      </c>
      <c r="AF23" s="158">
        <f>Q23+AI7</f>
        <v>4.3383056630422731E-2</v>
      </c>
      <c r="AG23">
        <f t="shared" si="20"/>
        <v>2080.9984604481174</v>
      </c>
      <c r="AH23" s="58">
        <f t="shared" si="21"/>
        <v>50048.998460448114</v>
      </c>
      <c r="AI23">
        <f t="shared" si="22"/>
        <v>51265.5456141877</v>
      </c>
      <c r="AJ23" s="13">
        <f t="shared" si="23"/>
        <v>3297.5456141877003</v>
      </c>
      <c r="AK23" s="156">
        <f t="shared" si="24"/>
        <v>6.8744696760083809E-2</v>
      </c>
      <c r="AL23" s="156">
        <f t="shared" si="25"/>
        <v>7.9861548127395517E-4</v>
      </c>
      <c r="AM23" s="156">
        <f t="shared" si="26"/>
        <v>1.2415736785352009E-2</v>
      </c>
      <c r="AO23" s="181" t="s">
        <v>111</v>
      </c>
      <c r="AP23" s="158">
        <f>Q23+AJ7</f>
        <v>-7.6616943369577264E-2</v>
      </c>
      <c r="AQ23">
        <f t="shared" si="27"/>
        <v>-3675.161539551882</v>
      </c>
      <c r="AR23" s="58">
        <f t="shared" si="28"/>
        <v>44292.838460448118</v>
      </c>
      <c r="AS23">
        <f t="shared" si="29"/>
        <v>44985.433930086205</v>
      </c>
      <c r="AT23" s="13">
        <f t="shared" si="30"/>
        <v>-2982.5660699137952</v>
      </c>
      <c r="AU23" s="156">
        <f t="shared" si="31"/>
        <v>-6.2178245286728551E-2</v>
      </c>
      <c r="AV23" s="156">
        <f t="shared" si="32"/>
        <v>-7.2233221797064491E-4</v>
      </c>
      <c r="AW23" s="156">
        <f t="shared" si="33"/>
        <v>1.0894789086107406E-2</v>
      </c>
      <c r="AY23" s="181" t="s">
        <v>111</v>
      </c>
      <c r="AZ23" s="158">
        <f>Q23+AK7</f>
        <v>-5.6616943369577261E-2</v>
      </c>
      <c r="BA23">
        <f t="shared" si="34"/>
        <v>-2715.8015395518819</v>
      </c>
      <c r="BB23" s="58">
        <f t="shared" si="35"/>
        <v>45252.198460448119</v>
      </c>
      <c r="BC23">
        <f t="shared" si="36"/>
        <v>44653.748099554425</v>
      </c>
      <c r="BD23" s="13">
        <f t="shared" si="37"/>
        <v>-3314.2519004455753</v>
      </c>
      <c r="BE23" s="156">
        <f t="shared" si="38"/>
        <v>-6.9092976577000823E-2</v>
      </c>
      <c r="BF23" s="156">
        <f t="shared" si="39"/>
        <v>-8.0266149015484182E-4</v>
      </c>
      <c r="BG23" s="156">
        <f t="shared" si="40"/>
        <v>1.0814459813923207E-2</v>
      </c>
    </row>
    <row r="24" spans="1:68">
      <c r="A24" s="123" t="s">
        <v>10</v>
      </c>
      <c r="B24" s="58">
        <f>'04_Areal_coverage_Projected'!B12</f>
        <v>102992</v>
      </c>
      <c r="C24" s="156">
        <f t="shared" si="0"/>
        <v>2.4943098677234966E-2</v>
      </c>
      <c r="D24" s="58">
        <f>'04_Areal_coverage_Projected'!J12</f>
        <v>58738.979518948741</v>
      </c>
      <c r="E24" s="156">
        <f t="shared" si="1"/>
        <v>1.422568900828435E-2</v>
      </c>
      <c r="F24" s="58">
        <f t="shared" si="2"/>
        <v>-44253.020481051259</v>
      </c>
      <c r="G24" s="156">
        <f t="shared" si="3"/>
        <v>-0.42967434830910417</v>
      </c>
      <c r="H24" s="156">
        <f t="shared" si="4"/>
        <v>-1.0717409668950613E-2</v>
      </c>
      <c r="I24" s="156">
        <f t="shared" si="5"/>
        <v>1.422568900828435E-2</v>
      </c>
      <c r="K24" s="123" t="s">
        <v>10</v>
      </c>
      <c r="L24" s="158">
        <f>G24+'06_Scenarios_Summary_BAU'!K7</f>
        <v>-0.54997434830910419</v>
      </c>
      <c r="M24">
        <f>(L24*B24)</f>
        <v>-56642.958081051256</v>
      </c>
      <c r="N24" s="58">
        <f t="shared" si="10"/>
        <v>46349.041918948744</v>
      </c>
      <c r="O24">
        <f t="shared" si="11"/>
        <v>46202.218178898467</v>
      </c>
      <c r="P24" s="13">
        <f t="shared" si="6"/>
        <v>-56789.781821101533</v>
      </c>
      <c r="Q24" s="156">
        <f t="shared" si="7"/>
        <v>-0.55139993223844119</v>
      </c>
      <c r="R24" s="156">
        <f t="shared" si="12"/>
        <v>-1.3753622920444106E-2</v>
      </c>
      <c r="S24" s="156">
        <f t="shared" si="8"/>
        <v>1.1189475756790851E-2</v>
      </c>
      <c r="U24" s="123" t="s">
        <v>10</v>
      </c>
      <c r="V24" s="158">
        <f>Q24+AL7</f>
        <v>-0.45139993223844121</v>
      </c>
      <c r="W24">
        <f>(B24*V24)</f>
        <v>-46490.581821101536</v>
      </c>
      <c r="X24" s="58">
        <f>B24+W24</f>
        <v>56501.418178898464</v>
      </c>
      <c r="Y24">
        <f t="shared" si="15"/>
        <v>58696.449202823314</v>
      </c>
      <c r="Z24" s="13">
        <f t="shared" si="16"/>
        <v>-44295.550797176686</v>
      </c>
      <c r="AA24" s="156">
        <f>Z24/B24</f>
        <v>-0.43008729607325508</v>
      </c>
      <c r="AB24" s="156">
        <f t="shared" si="18"/>
        <v>-1.0727709865780369E-2</v>
      </c>
      <c r="AC24" s="156">
        <f t="shared" si="19"/>
        <v>1.4215388811454592E-2</v>
      </c>
      <c r="AE24" s="123" t="s">
        <v>10</v>
      </c>
      <c r="AF24" s="158">
        <f>Q24+AM7</f>
        <v>-0.45139993223844121</v>
      </c>
      <c r="AG24">
        <f t="shared" si="20"/>
        <v>-46490.581821101536</v>
      </c>
      <c r="AH24" s="58">
        <f t="shared" si="21"/>
        <v>56501.418178898464</v>
      </c>
      <c r="AI24">
        <f t="shared" si="22"/>
        <v>57874.805091368034</v>
      </c>
      <c r="AJ24" s="13">
        <f t="shared" si="23"/>
        <v>-45117.194908631966</v>
      </c>
      <c r="AK24" s="156">
        <f>AJ24/B24</f>
        <v>-0.43806504299976662</v>
      </c>
      <c r="AL24" s="156">
        <f t="shared" si="25"/>
        <v>-1.0926699594590358E-2</v>
      </c>
      <c r="AM24" s="156">
        <f t="shared" si="26"/>
        <v>1.4016399082644609E-2</v>
      </c>
      <c r="AO24" s="123" t="s">
        <v>10</v>
      </c>
      <c r="AP24" s="158">
        <f>Q24+AN7</f>
        <v>-0.55139993223844119</v>
      </c>
      <c r="AQ24">
        <f t="shared" si="27"/>
        <v>-56789.781821101533</v>
      </c>
      <c r="AR24" s="58">
        <f t="shared" si="28"/>
        <v>46202.218178898467</v>
      </c>
      <c r="AS24">
        <f t="shared" si="29"/>
        <v>46924.670117184382</v>
      </c>
      <c r="AT24" s="13">
        <f t="shared" si="30"/>
        <v>-56067.329882815618</v>
      </c>
      <c r="AU24" s="156">
        <f>AT24/B24</f>
        <v>-0.54438529092371857</v>
      </c>
      <c r="AV24" s="156">
        <f t="shared" si="32"/>
        <v>-1.3578656029945574E-2</v>
      </c>
      <c r="AW24" s="156">
        <f t="shared" si="33"/>
        <v>1.1364442647289388E-2</v>
      </c>
      <c r="AY24" s="123" t="s">
        <v>10</v>
      </c>
      <c r="AZ24" s="158">
        <f>Q24+AO7</f>
        <v>-0.80139993223844119</v>
      </c>
      <c r="BA24">
        <f t="shared" si="34"/>
        <v>-82537.78182110154</v>
      </c>
      <c r="BB24" s="58">
        <f>B24+BA24</f>
        <v>20454.21817889846</v>
      </c>
      <c r="BC24">
        <f t="shared" si="36"/>
        <v>20183.715647145025</v>
      </c>
      <c r="BD24" s="13">
        <f t="shared" si="37"/>
        <v>-82808.284352854971</v>
      </c>
      <c r="BE24" s="156">
        <f>BD24/B24</f>
        <v>-0.80402637440631286</v>
      </c>
      <c r="BF24" s="156">
        <f t="shared" si="39"/>
        <v>-2.0054909195916119E-2</v>
      </c>
      <c r="BG24" s="156">
        <f t="shared" si="40"/>
        <v>4.8881894813188366E-3</v>
      </c>
    </row>
    <row r="25" spans="1:68">
      <c r="A25" s="11" t="s">
        <v>152</v>
      </c>
      <c r="B25" s="58">
        <f>SUM(B15:B24)</f>
        <v>4129078</v>
      </c>
      <c r="C25" s="156">
        <f>SUM(C15:C24)</f>
        <v>1</v>
      </c>
      <c r="D25" s="58">
        <f>SUM(D15:D24)</f>
        <v>4129078.0000000009</v>
      </c>
      <c r="I25" s="89">
        <f>SUM(I15:I24)</f>
        <v>0.99999999999999978</v>
      </c>
      <c r="K25" s="11" t="s">
        <v>152</v>
      </c>
      <c r="L25" s="158">
        <f>SUM(L15:L24)</f>
        <v>-0.70097763560439963</v>
      </c>
      <c r="N25" s="58">
        <f>SUM(N15:N24)</f>
        <v>4142199.5923999995</v>
      </c>
      <c r="O25">
        <f>SUM(O15:O24)</f>
        <v>4129078.0000000014</v>
      </c>
      <c r="S25" s="1">
        <f>SUM(S15:S24)</f>
        <v>1</v>
      </c>
      <c r="U25" s="11" t="s">
        <v>152</v>
      </c>
      <c r="V25" s="158"/>
      <c r="X25" s="58">
        <f>SUM(X15:X24)</f>
        <v>3974665.6900000013</v>
      </c>
      <c r="Y25">
        <f t="shared" si="15"/>
        <v>4129078.0000000009</v>
      </c>
      <c r="AC25" s="1">
        <f>SUM(AC15:AC24)</f>
        <v>1.0000000000000002</v>
      </c>
      <c r="AE25" s="11" t="s">
        <v>152</v>
      </c>
      <c r="AF25" s="158"/>
      <c r="AH25" s="58">
        <f>SUM(AH15:AH24)</f>
        <v>4031093.7100000018</v>
      </c>
      <c r="AI25">
        <f>SUM(AI15:AI24)</f>
        <v>4129078</v>
      </c>
      <c r="AM25" s="1"/>
      <c r="AO25" s="11" t="s">
        <v>152</v>
      </c>
      <c r="AP25" s="158"/>
      <c r="AR25" s="58">
        <f>SUM(AR15:AR24)</f>
        <v>4065506.7400000016</v>
      </c>
      <c r="AS25">
        <f>SUM(AS15:AS24)</f>
        <v>4129078.0000000009</v>
      </c>
      <c r="AW25" s="1">
        <f>SUM(AW15:AW24)</f>
        <v>1</v>
      </c>
      <c r="AY25" s="11" t="s">
        <v>152</v>
      </c>
      <c r="AZ25" s="158"/>
      <c r="BB25" s="58">
        <f>SUM(BB15:BB24)</f>
        <v>4184415.9800000014</v>
      </c>
      <c r="BC25">
        <f>SUM(BC15:BC24)</f>
        <v>4129078.0000000014</v>
      </c>
      <c r="BG25" s="1">
        <f>SUM(BG15:BG24)</f>
        <v>1</v>
      </c>
    </row>
    <row r="30" spans="1:68">
      <c r="BP30" s="58"/>
    </row>
    <row r="31" spans="1:68">
      <c r="BP31" s="58"/>
    </row>
    <row r="32" spans="1:68">
      <c r="BP32" s="58"/>
    </row>
    <row r="71" spans="1:5" ht="23.25">
      <c r="A71" s="91" t="s">
        <v>403</v>
      </c>
    </row>
    <row r="73" spans="1:5" ht="39.950000000000003" customHeight="1">
      <c r="B73" s="173" t="s">
        <v>394</v>
      </c>
      <c r="C73" s="173" t="s">
        <v>395</v>
      </c>
      <c r="D73" s="173" t="s">
        <v>396</v>
      </c>
      <c r="E73" s="173" t="s">
        <v>397</v>
      </c>
    </row>
    <row r="74" spans="1:5" ht="15.95" customHeight="1">
      <c r="A74" s="86" t="s">
        <v>103</v>
      </c>
      <c r="B74" s="158">
        <f>B7</f>
        <v>-0.25</v>
      </c>
      <c r="C74" s="158">
        <f>C7</f>
        <v>-0.24</v>
      </c>
      <c r="D74" s="158">
        <f t="shared" ref="D74" si="41">D7</f>
        <v>-0.2</v>
      </c>
      <c r="E74" s="158">
        <f>E7</f>
        <v>0.2</v>
      </c>
    </row>
    <row r="75" spans="1:5" ht="15.95" customHeight="1">
      <c r="A75" s="87" t="s">
        <v>104</v>
      </c>
      <c r="B75" s="158">
        <f>F7</f>
        <v>-0.1</v>
      </c>
      <c r="C75" s="158">
        <f t="shared" ref="C75:E75" si="42">G7</f>
        <v>-7.0000000000000007E-2</v>
      </c>
      <c r="D75" s="158">
        <f t="shared" si="42"/>
        <v>-1.0000000000000002E-2</v>
      </c>
      <c r="E75" s="158">
        <f t="shared" si="42"/>
        <v>0.03</v>
      </c>
    </row>
    <row r="76" spans="1:5" ht="15.95" customHeight="1">
      <c r="A76" s="88" t="s">
        <v>105</v>
      </c>
      <c r="B76" s="158">
        <f>J7</f>
        <v>0</v>
      </c>
      <c r="C76" s="158">
        <f t="shared" ref="C76:E76" si="43">K7</f>
        <v>0.02</v>
      </c>
      <c r="D76" s="158">
        <f t="shared" si="43"/>
        <v>0</v>
      </c>
      <c r="E76" s="158">
        <f t="shared" si="43"/>
        <v>-0.03</v>
      </c>
    </row>
    <row r="77" spans="1:5" ht="15.95" customHeight="1">
      <c r="A77" s="80" t="s">
        <v>106</v>
      </c>
      <c r="B77" s="158">
        <f>N7</f>
        <v>0.01</v>
      </c>
      <c r="C77" s="158">
        <f t="shared" ref="C77:E77" si="44">O7</f>
        <v>-0.03</v>
      </c>
      <c r="D77" s="158">
        <f t="shared" si="44"/>
        <v>0</v>
      </c>
      <c r="E77" s="158">
        <f t="shared" si="44"/>
        <v>-0.05</v>
      </c>
    </row>
    <row r="78" spans="1:5" ht="15.95" customHeight="1">
      <c r="A78" s="81" t="s">
        <v>107</v>
      </c>
      <c r="B78" s="158">
        <f>R7</f>
        <v>0.1</v>
      </c>
      <c r="C78" s="158">
        <f t="shared" ref="C78:E78" si="45">S7</f>
        <v>0</v>
      </c>
      <c r="D78" s="158">
        <f t="shared" si="45"/>
        <v>0</v>
      </c>
      <c r="E78" s="158">
        <f t="shared" si="45"/>
        <v>0</v>
      </c>
    </row>
    <row r="79" spans="1:5" ht="15.95" customHeight="1">
      <c r="A79" s="82" t="s">
        <v>108</v>
      </c>
      <c r="B79" s="158">
        <f>V7</f>
        <v>-0.01</v>
      </c>
      <c r="C79" s="158">
        <f t="shared" ref="C79:E79" si="46">W7</f>
        <v>0</v>
      </c>
      <c r="D79" s="158">
        <f t="shared" si="46"/>
        <v>0</v>
      </c>
      <c r="E79" s="158">
        <f t="shared" si="46"/>
        <v>0.11</v>
      </c>
    </row>
    <row r="80" spans="1:5" ht="15.95" customHeight="1">
      <c r="A80" s="83" t="s">
        <v>109</v>
      </c>
      <c r="B80" s="158">
        <f>Z7</f>
        <v>-0.1</v>
      </c>
      <c r="C80" s="158">
        <f t="shared" ref="C80:E80" si="47">AA7</f>
        <v>7.0000000000000007E-2</v>
      </c>
      <c r="D80" s="158">
        <f t="shared" si="47"/>
        <v>0</v>
      </c>
      <c r="E80" s="158">
        <f t="shared" si="47"/>
        <v>0.02</v>
      </c>
    </row>
    <row r="81" spans="1:5" ht="15.95" customHeight="1">
      <c r="A81" s="84" t="s">
        <v>110</v>
      </c>
      <c r="B81" s="158">
        <f>AD7</f>
        <v>-0.04</v>
      </c>
      <c r="C81" s="158">
        <f t="shared" ref="C81:E81" si="48">AE7</f>
        <v>-0.02</v>
      </c>
      <c r="D81" s="158">
        <f t="shared" si="48"/>
        <v>-0.02</v>
      </c>
      <c r="E81" s="158">
        <f t="shared" si="48"/>
        <v>0.04</v>
      </c>
    </row>
    <row r="82" spans="1:5" ht="15.95" customHeight="1">
      <c r="A82" s="85" t="s">
        <v>111</v>
      </c>
      <c r="B82" s="158">
        <f>AH7</f>
        <v>0.04</v>
      </c>
      <c r="C82" s="158">
        <f t="shared" ref="C82:E82" si="49">AI7</f>
        <v>0.12</v>
      </c>
      <c r="D82" s="158">
        <f t="shared" si="49"/>
        <v>0</v>
      </c>
      <c r="E82" s="158">
        <f t="shared" si="49"/>
        <v>0.02</v>
      </c>
    </row>
    <row r="83" spans="1:5" ht="15.95" customHeight="1">
      <c r="A83" s="79" t="s">
        <v>10</v>
      </c>
      <c r="B83" s="158">
        <f>AL7</f>
        <v>0.1</v>
      </c>
      <c r="C83" s="158">
        <f t="shared" ref="C83:D83" si="50">AM7</f>
        <v>0.1</v>
      </c>
      <c r="D83" s="158">
        <f t="shared" si="50"/>
        <v>0</v>
      </c>
      <c r="E83" s="158">
        <f>AO7</f>
        <v>-0.25</v>
      </c>
    </row>
    <row r="101" spans="1:5" ht="23.25">
      <c r="A101" s="91" t="s">
        <v>404</v>
      </c>
    </row>
    <row r="103" spans="1:5" ht="37.5">
      <c r="B103" s="173" t="s">
        <v>394</v>
      </c>
      <c r="C103" s="173" t="s">
        <v>395</v>
      </c>
      <c r="D103" s="173" t="s">
        <v>396</v>
      </c>
      <c r="E103" s="173" t="s">
        <v>397</v>
      </c>
    </row>
    <row r="104" spans="1:5" ht="18.75">
      <c r="A104" s="86" t="s">
        <v>103</v>
      </c>
      <c r="B104" s="158">
        <f>AC15-S15</f>
        <v>-1.1553655026112532E-2</v>
      </c>
      <c r="C104" s="158">
        <f>AM15-S15</f>
        <v>-1.1790840640225175E-2</v>
      </c>
      <c r="D104" s="158">
        <f>AW15-S15</f>
        <v>-1.0047439967055649E-2</v>
      </c>
      <c r="E104" s="158">
        <f>BG15-S15</f>
        <v>9.8968074641979931E-3</v>
      </c>
    </row>
    <row r="105" spans="1:5" ht="18.75">
      <c r="A105" s="87" t="s">
        <v>104</v>
      </c>
      <c r="B105" s="158">
        <f t="shared" ref="B105:B113" si="51">AC16-S16</f>
        <v>-1.1456535234657811E-2</v>
      </c>
      <c r="C105" s="158">
        <f t="shared" ref="C105:C113" si="52">AM16-S16</f>
        <v>-8.398077127633824E-3</v>
      </c>
      <c r="D105" s="158">
        <f t="shared" ref="D105:D113" si="53">AW16-S16</f>
        <v>1.1978089101163381E-3</v>
      </c>
      <c r="E105" s="158">
        <f t="shared" ref="E105:E113" si="54">BG16-S16</f>
        <v>2.8429005681848973E-3</v>
      </c>
    </row>
    <row r="106" spans="1:5" ht="37.5">
      <c r="A106" s="88" t="s">
        <v>105</v>
      </c>
      <c r="B106" s="158">
        <f t="shared" si="51"/>
        <v>1.6640943410812792E-3</v>
      </c>
      <c r="C106" s="158">
        <f t="shared" si="52"/>
        <v>2.0402195921612395E-3</v>
      </c>
      <c r="D106" s="158">
        <f t="shared" si="53"/>
        <v>6.6979632998373506E-4</v>
      </c>
      <c r="E106" s="158">
        <f t="shared" si="54"/>
        <v>-2.0101158021788162E-3</v>
      </c>
    </row>
    <row r="107" spans="1:5" ht="37.5">
      <c r="A107" s="80" t="s">
        <v>106</v>
      </c>
      <c r="B107" s="158">
        <f t="shared" si="51"/>
        <v>1.4422718121375355E-2</v>
      </c>
      <c r="C107" s="158">
        <f t="shared" si="52"/>
        <v>-1.0024296347246331E-3</v>
      </c>
      <c r="D107" s="158">
        <f t="shared" si="53"/>
        <v>4.6790180375017587E-3</v>
      </c>
      <c r="E107" s="158">
        <f t="shared" si="54"/>
        <v>-1.7245062572957881E-2</v>
      </c>
    </row>
    <row r="108" spans="1:5" ht="18.75">
      <c r="A108" s="81" t="s">
        <v>107</v>
      </c>
      <c r="B108" s="158">
        <f t="shared" si="51"/>
        <v>9.1454889930112637E-3</v>
      </c>
      <c r="C108" s="158">
        <f t="shared" si="52"/>
        <v>1.3690338317142517E-3</v>
      </c>
      <c r="D108" s="158">
        <f t="shared" si="53"/>
        <v>8.8069749027042815E-4</v>
      </c>
      <c r="E108" s="158">
        <f t="shared" si="54"/>
        <v>-7.4485043351601304E-4</v>
      </c>
    </row>
    <row r="109" spans="1:5" ht="18.75">
      <c r="A109" s="82" t="s">
        <v>108</v>
      </c>
      <c r="B109" s="158">
        <f t="shared" si="51"/>
        <v>2.0233261898521815E-3</v>
      </c>
      <c r="C109" s="158">
        <f t="shared" si="52"/>
        <v>1.8773355127342656E-3</v>
      </c>
      <c r="D109" s="158">
        <f t="shared" si="53"/>
        <v>1.2076872288761115E-3</v>
      </c>
      <c r="E109" s="158">
        <f t="shared" si="54"/>
        <v>9.1884168512720854E-3</v>
      </c>
    </row>
    <row r="110" spans="1:5" ht="18.75">
      <c r="A110" s="83" t="s">
        <v>109</v>
      </c>
      <c r="B110" s="158">
        <f t="shared" si="51"/>
        <v>-7.981678800784528E-3</v>
      </c>
      <c r="C110" s="158">
        <f t="shared" si="52"/>
        <v>1.0787232902328261E-2</v>
      </c>
      <c r="D110" s="158">
        <f t="shared" si="53"/>
        <v>1.6145056723422674E-3</v>
      </c>
      <c r="E110" s="158">
        <f t="shared" si="54"/>
        <v>9.1287508301640674E-4</v>
      </c>
    </row>
    <row r="111" spans="1:5" ht="18.75">
      <c r="A111" s="84" t="s">
        <v>110</v>
      </c>
      <c r="B111" s="158">
        <f t="shared" si="51"/>
        <v>-1.8914578514162006E-4</v>
      </c>
      <c r="C111" s="158">
        <f t="shared" si="52"/>
        <v>6.0191843144591362E-4</v>
      </c>
      <c r="D111" s="158">
        <f>AW22-S22</f>
        <v>-5.4477669963501341E-4</v>
      </c>
      <c r="E111" s="158">
        <f t="shared" si="54"/>
        <v>3.3729082825360301E-3</v>
      </c>
    </row>
    <row r="112" spans="1:5" ht="18.75">
      <c r="A112" s="85" t="s">
        <v>111</v>
      </c>
      <c r="B112" s="158">
        <f t="shared" si="51"/>
        <v>8.9947414671262549E-4</v>
      </c>
      <c r="C112" s="158">
        <f t="shared" si="52"/>
        <v>1.6886838063460176E-3</v>
      </c>
      <c r="D112" s="158">
        <f t="shared" si="53"/>
        <v>1.6773610710141447E-4</v>
      </c>
      <c r="E112" s="158">
        <f t="shared" si="54"/>
        <v>8.7406834917215168E-5</v>
      </c>
    </row>
    <row r="113" spans="1:19" ht="18.75">
      <c r="A113" s="79" t="s">
        <v>10</v>
      </c>
      <c r="B113" s="158">
        <f t="shared" si="51"/>
        <v>3.0259130546637404E-3</v>
      </c>
      <c r="C113" s="158">
        <f t="shared" si="52"/>
        <v>2.8269233258537575E-3</v>
      </c>
      <c r="D113" s="158">
        <f t="shared" si="53"/>
        <v>1.7496689049853638E-4</v>
      </c>
      <c r="E113" s="158">
        <f t="shared" si="54"/>
        <v>-6.3012862754720147E-3</v>
      </c>
    </row>
    <row r="115" spans="1:19">
      <c r="S115" t="s">
        <v>405</v>
      </c>
    </row>
    <row r="125" spans="1:19" ht="18.75">
      <c r="E125" s="256"/>
    </row>
    <row r="128" spans="1:19" ht="32.1" customHeight="1"/>
    <row r="138" spans="1:5" ht="23.25">
      <c r="A138" s="91" t="s">
        <v>406</v>
      </c>
      <c r="E138" t="s">
        <v>407</v>
      </c>
    </row>
    <row r="140" spans="1:5" ht="18.75">
      <c r="B140" s="173" t="s">
        <v>160</v>
      </c>
      <c r="C140" s="173" t="s">
        <v>408</v>
      </c>
      <c r="D140" s="173" t="s">
        <v>409</v>
      </c>
    </row>
    <row r="141" spans="1:5">
      <c r="A141" s="158" t="s">
        <v>410</v>
      </c>
      <c r="B141" s="255">
        <v>25.8</v>
      </c>
      <c r="C141" s="255">
        <v>25.1</v>
      </c>
      <c r="D141" s="257">
        <v>32</v>
      </c>
    </row>
    <row r="142" spans="1:5">
      <c r="A142" s="158" t="s">
        <v>411</v>
      </c>
      <c r="B142" s="255">
        <v>5</v>
      </c>
      <c r="C142" s="255">
        <v>5.4</v>
      </c>
      <c r="D142" s="255">
        <v>10.3</v>
      </c>
    </row>
    <row r="143" spans="1:5">
      <c r="A143" s="158" t="s">
        <v>412</v>
      </c>
      <c r="B143" s="255">
        <v>1.4</v>
      </c>
      <c r="C143" s="255">
        <v>1.5</v>
      </c>
      <c r="D143" s="255">
        <v>1.6</v>
      </c>
    </row>
    <row r="144" spans="1:5">
      <c r="A144" s="158" t="s">
        <v>413</v>
      </c>
      <c r="B144" s="255">
        <v>11.7</v>
      </c>
      <c r="C144" s="255">
        <v>7</v>
      </c>
      <c r="D144" s="255">
        <v>12.1</v>
      </c>
    </row>
    <row r="145" spans="1:4">
      <c r="A145" s="158" t="s">
        <v>414</v>
      </c>
      <c r="B145" s="255">
        <v>9</v>
      </c>
      <c r="C145" s="255">
        <v>15.5</v>
      </c>
      <c r="D145" s="255">
        <v>2</v>
      </c>
    </row>
    <row r="146" spans="1:4">
      <c r="A146" s="158" t="s">
        <v>415</v>
      </c>
      <c r="B146" s="255">
        <v>9.3000000000000007</v>
      </c>
      <c r="C146" s="255">
        <v>7.7</v>
      </c>
      <c r="D146" s="255">
        <v>4.2</v>
      </c>
    </row>
    <row r="147" spans="1:4">
      <c r="A147" s="158" t="s">
        <v>416</v>
      </c>
      <c r="B147" s="255">
        <v>0.3</v>
      </c>
      <c r="C147" s="255">
        <v>0.3</v>
      </c>
      <c r="D147" s="255">
        <v>0.3</v>
      </c>
    </row>
    <row r="148" spans="1:4">
      <c r="A148" s="158" t="s">
        <v>417</v>
      </c>
      <c r="B148" s="255">
        <v>3.3</v>
      </c>
      <c r="C148" s="255">
        <v>3.2</v>
      </c>
      <c r="D148" s="255">
        <v>3.3</v>
      </c>
    </row>
    <row r="149" spans="1:4">
      <c r="A149" s="158" t="s">
        <v>418</v>
      </c>
      <c r="B149" s="255">
        <v>0.4</v>
      </c>
      <c r="C149" s="255">
        <v>0.4</v>
      </c>
      <c r="D149" s="255">
        <v>0.5</v>
      </c>
    </row>
    <row r="150" spans="1:4">
      <c r="A150" s="158" t="s">
        <v>419</v>
      </c>
      <c r="B150" s="255">
        <v>2.2999999999999998</v>
      </c>
      <c r="C150" s="255">
        <v>2.2999999999999998</v>
      </c>
      <c r="D150" s="255">
        <v>2.2999999999999998</v>
      </c>
    </row>
    <row r="151" spans="1:4">
      <c r="A151" s="158" t="s">
        <v>420</v>
      </c>
      <c r="B151" s="255">
        <v>4.9000000000000004</v>
      </c>
      <c r="C151" s="255">
        <v>4.9000000000000004</v>
      </c>
      <c r="D151" s="255">
        <v>4.9000000000000004</v>
      </c>
    </row>
    <row r="152" spans="1:4">
      <c r="A152" s="158" t="s">
        <v>421</v>
      </c>
      <c r="B152" s="255">
        <v>0.4</v>
      </c>
      <c r="C152" s="255">
        <v>0.4</v>
      </c>
      <c r="D152" s="255">
        <v>0.4</v>
      </c>
    </row>
    <row r="153" spans="1:4">
      <c r="A153" s="158" t="s">
        <v>422</v>
      </c>
      <c r="B153" s="255">
        <v>20.3</v>
      </c>
      <c r="C153" s="255">
        <v>20.3</v>
      </c>
      <c r="D153" s="255">
        <v>20.3</v>
      </c>
    </row>
    <row r="154" spans="1:4">
      <c r="A154" s="158" t="s">
        <v>423</v>
      </c>
      <c r="B154" s="255">
        <v>5.9</v>
      </c>
      <c r="C154" s="255">
        <v>5.9</v>
      </c>
      <c r="D154" s="255">
        <v>5.9</v>
      </c>
    </row>
    <row r="155" spans="1:4">
      <c r="B155" s="258">
        <f>SUM(B141:B153)</f>
        <v>94.100000000000009</v>
      </c>
      <c r="C155" s="258">
        <f>SUM(C141:C153)</f>
        <v>94.000000000000014</v>
      </c>
      <c r="D155" s="258">
        <f>SUM(D141:D153)</f>
        <v>94.2</v>
      </c>
    </row>
    <row r="156" spans="1:4" ht="18.75">
      <c r="B156" s="173" t="s">
        <v>408</v>
      </c>
      <c r="C156" s="173" t="s">
        <v>409</v>
      </c>
    </row>
    <row r="157" spans="1:4">
      <c r="A157" s="158" t="s">
        <v>410</v>
      </c>
      <c r="B157" s="255">
        <f>C141-B141</f>
        <v>-0.69999999999999929</v>
      </c>
      <c r="C157" s="257">
        <f>D141-B141</f>
        <v>6.1999999999999993</v>
      </c>
    </row>
    <row r="158" spans="1:4">
      <c r="A158" s="158" t="s">
        <v>411</v>
      </c>
      <c r="B158" s="255">
        <f t="shared" ref="B158:B170" si="55">C142-B142</f>
        <v>0.40000000000000036</v>
      </c>
      <c r="C158" s="257">
        <f t="shared" ref="C158:C170" si="56">D142-B142</f>
        <v>5.3000000000000007</v>
      </c>
    </row>
    <row r="159" spans="1:4">
      <c r="A159" s="158" t="s">
        <v>412</v>
      </c>
      <c r="B159" s="255">
        <f t="shared" si="55"/>
        <v>0.10000000000000009</v>
      </c>
      <c r="C159" s="257">
        <f t="shared" si="56"/>
        <v>0.20000000000000018</v>
      </c>
    </row>
    <row r="160" spans="1:4">
      <c r="A160" s="158" t="s">
        <v>413</v>
      </c>
      <c r="B160" s="255">
        <f t="shared" si="55"/>
        <v>-4.6999999999999993</v>
      </c>
      <c r="C160" s="257">
        <f t="shared" si="56"/>
        <v>0.40000000000000036</v>
      </c>
    </row>
    <row r="161" spans="1:3">
      <c r="A161" s="158" t="s">
        <v>414</v>
      </c>
      <c r="B161" s="255">
        <f t="shared" si="55"/>
        <v>6.5</v>
      </c>
      <c r="C161" s="257">
        <f t="shared" si="56"/>
        <v>-7</v>
      </c>
    </row>
    <row r="162" spans="1:3">
      <c r="A162" s="158" t="s">
        <v>415</v>
      </c>
      <c r="B162" s="255">
        <f t="shared" si="55"/>
        <v>-1.6000000000000005</v>
      </c>
      <c r="C162" s="257">
        <f t="shared" si="56"/>
        <v>-5.1000000000000005</v>
      </c>
    </row>
    <row r="163" spans="1:3">
      <c r="A163" s="158" t="s">
        <v>416</v>
      </c>
      <c r="B163" s="255">
        <f>C147-B147</f>
        <v>0</v>
      </c>
      <c r="C163" s="257">
        <f t="shared" si="56"/>
        <v>0</v>
      </c>
    </row>
    <row r="164" spans="1:3">
      <c r="A164" s="158" t="s">
        <v>417</v>
      </c>
      <c r="B164" s="255">
        <f t="shared" si="55"/>
        <v>-9.9999999999999645E-2</v>
      </c>
      <c r="C164" s="257">
        <f t="shared" si="56"/>
        <v>0</v>
      </c>
    </row>
    <row r="165" spans="1:3">
      <c r="A165" s="158" t="s">
        <v>418</v>
      </c>
      <c r="B165" s="255">
        <f t="shared" si="55"/>
        <v>0</v>
      </c>
      <c r="C165" s="257">
        <f t="shared" si="56"/>
        <v>9.9999999999999978E-2</v>
      </c>
    </row>
    <row r="166" spans="1:3">
      <c r="A166" s="158" t="s">
        <v>419</v>
      </c>
      <c r="B166" s="255">
        <f t="shared" si="55"/>
        <v>0</v>
      </c>
      <c r="C166" s="257">
        <f t="shared" si="56"/>
        <v>0</v>
      </c>
    </row>
    <row r="167" spans="1:3">
      <c r="A167" s="158" t="s">
        <v>420</v>
      </c>
      <c r="B167" s="255">
        <f t="shared" si="55"/>
        <v>0</v>
      </c>
      <c r="C167" s="257">
        <f t="shared" si="56"/>
        <v>0</v>
      </c>
    </row>
    <row r="168" spans="1:3">
      <c r="A168" s="158" t="s">
        <v>421</v>
      </c>
      <c r="B168" s="255">
        <f t="shared" si="55"/>
        <v>0</v>
      </c>
      <c r="C168" s="257">
        <f t="shared" si="56"/>
        <v>0</v>
      </c>
    </row>
    <row r="169" spans="1:3">
      <c r="A169" s="158" t="s">
        <v>422</v>
      </c>
      <c r="B169" s="255">
        <f t="shared" si="55"/>
        <v>0</v>
      </c>
      <c r="C169" s="257">
        <f t="shared" si="56"/>
        <v>0</v>
      </c>
    </row>
    <row r="170" spans="1:3">
      <c r="A170" s="158" t="s">
        <v>423</v>
      </c>
      <c r="B170" s="255">
        <f t="shared" si="55"/>
        <v>0</v>
      </c>
      <c r="C170" s="257">
        <f t="shared" si="56"/>
        <v>0</v>
      </c>
    </row>
  </sheetData>
  <mergeCells count="10">
    <mergeCell ref="N2:Q2"/>
    <mergeCell ref="J2:M2"/>
    <mergeCell ref="F2:I2"/>
    <mergeCell ref="B2:E2"/>
    <mergeCell ref="R2:U2"/>
    <mergeCell ref="AL2:AO2"/>
    <mergeCell ref="AH2:AK2"/>
    <mergeCell ref="AD2:AG2"/>
    <mergeCell ref="Z2:AC2"/>
    <mergeCell ref="V2:Y2"/>
  </mergeCells>
  <pageMargins left="0.7" right="0.7" top="0.78740157499999996" bottom="0.78740157499999996" header="0.3" footer="0.3"/>
  <pageSetup paperSize="9" scale="73" orientation="landscape" horizontalDpi="0" verticalDpi="0" copies="2"/>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947AE-DB55-47D1-851C-B2EFCDD76B8C}">
  <sheetPr codeName="Tabelle17">
    <pageSetUpPr fitToPage="1"/>
  </sheetPr>
  <dimension ref="A1:AK208"/>
  <sheetViews>
    <sheetView tabSelected="1" topLeftCell="D147" zoomScale="55" zoomScaleNormal="55" workbookViewId="0">
      <selection activeCell="D154" sqref="D154"/>
    </sheetView>
  </sheetViews>
  <sheetFormatPr defaultColWidth="10" defaultRowHeight="15"/>
  <cols>
    <col min="1" max="1" width="13.875" style="3" customWidth="1"/>
    <col min="2" max="2" width="18.625" style="3" customWidth="1"/>
    <col min="3" max="3" width="17.625" style="3" customWidth="1"/>
    <col min="4" max="4" width="24.625" style="3" customWidth="1"/>
    <col min="5" max="11" width="12.5" style="3" customWidth="1"/>
    <col min="12" max="12" width="13.375" style="3" customWidth="1"/>
    <col min="13" max="20" width="11.875" style="3" bestFit="1" customWidth="1"/>
    <col min="21" max="21" width="14.125" style="3" bestFit="1" customWidth="1"/>
    <col min="22" max="22" width="15.625" style="3" customWidth="1"/>
    <col min="23" max="23" width="13.125" style="3" bestFit="1" customWidth="1"/>
    <col min="24" max="24" width="13.125" style="3" customWidth="1"/>
    <col min="25" max="28" width="12.625" style="3" bestFit="1" customWidth="1"/>
    <col min="29" max="29" width="24.875" style="3" customWidth="1"/>
    <col min="30" max="30" width="9.875" style="3" bestFit="1" customWidth="1"/>
    <col min="31" max="31" width="9.125" style="3" customWidth="1"/>
    <col min="32" max="32" width="7.125" style="3" bestFit="1" customWidth="1"/>
    <col min="33" max="33" width="8.125" style="3" customWidth="1"/>
    <col min="34" max="16384" width="10" style="3"/>
  </cols>
  <sheetData>
    <row r="1" spans="1:32" customFormat="1" ht="18.75">
      <c r="A1" s="27" t="s">
        <v>112</v>
      </c>
      <c r="M1" s="345" t="s">
        <v>424</v>
      </c>
      <c r="N1" s="345"/>
      <c r="O1" s="345"/>
      <c r="P1" s="345"/>
      <c r="Q1" s="345"/>
      <c r="R1" s="345"/>
      <c r="S1" s="345"/>
      <c r="T1" s="345"/>
    </row>
    <row r="2" spans="1:32" ht="15.75">
      <c r="A2" s="11" t="s">
        <v>98</v>
      </c>
      <c r="B2" s="19" t="s">
        <v>102</v>
      </c>
      <c r="C2" s="19">
        <v>2060</v>
      </c>
      <c r="D2" s="19"/>
      <c r="E2" s="253" t="s">
        <v>99</v>
      </c>
      <c r="F2" s="253">
        <v>1990</v>
      </c>
      <c r="G2" s="253" t="s">
        <v>100</v>
      </c>
      <c r="H2" s="253">
        <v>2000</v>
      </c>
      <c r="I2" s="253">
        <v>2005</v>
      </c>
      <c r="J2" s="253" t="s">
        <v>101</v>
      </c>
      <c r="K2" s="253">
        <v>2015</v>
      </c>
      <c r="L2" s="19" t="s">
        <v>425</v>
      </c>
      <c r="M2" s="19">
        <v>2025</v>
      </c>
      <c r="N2" s="19">
        <v>2030</v>
      </c>
      <c r="O2" s="19">
        <v>2035</v>
      </c>
      <c r="P2" s="19">
        <v>2040</v>
      </c>
      <c r="Q2" s="19">
        <v>2045</v>
      </c>
      <c r="R2" s="19">
        <v>2050</v>
      </c>
      <c r="S2" s="19">
        <v>2055</v>
      </c>
      <c r="T2" s="19">
        <v>2060</v>
      </c>
    </row>
    <row r="3" spans="1:32">
      <c r="A3" s="137" t="s">
        <v>103</v>
      </c>
      <c r="B3" s="14">
        <f>'04_Areal_coverage_Projected'!B3</f>
        <v>226030</v>
      </c>
      <c r="C3" s="14">
        <f>'04_Areal_coverage_Projected'!J3</f>
        <v>283964.41185538785</v>
      </c>
      <c r="D3" s="14"/>
      <c r="E3" s="14">
        <f>'01_Historic_Areal_coverage'!B2</f>
        <v>159906</v>
      </c>
      <c r="F3" s="14">
        <f>'01_Historic_Areal_coverage'!C2</f>
        <v>173220</v>
      </c>
      <c r="G3" s="14">
        <f>'01_Historic_Areal_coverage'!D2</f>
        <v>186534</v>
      </c>
      <c r="H3" s="14">
        <f>'01_Historic_Areal_coverage'!E2</f>
        <v>194281.66666666666</v>
      </c>
      <c r="I3" s="14">
        <f>'01_Historic_Areal_coverage'!F2</f>
        <v>202029.33333333331</v>
      </c>
      <c r="J3" s="14">
        <f>'01_Historic_Areal_coverage'!G2</f>
        <v>209777</v>
      </c>
      <c r="K3" s="14">
        <f>'01_Historic_Areal_coverage'!H2</f>
        <v>217903.5</v>
      </c>
      <c r="L3" s="14">
        <f>B3</f>
        <v>226030</v>
      </c>
      <c r="M3" s="14">
        <f>'04_Areal_coverage_Projected'!C3</f>
        <v>233250.28940000001</v>
      </c>
      <c r="N3" s="14">
        <f>'04_Areal_coverage_Projected'!D3</f>
        <v>240434.22066727999</v>
      </c>
      <c r="O3" s="14">
        <f>'04_Areal_coverage_Projected'!E3</f>
        <v>247639.98423754741</v>
      </c>
      <c r="P3" s="14">
        <f>'04_Areal_coverage_Projected'!F3</f>
        <v>254905.93927528447</v>
      </c>
      <c r="Q3" s="14">
        <f>'04_Areal_coverage_Projected'!G3</f>
        <v>262186.1783275124</v>
      </c>
      <c r="R3" s="14">
        <f>'04_Areal_coverage_Projected'!H3</f>
        <v>269524.566933522</v>
      </c>
      <c r="S3" s="14">
        <f>'04_Areal_coverage_Projected'!I3</f>
        <v>276774.4713445208</v>
      </c>
      <c r="T3" s="14">
        <f>'04_Areal_coverage_Projected'!J3</f>
        <v>283964.41185538785</v>
      </c>
    </row>
    <row r="4" spans="1:32">
      <c r="A4" s="175" t="s">
        <v>104</v>
      </c>
      <c r="B4" s="14">
        <f>'04_Areal_coverage_Projected'!B4</f>
        <v>757680</v>
      </c>
      <c r="C4" s="14">
        <f>'04_Areal_coverage_Projected'!J4</f>
        <v>803416.84782299877</v>
      </c>
      <c r="D4" s="14"/>
      <c r="E4" s="14">
        <f>'01_Historic_Areal_coverage'!B3</f>
        <v>712287</v>
      </c>
      <c r="F4" s="14">
        <f>'01_Historic_Areal_coverage'!C3</f>
        <v>722856.5</v>
      </c>
      <c r="G4" s="14">
        <f>'01_Historic_Areal_coverage'!D3</f>
        <v>733426</v>
      </c>
      <c r="H4" s="14">
        <f>'01_Historic_Areal_coverage'!E3</f>
        <v>740353.66666666663</v>
      </c>
      <c r="I4" s="14">
        <f>'01_Historic_Areal_coverage'!F3</f>
        <v>747281.33333333326</v>
      </c>
      <c r="J4" s="14">
        <f>'01_Historic_Areal_coverage'!G3</f>
        <v>754209</v>
      </c>
      <c r="K4" s="14">
        <f>'01_Historic_Areal_coverage'!H3</f>
        <v>755944.5</v>
      </c>
      <c r="L4" s="14">
        <f t="shared" ref="L4:L12" si="0">B4</f>
        <v>757680</v>
      </c>
      <c r="M4" s="14">
        <f>'04_Areal_coverage_Projected'!C4</f>
        <v>764076.70299999998</v>
      </c>
      <c r="N4" s="14">
        <f>'04_Areal_coverage_Projected'!D4</f>
        <v>770345.96107197995</v>
      </c>
      <c r="O4" s="14">
        <f>'04_Areal_coverage_Projected'!E4</f>
        <v>776440.42977727542</v>
      </c>
      <c r="P4" s="14">
        <f>'04_Areal_coverage_Projected'!F4</f>
        <v>782301.57769292966</v>
      </c>
      <c r="Q4" s="14">
        <f>'04_Areal_coverage_Projected'!G4</f>
        <v>787922.39834795264</v>
      </c>
      <c r="R4" s="14">
        <f>'04_Areal_coverage_Projected'!H4</f>
        <v>793274.62857841968</v>
      </c>
      <c r="S4" s="14">
        <f>'04_Areal_coverage_Projected'!I4</f>
        <v>798447.60660556064</v>
      </c>
      <c r="T4" s="14">
        <f>'04_Areal_coverage_Projected'!J4</f>
        <v>803416.84782299877</v>
      </c>
    </row>
    <row r="5" spans="1:32">
      <c r="A5" s="179" t="s">
        <v>105</v>
      </c>
      <c r="B5" s="14">
        <f>'04_Areal_coverage_Projected'!B5</f>
        <v>201359</v>
      </c>
      <c r="C5" s="14">
        <f>'04_Areal_coverage_Projected'!J5</f>
        <v>177430.24458581104</v>
      </c>
      <c r="D5" s="14"/>
      <c r="E5" s="14">
        <f>'01_Historic_Areal_coverage'!B4</f>
        <v>185468</v>
      </c>
      <c r="F5" s="14">
        <f>'01_Historic_Areal_coverage'!C4</f>
        <v>188345</v>
      </c>
      <c r="G5" s="14">
        <f>'01_Historic_Areal_coverage'!D4</f>
        <v>191222</v>
      </c>
      <c r="H5" s="14">
        <f>'01_Historic_Areal_coverage'!E4</f>
        <v>197543.66666666666</v>
      </c>
      <c r="I5" s="14">
        <f>'01_Historic_Areal_coverage'!F4</f>
        <v>203865.33333333331</v>
      </c>
      <c r="J5" s="14">
        <f>'01_Historic_Areal_coverage'!G4</f>
        <v>210187</v>
      </c>
      <c r="K5" s="14">
        <f>'01_Historic_Areal_coverage'!H4</f>
        <v>205773</v>
      </c>
      <c r="L5" s="14">
        <f t="shared" si="0"/>
        <v>201359</v>
      </c>
      <c r="M5" s="14">
        <f>'04_Areal_coverage_Projected'!C5</f>
        <v>199817.27729999999</v>
      </c>
      <c r="N5" s="14">
        <f>'04_Areal_coverage_Projected'!D5</f>
        <v>197645.11648778999</v>
      </c>
      <c r="O5" s="14">
        <f>'04_Areal_coverage_Projected'!E5</f>
        <v>194915.42341802924</v>
      </c>
      <c r="P5" s="14">
        <f>'04_Areal_coverage_Projected'!F5</f>
        <v>191737.58678803194</v>
      </c>
      <c r="Q5" s="14">
        <f>'04_Areal_coverage_Projected'!G5</f>
        <v>188245.01265711067</v>
      </c>
      <c r="R5" s="14">
        <f>'04_Areal_coverage_Projected'!H5</f>
        <v>184614.41433175254</v>
      </c>
      <c r="S5" s="14">
        <f>'04_Areal_coverage_Projected'!I5</f>
        <v>180977.6842523386</v>
      </c>
      <c r="T5" s="14">
        <f>'04_Areal_coverage_Projected'!J5</f>
        <v>177430.24458581104</v>
      </c>
    </row>
    <row r="6" spans="1:32">
      <c r="A6" s="176" t="s">
        <v>106</v>
      </c>
      <c r="B6" s="14">
        <f>'04_Areal_coverage_Projected'!B6</f>
        <v>1112032</v>
      </c>
      <c r="C6" s="14">
        <f>'04_Areal_coverage_Projected'!J6</f>
        <v>1239480.2384711751</v>
      </c>
      <c r="D6" s="14"/>
      <c r="E6" s="14">
        <f>'01_Historic_Areal_coverage'!B5</f>
        <v>1069048</v>
      </c>
      <c r="F6" s="14">
        <f>'01_Historic_Areal_coverage'!C5</f>
        <v>1079866.5</v>
      </c>
      <c r="G6" s="14">
        <f>'01_Historic_Areal_coverage'!D5</f>
        <v>1090685</v>
      </c>
      <c r="H6" s="14">
        <f>'01_Historic_Areal_coverage'!E5</f>
        <v>1088002</v>
      </c>
      <c r="I6" s="14">
        <f>'01_Historic_Areal_coverage'!F5</f>
        <v>1085319</v>
      </c>
      <c r="J6" s="14">
        <f>'01_Historic_Areal_coverage'!G5</f>
        <v>1082636</v>
      </c>
      <c r="K6" s="14">
        <f>'01_Historic_Areal_coverage'!H5</f>
        <v>1097334</v>
      </c>
      <c r="L6" s="14">
        <f t="shared" si="0"/>
        <v>1112032</v>
      </c>
      <c r="M6" s="14">
        <f>'04_Areal_coverage_Projected'!C6</f>
        <v>1124671.8518000001</v>
      </c>
      <c r="N6" s="14">
        <f>'04_Areal_coverage_Projected'!D6</f>
        <v>1138582.4151626502</v>
      </c>
      <c r="O6" s="14">
        <f>'04_Areal_coverage_Projected'!E6</f>
        <v>1153598.4005641325</v>
      </c>
      <c r="P6" s="14">
        <f>'04_Areal_coverage_Projected'!F6</f>
        <v>1169515.3516281224</v>
      </c>
      <c r="Q6" s="14">
        <f>'04_Areal_coverage_Projected'!G6</f>
        <v>1186294.7927303577</v>
      </c>
      <c r="R6" s="14">
        <f>'04_Areal_coverage_Projected'!H6</f>
        <v>1203644.1078771811</v>
      </c>
      <c r="S6" s="14">
        <f>'04_Areal_coverage_Projected'!I6</f>
        <v>1221429.313853967</v>
      </c>
      <c r="T6" s="14">
        <f>'04_Areal_coverage_Projected'!J6</f>
        <v>1239480.2384711751</v>
      </c>
      <c r="V6" s="11"/>
      <c r="W6" s="11"/>
      <c r="X6" s="11"/>
      <c r="Y6" s="11"/>
      <c r="Z6" s="11"/>
      <c r="AA6" s="11"/>
      <c r="AB6" s="11"/>
      <c r="AC6" s="11"/>
      <c r="AD6" s="11"/>
      <c r="AE6" s="11"/>
      <c r="AF6" s="11"/>
    </row>
    <row r="7" spans="1:32">
      <c r="A7" s="183" t="s">
        <v>107</v>
      </c>
      <c r="B7" s="14">
        <f>'04_Areal_coverage_Projected'!B7</f>
        <v>276534</v>
      </c>
      <c r="C7" s="14">
        <f>'04_Areal_coverage_Projected'!J7</f>
        <v>219471.63877797764</v>
      </c>
      <c r="D7" s="14"/>
      <c r="E7" s="14">
        <f>'01_Historic_Areal_coverage'!B6</f>
        <v>282166</v>
      </c>
      <c r="F7" s="14">
        <f>'01_Historic_Areal_coverage'!C6</f>
        <v>280052</v>
      </c>
      <c r="G7" s="14">
        <f>'01_Historic_Areal_coverage'!D6</f>
        <v>277938</v>
      </c>
      <c r="H7" s="14">
        <f>'01_Historic_Areal_coverage'!E6</f>
        <v>276849.33333333331</v>
      </c>
      <c r="I7" s="14">
        <f>'01_Historic_Areal_coverage'!F6</f>
        <v>275760.66666666663</v>
      </c>
      <c r="J7" s="14">
        <f>'01_Historic_Areal_coverage'!G6</f>
        <v>274672</v>
      </c>
      <c r="K7" s="14">
        <f>'01_Historic_Areal_coverage'!H6</f>
        <v>275603</v>
      </c>
      <c r="L7" s="14">
        <f t="shared" si="0"/>
        <v>276534</v>
      </c>
      <c r="M7" s="14">
        <f>'04_Areal_coverage_Projected'!C7</f>
        <v>270313.96789999999</v>
      </c>
      <c r="N7" s="14">
        <f>'04_Areal_coverage_Projected'!D7</f>
        <v>263718.59863198997</v>
      </c>
      <c r="O7" s="14">
        <f>'04_Areal_coverage_Projected'!E7</f>
        <v>256840.62883637624</v>
      </c>
      <c r="P7" s="14">
        <f>'04_Areal_coverage_Projected'!F7</f>
        <v>249728.4942711507</v>
      </c>
      <c r="Q7" s="14">
        <f>'04_Areal_coverage_Projected'!G7</f>
        <v>242373.88347089206</v>
      </c>
      <c r="R7" s="14">
        <f>'04_Areal_coverage_Projected'!H7</f>
        <v>234823.38514463996</v>
      </c>
      <c r="S7" s="14">
        <f>'04_Areal_coverage_Projected'!I7</f>
        <v>227191.45853888342</v>
      </c>
      <c r="T7" s="14">
        <f>'04_Areal_coverage_Projected'!J7</f>
        <v>219471.63877797764</v>
      </c>
    </row>
    <row r="8" spans="1:32">
      <c r="A8" s="184" t="s">
        <v>108</v>
      </c>
      <c r="B8" s="14">
        <f>'04_Areal_coverage_Projected'!B8</f>
        <v>388383</v>
      </c>
      <c r="C8" s="14">
        <f>'04_Areal_coverage_Projected'!J8</f>
        <v>312150.84479062847</v>
      </c>
      <c r="D8" s="14"/>
      <c r="E8" s="14">
        <f>'01_Historic_Areal_coverage'!B7</f>
        <v>436584</v>
      </c>
      <c r="F8" s="14">
        <f>'01_Historic_Areal_coverage'!C7</f>
        <v>431852</v>
      </c>
      <c r="G8" s="14">
        <f>'01_Historic_Areal_coverage'!D7</f>
        <v>427120</v>
      </c>
      <c r="H8" s="14">
        <f>'01_Historic_Areal_coverage'!E7</f>
        <v>419147.33333333331</v>
      </c>
      <c r="I8" s="14">
        <f>'01_Historic_Areal_coverage'!F7</f>
        <v>411174.66666666663</v>
      </c>
      <c r="J8" s="14">
        <f>'01_Historic_Areal_coverage'!G7</f>
        <v>403202</v>
      </c>
      <c r="K8" s="14">
        <f>'01_Historic_Areal_coverage'!H7</f>
        <v>395792.5</v>
      </c>
      <c r="L8" s="14">
        <f t="shared" si="0"/>
        <v>388383</v>
      </c>
      <c r="M8" s="14">
        <f>'04_Areal_coverage_Projected'!C8</f>
        <v>379900.71270000003</v>
      </c>
      <c r="N8" s="14">
        <f>'04_Areal_coverage_Projected'!D8</f>
        <v>370841.36921589001</v>
      </c>
      <c r="O8" s="14">
        <f>'04_Areal_coverage_Projected'!E8</f>
        <v>361347.00257045636</v>
      </c>
      <c r="P8" s="14">
        <f>'04_Areal_coverage_Projected'!F8</f>
        <v>351559.31567799265</v>
      </c>
      <c r="Q8" s="14">
        <f>'04_Areal_coverage_Projected'!G8</f>
        <v>341650.74125964084</v>
      </c>
      <c r="R8" s="14">
        <f>'04_Areal_coverage_Projected'!H8</f>
        <v>331709.43120371475</v>
      </c>
      <c r="S8" s="14">
        <f>'04_Areal_coverage_Projected'!I8</f>
        <v>321818.67435548524</v>
      </c>
      <c r="T8" s="14">
        <f>'04_Areal_coverage_Projected'!J8</f>
        <v>312150.84479062847</v>
      </c>
    </row>
    <row r="9" spans="1:32">
      <c r="A9" s="177" t="s">
        <v>109</v>
      </c>
      <c r="B9" s="14">
        <f>'04_Areal_coverage_Projected'!B9</f>
        <v>476677</v>
      </c>
      <c r="C9" s="14">
        <f>'04_Areal_coverage_Projected'!J9</f>
        <v>437218.97735649376</v>
      </c>
      <c r="D9" s="14"/>
      <c r="E9" s="14">
        <f>'01_Historic_Areal_coverage'!B8</f>
        <v>511951</v>
      </c>
      <c r="F9" s="14">
        <f>'01_Historic_Areal_coverage'!C8</f>
        <v>503447.5</v>
      </c>
      <c r="G9" s="14">
        <f>'01_Historic_Areal_coverage'!D8</f>
        <v>494944</v>
      </c>
      <c r="H9" s="14">
        <f>'01_Historic_Areal_coverage'!E8</f>
        <v>492344.66666666669</v>
      </c>
      <c r="I9" s="14">
        <f>'01_Historic_Areal_coverage'!F8</f>
        <v>489745.33333333337</v>
      </c>
      <c r="J9" s="14">
        <f>'01_Historic_Areal_coverage'!G8</f>
        <v>487146</v>
      </c>
      <c r="K9" s="14">
        <f>'01_Historic_Areal_coverage'!H8</f>
        <v>481911.5</v>
      </c>
      <c r="L9" s="14">
        <f t="shared" si="0"/>
        <v>476677</v>
      </c>
      <c r="M9" s="14">
        <f>'04_Areal_coverage_Projected'!C9</f>
        <v>472306.19089999999</v>
      </c>
      <c r="N9" s="14">
        <f>'04_Areal_coverage_Projected'!D9</f>
        <v>467793.34634593996</v>
      </c>
      <c r="O9" s="14">
        <f>'04_Areal_coverage_Projected'!E9</f>
        <v>463093.09712618688</v>
      </c>
      <c r="P9" s="14">
        <f>'04_Areal_coverage_Projected'!F9</f>
        <v>458241.12259023718</v>
      </c>
      <c r="Q9" s="14">
        <f>'04_Areal_coverage_Projected'!G9</f>
        <v>453232.70936298545</v>
      </c>
      <c r="R9" s="14">
        <f>'04_Areal_coverage_Projected'!H9</f>
        <v>448088.05710575799</v>
      </c>
      <c r="S9" s="14">
        <f>'04_Areal_coverage_Projected'!I9</f>
        <v>442734.68294439791</v>
      </c>
      <c r="T9" s="14">
        <f>'04_Areal_coverage_Projected'!J9</f>
        <v>437218.97735649376</v>
      </c>
    </row>
    <row r="10" spans="1:32">
      <c r="A10" s="180" t="s">
        <v>110</v>
      </c>
      <c r="B10" s="14">
        <f>'04_Areal_coverage_Projected'!B10</f>
        <v>539423</v>
      </c>
      <c r="C10" s="14">
        <f>'04_Areal_coverage_Projected'!J10</f>
        <v>553251.9023432869</v>
      </c>
      <c r="D10" s="14"/>
      <c r="E10" s="14">
        <f>'01_Historic_Areal_coverage'!B9</f>
        <v>544509</v>
      </c>
      <c r="F10" s="14">
        <f>'01_Historic_Areal_coverage'!C9</f>
        <v>537826</v>
      </c>
      <c r="G10" s="14">
        <f>'01_Historic_Areal_coverage'!D9</f>
        <v>531143</v>
      </c>
      <c r="H10" s="14">
        <f>'01_Historic_Areal_coverage'!E9</f>
        <v>534657</v>
      </c>
      <c r="I10" s="14">
        <f>'01_Historic_Areal_coverage'!F9</f>
        <v>538171</v>
      </c>
      <c r="J10" s="14">
        <f>'01_Historic_Areal_coverage'!G9</f>
        <v>541685</v>
      </c>
      <c r="K10" s="14">
        <f>'01_Historic_Areal_coverage'!H9</f>
        <v>540554</v>
      </c>
      <c r="L10" s="14">
        <f t="shared" si="0"/>
        <v>539423</v>
      </c>
      <c r="M10" s="14">
        <f>'04_Areal_coverage_Projected'!C10</f>
        <v>540975.95810000005</v>
      </c>
      <c r="N10" s="14">
        <f>'04_Areal_coverage_Projected'!D10</f>
        <v>542805.50721614005</v>
      </c>
      <c r="O10" s="14">
        <f>'04_Areal_coverage_Projected'!E10</f>
        <v>544831.9133995258</v>
      </c>
      <c r="P10" s="14">
        <f>'04_Areal_coverage_Projected'!F10</f>
        <v>546932.09202270454</v>
      </c>
      <c r="Q10" s="14">
        <f>'04_Areal_coverage_Projected'!G10</f>
        <v>548902.43130019959</v>
      </c>
      <c r="R10" s="14">
        <f>'04_Areal_coverage_Projected'!H10</f>
        <v>550678.2220525234</v>
      </c>
      <c r="S10" s="14">
        <f>'04_Areal_coverage_Projected'!I10</f>
        <v>552167.90565368521</v>
      </c>
      <c r="T10" s="14">
        <f>'04_Areal_coverage_Projected'!J10</f>
        <v>553251.9023432869</v>
      </c>
    </row>
    <row r="11" spans="1:32">
      <c r="A11" s="181" t="s">
        <v>111</v>
      </c>
      <c r="B11" s="14">
        <f>'04_Areal_coverage_Projected'!B11</f>
        <v>47968</v>
      </c>
      <c r="C11" s="14">
        <f>'04_Areal_coverage_Projected'!J11</f>
        <v>43953.914477291823</v>
      </c>
      <c r="D11" s="14"/>
      <c r="E11" s="14">
        <f>'01_Historic_Areal_coverage'!B10</f>
        <v>73689</v>
      </c>
      <c r="F11" s="14">
        <f>'01_Historic_Areal_coverage'!C10</f>
        <v>67571</v>
      </c>
      <c r="G11" s="14">
        <f>'01_Historic_Areal_coverage'!D10</f>
        <v>61453</v>
      </c>
      <c r="H11" s="14">
        <f>'01_Historic_Areal_coverage'!E10</f>
        <v>57846.666666666664</v>
      </c>
      <c r="I11" s="14">
        <f>'01_Historic_Areal_coverage'!F10</f>
        <v>54240.333333333328</v>
      </c>
      <c r="J11" s="14">
        <f>'01_Historic_Areal_coverage'!G10</f>
        <v>50634</v>
      </c>
      <c r="K11" s="14">
        <f>'01_Historic_Areal_coverage'!H10</f>
        <v>49301</v>
      </c>
      <c r="L11" s="14">
        <f t="shared" si="0"/>
        <v>47968</v>
      </c>
      <c r="M11" s="14">
        <f>'04_Areal_coverage_Projected'!C11</f>
        <v>46695.088900000002</v>
      </c>
      <c r="N11" s="14">
        <f>'04_Areal_coverage_Projected'!D11</f>
        <v>45714.237780340001</v>
      </c>
      <c r="O11" s="14">
        <f>'04_Areal_coverage_Projected'!E11</f>
        <v>44955.796868898382</v>
      </c>
      <c r="P11" s="14">
        <f>'04_Areal_coverage_Projected'!F11</f>
        <v>44404.232780238897</v>
      </c>
      <c r="Q11" s="14">
        <f>'04_Areal_coverage_Projected'!G11</f>
        <v>44036.423549353953</v>
      </c>
      <c r="R11" s="14">
        <f>'04_Areal_coverage_Projected'!H11</f>
        <v>43839.988008960907</v>
      </c>
      <c r="S11" s="14">
        <f>'04_Areal_coverage_Projected'!I11</f>
        <v>43827.981714774411</v>
      </c>
      <c r="T11" s="14">
        <f>'04_Areal_coverage_Projected'!J11</f>
        <v>43953.914477291823</v>
      </c>
    </row>
    <row r="12" spans="1:32">
      <c r="A12" s="123" t="s">
        <v>10</v>
      </c>
      <c r="B12" s="14">
        <f>'04_Areal_coverage_Projected'!B12</f>
        <v>102992</v>
      </c>
      <c r="C12" s="14">
        <f>'04_Areal_coverage_Projected'!J12</f>
        <v>58738.979518948741</v>
      </c>
      <c r="D12" s="14"/>
      <c r="E12" s="14">
        <f>'01_Historic_Areal_coverage'!B11</f>
        <v>153470</v>
      </c>
      <c r="F12" s="14">
        <f>'01_Historic_Areal_coverage'!C11</f>
        <v>144041.5</v>
      </c>
      <c r="G12" s="14">
        <f>'01_Historic_Areal_coverage'!D11</f>
        <v>134613</v>
      </c>
      <c r="H12" s="14">
        <f>'01_Historic_Areal_coverage'!E11</f>
        <v>128052</v>
      </c>
      <c r="I12" s="14">
        <f>'01_Historic_Areal_coverage'!F11</f>
        <v>121491</v>
      </c>
      <c r="J12" s="14">
        <f>'01_Historic_Areal_coverage'!G11</f>
        <v>114930</v>
      </c>
      <c r="K12" s="14">
        <f>'01_Historic_Areal_coverage'!H11</f>
        <v>108961</v>
      </c>
      <c r="L12" s="14">
        <f t="shared" si="0"/>
        <v>102992</v>
      </c>
      <c r="M12" s="14">
        <f>'04_Areal_coverage_Projected'!C12</f>
        <v>97069.96</v>
      </c>
      <c r="N12" s="14">
        <f>'04_Areal_coverage_Projected'!D12</f>
        <v>91197.22742000001</v>
      </c>
      <c r="O12" s="14">
        <f>'04_Areal_coverage_Projected'!E12</f>
        <v>85415.323201572013</v>
      </c>
      <c r="P12" s="14">
        <f>'04_Areal_coverage_Projected'!F12</f>
        <v>79752.287273307797</v>
      </c>
      <c r="Q12" s="14">
        <f>'04_Areal_coverage_Projected'!G12</f>
        <v>74233.428993994894</v>
      </c>
      <c r="R12" s="14">
        <f>'04_Areal_coverage_Projected'!H12</f>
        <v>68881.198763527864</v>
      </c>
      <c r="S12" s="14">
        <f>'04_Areal_coverage_Projected'!I12</f>
        <v>63708.220736386924</v>
      </c>
      <c r="T12" s="14">
        <f>'04_Areal_coverage_Projected'!J12</f>
        <v>58738.979518948741</v>
      </c>
    </row>
    <row r="13" spans="1:32">
      <c r="A13" s="11" t="s">
        <v>152</v>
      </c>
      <c r="B13" s="14">
        <f>SUM(B3:B12)</f>
        <v>4129078</v>
      </c>
      <c r="C13" s="14">
        <f>'04_Areal_coverage_Projected'!J13</f>
        <v>4129078.0000000009</v>
      </c>
      <c r="D13" s="14"/>
      <c r="E13" s="14">
        <f t="shared" ref="E13:K13" si="1">SUM(E3:E12)</f>
        <v>4129078</v>
      </c>
      <c r="F13" s="14">
        <f t="shared" si="1"/>
        <v>4129078</v>
      </c>
      <c r="G13" s="14">
        <f t="shared" si="1"/>
        <v>4129078</v>
      </c>
      <c r="H13" s="14">
        <f t="shared" si="1"/>
        <v>4129078</v>
      </c>
      <c r="I13" s="14">
        <f t="shared" si="1"/>
        <v>4129078</v>
      </c>
      <c r="J13" s="14">
        <f t="shared" si="1"/>
        <v>4129078</v>
      </c>
      <c r="K13" s="14">
        <f t="shared" si="1"/>
        <v>4129078</v>
      </c>
      <c r="L13" s="14">
        <f>SUM(L3:L12)</f>
        <v>4129078</v>
      </c>
      <c r="M13" s="14">
        <f t="shared" ref="M13:T13" si="2">SUM(M3:M12)</f>
        <v>4129078</v>
      </c>
      <c r="N13" s="14">
        <f t="shared" si="2"/>
        <v>4129078.0000000005</v>
      </c>
      <c r="O13" s="14">
        <f t="shared" si="2"/>
        <v>4129078</v>
      </c>
      <c r="P13" s="14">
        <f t="shared" si="2"/>
        <v>4129078.0000000005</v>
      </c>
      <c r="Q13" s="14">
        <f t="shared" si="2"/>
        <v>4129078.0000000005</v>
      </c>
      <c r="R13" s="14">
        <f t="shared" si="2"/>
        <v>4129078.0000000005</v>
      </c>
      <c r="S13" s="14">
        <f t="shared" si="2"/>
        <v>4129077.9999999995</v>
      </c>
      <c r="T13" s="14">
        <f t="shared" si="2"/>
        <v>4129078.0000000009</v>
      </c>
    </row>
    <row r="14" spans="1:32" customFormat="1" ht="18.75">
      <c r="A14" s="27" t="s">
        <v>426</v>
      </c>
      <c r="C14" s="56" t="s">
        <v>427</v>
      </c>
      <c r="D14" s="56">
        <v>8</v>
      </c>
      <c r="E14" s="56"/>
      <c r="F14" s="56"/>
      <c r="G14" s="56"/>
      <c r="H14" s="56"/>
      <c r="I14" s="56"/>
      <c r="J14" s="56"/>
      <c r="K14" s="56"/>
      <c r="L14" s="56"/>
      <c r="M14" s="345" t="s">
        <v>424</v>
      </c>
      <c r="N14" s="345"/>
      <c r="O14" s="345"/>
      <c r="P14" s="345"/>
      <c r="Q14" s="345"/>
      <c r="R14" s="345"/>
      <c r="S14" s="345"/>
      <c r="T14" s="345"/>
    </row>
    <row r="15" spans="1:32" ht="15.75">
      <c r="A15" s="11" t="s">
        <v>98</v>
      </c>
      <c r="B15" s="19" t="s">
        <v>428</v>
      </c>
      <c r="C15" s="19" t="s">
        <v>429</v>
      </c>
      <c r="D15" s="19" t="s">
        <v>430</v>
      </c>
      <c r="E15" s="253" t="s">
        <v>99</v>
      </c>
      <c r="F15" s="253">
        <v>1990</v>
      </c>
      <c r="G15" s="253" t="s">
        <v>100</v>
      </c>
      <c r="H15" s="253">
        <v>2000</v>
      </c>
      <c r="I15" s="253">
        <v>2005</v>
      </c>
      <c r="J15" s="253" t="s">
        <v>101</v>
      </c>
      <c r="K15" s="253">
        <v>2015</v>
      </c>
      <c r="L15" s="19" t="s">
        <v>425</v>
      </c>
      <c r="M15" s="19">
        <v>2025</v>
      </c>
      <c r="N15" s="19">
        <v>2030</v>
      </c>
      <c r="O15" s="19">
        <v>2035</v>
      </c>
      <c r="P15" s="19">
        <v>2040</v>
      </c>
      <c r="Q15" s="19">
        <v>2045</v>
      </c>
      <c r="R15" s="19">
        <v>2050</v>
      </c>
      <c r="S15" s="19">
        <v>2055</v>
      </c>
      <c r="T15" s="19">
        <v>2060</v>
      </c>
      <c r="W15" s="11" t="s">
        <v>98</v>
      </c>
      <c r="X15" s="19" t="s">
        <v>112</v>
      </c>
      <c r="Y15" s="19" t="str">
        <f>A14</f>
        <v>Business as usual</v>
      </c>
      <c r="Z15" s="19" t="s">
        <v>431</v>
      </c>
      <c r="AA15" s="19" t="s">
        <v>432</v>
      </c>
      <c r="AB15" s="19" t="s">
        <v>433</v>
      </c>
      <c r="AC15" s="19" t="s">
        <v>397</v>
      </c>
    </row>
    <row r="16" spans="1:32">
      <c r="A16" s="137" t="s">
        <v>103</v>
      </c>
      <c r="B16" s="3">
        <f>'08_Scenario_Summary'!O15</f>
        <v>283064.87401676987</v>
      </c>
      <c r="C16" s="25">
        <f>B16-$B$3</f>
        <v>57034.874016769871</v>
      </c>
      <c r="D16" s="25">
        <f>C16/$D$14</f>
        <v>7129.3592520962338</v>
      </c>
      <c r="E16" s="25">
        <f>'01_Historic_Areal_coverage'!B2</f>
        <v>159906</v>
      </c>
      <c r="F16" s="25">
        <f>'01_Historic_Areal_coverage'!C2</f>
        <v>173220</v>
      </c>
      <c r="G16" s="25">
        <f>'01_Historic_Areal_coverage'!D2</f>
        <v>186534</v>
      </c>
      <c r="H16" s="25">
        <f>'01_Historic_Areal_coverage'!E2</f>
        <v>194281.66666666666</v>
      </c>
      <c r="I16" s="25">
        <f>'01_Historic_Areal_coverage'!F2</f>
        <v>202029.33333333331</v>
      </c>
      <c r="J16" s="25">
        <f>'01_Historic_Areal_coverage'!G2</f>
        <v>209777</v>
      </c>
      <c r="K16" s="25">
        <f>'01_Historic_Areal_coverage'!H2</f>
        <v>217903.5</v>
      </c>
      <c r="L16" s="25">
        <f>$B$3</f>
        <v>226030</v>
      </c>
      <c r="M16" s="25">
        <f>$B$3+D16</f>
        <v>233159.35925209624</v>
      </c>
      <c r="N16" s="25">
        <f>M16+$D16</f>
        <v>240288.71850419248</v>
      </c>
      <c r="O16" s="25">
        <f>N16+$D16</f>
        <v>247418.07775628872</v>
      </c>
      <c r="P16" s="25">
        <f>O16+$D16</f>
        <v>254547.43700838496</v>
      </c>
      <c r="Q16" s="25">
        <f>P16+$D16</f>
        <v>261676.79626048121</v>
      </c>
      <c r="R16" s="25">
        <f t="shared" ref="R16:S16" si="3">Q16+$D16</f>
        <v>268806.15551257745</v>
      </c>
      <c r="S16" s="25">
        <f t="shared" si="3"/>
        <v>275935.51476467366</v>
      </c>
      <c r="T16" s="25">
        <f>S16+$D16</f>
        <v>283064.87401676987</v>
      </c>
      <c r="W16" s="137" t="s">
        <v>103</v>
      </c>
      <c r="X16" s="14">
        <f>T3</f>
        <v>283964.41185538785</v>
      </c>
      <c r="Y16" s="14">
        <f>T16</f>
        <v>283064.87401676987</v>
      </c>
      <c r="Z16" s="14">
        <f>T29</f>
        <v>235358.93122885912</v>
      </c>
      <c r="AA16" s="14">
        <f>T42</f>
        <v>234379.57332771015</v>
      </c>
      <c r="AB16" s="14">
        <f>T55</f>
        <v>241578.21069247974</v>
      </c>
      <c r="AC16" s="14">
        <f>T68</f>
        <v>323929.56398742553</v>
      </c>
    </row>
    <row r="17" spans="1:29">
      <c r="A17" s="175" t="s">
        <v>104</v>
      </c>
      <c r="B17" s="3">
        <f>'08_Scenario_Summary'!O16</f>
        <v>808424.59535501862</v>
      </c>
      <c r="C17" s="25">
        <f>B17-$B$4</f>
        <v>50744.595355018624</v>
      </c>
      <c r="D17" s="25">
        <f t="shared" ref="D17:D25" si="4">C17/$D$14</f>
        <v>6343.074419377328</v>
      </c>
      <c r="E17" s="25">
        <f>'01_Historic_Areal_coverage'!B3</f>
        <v>712287</v>
      </c>
      <c r="F17" s="25">
        <f>'01_Historic_Areal_coverage'!C3</f>
        <v>722856.5</v>
      </c>
      <c r="G17" s="25">
        <f>'01_Historic_Areal_coverage'!D3</f>
        <v>733426</v>
      </c>
      <c r="H17" s="25">
        <f>'01_Historic_Areal_coverage'!E3</f>
        <v>740353.66666666663</v>
      </c>
      <c r="I17" s="25">
        <f>'01_Historic_Areal_coverage'!F3</f>
        <v>747281.33333333326</v>
      </c>
      <c r="J17" s="25">
        <f>'01_Historic_Areal_coverage'!G3</f>
        <v>754209</v>
      </c>
      <c r="K17" s="25">
        <f>'01_Historic_Areal_coverage'!H3</f>
        <v>755944.5</v>
      </c>
      <c r="L17" s="25">
        <f>B$4</f>
        <v>757680</v>
      </c>
      <c r="M17" s="25">
        <f>$B$4+D17</f>
        <v>764023.07441937737</v>
      </c>
      <c r="N17" s="25">
        <f t="shared" ref="N17:T17" si="5">M17+$D17</f>
        <v>770366.14883875474</v>
      </c>
      <c r="O17" s="25">
        <f t="shared" si="5"/>
        <v>776709.22325813212</v>
      </c>
      <c r="P17" s="25">
        <f t="shared" si="5"/>
        <v>783052.29767750949</v>
      </c>
      <c r="Q17" s="25">
        <f t="shared" si="5"/>
        <v>789395.37209688686</v>
      </c>
      <c r="R17" s="25">
        <f t="shared" si="5"/>
        <v>795738.44651626423</v>
      </c>
      <c r="S17" s="25">
        <f t="shared" si="5"/>
        <v>802081.5209356416</v>
      </c>
      <c r="T17" s="25">
        <f t="shared" si="5"/>
        <v>808424.59535501897</v>
      </c>
      <c r="W17" s="175" t="s">
        <v>104</v>
      </c>
      <c r="X17" s="14">
        <f t="shared" ref="X17:X25" si="6">T4</f>
        <v>803416.84782299877</v>
      </c>
      <c r="Y17" s="14">
        <f t="shared" ref="Y17:Y25" si="7">T17</f>
        <v>808424.59535501897</v>
      </c>
      <c r="Z17" s="14">
        <f t="shared" ref="Z17:Z25" si="8">T30</f>
        <v>761119.66776136775</v>
      </c>
      <c r="AA17" s="14">
        <f t="shared" ref="AA17:AA25" si="9">T43</f>
        <v>773748.27984500211</v>
      </c>
      <c r="AB17" s="14">
        <f t="shared" ref="AB17:AB25" si="10">T56</f>
        <v>813370.44177398365</v>
      </c>
      <c r="AC17" s="14">
        <f t="shared" ref="AC17:AC25" si="11">T69</f>
        <v>820163.15354729816</v>
      </c>
    </row>
    <row r="18" spans="1:29">
      <c r="A18" s="179" t="s">
        <v>105</v>
      </c>
      <c r="B18" s="3">
        <f>'08_Scenario_Summary'!O17</f>
        <v>176868.18394702417</v>
      </c>
      <c r="C18" s="25">
        <f>B18-$B$5</f>
        <v>-24490.816052975832</v>
      </c>
      <c r="D18" s="25">
        <f>C18/$D$14</f>
        <v>-3061.3520066219789</v>
      </c>
      <c r="E18" s="25">
        <f>'01_Historic_Areal_coverage'!B4</f>
        <v>185468</v>
      </c>
      <c r="F18" s="25">
        <f>'01_Historic_Areal_coverage'!C4</f>
        <v>188345</v>
      </c>
      <c r="G18" s="25">
        <f>'01_Historic_Areal_coverage'!D4</f>
        <v>191222</v>
      </c>
      <c r="H18" s="25">
        <f>'01_Historic_Areal_coverage'!E4</f>
        <v>197543.66666666666</v>
      </c>
      <c r="I18" s="25">
        <f>'01_Historic_Areal_coverage'!F4</f>
        <v>203865.33333333331</v>
      </c>
      <c r="J18" s="25">
        <f>'01_Historic_Areal_coverage'!G4</f>
        <v>210187</v>
      </c>
      <c r="K18" s="25">
        <f>'01_Historic_Areal_coverage'!H4</f>
        <v>205773</v>
      </c>
      <c r="L18" s="25">
        <f>B$5</f>
        <v>201359</v>
      </c>
      <c r="M18" s="25">
        <f>$B$5+D18</f>
        <v>198297.64799337802</v>
      </c>
      <c r="N18" s="25">
        <f>M18+$D18</f>
        <v>195236.29598675604</v>
      </c>
      <c r="O18" s="25">
        <f t="shared" ref="O18:T18" si="12">N18+$D18</f>
        <v>192174.94398013406</v>
      </c>
      <c r="P18" s="25">
        <f t="shared" si="12"/>
        <v>189113.59197351208</v>
      </c>
      <c r="Q18" s="25">
        <f t="shared" si="12"/>
        <v>186052.23996689011</v>
      </c>
      <c r="R18" s="25">
        <f t="shared" si="12"/>
        <v>182990.88796026813</v>
      </c>
      <c r="S18" s="25">
        <f t="shared" si="12"/>
        <v>179929.53595364615</v>
      </c>
      <c r="T18" s="25">
        <f t="shared" si="12"/>
        <v>176868.18394702417</v>
      </c>
      <c r="W18" s="179" t="s">
        <v>105</v>
      </c>
      <c r="X18" s="14">
        <f t="shared" si="6"/>
        <v>177430.24458581104</v>
      </c>
      <c r="Y18" s="14">
        <f t="shared" si="7"/>
        <v>176868.18394702417</v>
      </c>
      <c r="Z18" s="14">
        <f t="shared" si="8"/>
        <v>183739.35928070731</v>
      </c>
      <c r="AA18" s="14">
        <f t="shared" si="9"/>
        <v>185292.40978018614</v>
      </c>
      <c r="AB18" s="14">
        <f t="shared" si="10"/>
        <v>179633.82523764065</v>
      </c>
      <c r="AC18" s="14">
        <f t="shared" si="11"/>
        <v>168568.25901079527</v>
      </c>
    </row>
    <row r="19" spans="1:29">
      <c r="A19" s="176" t="s">
        <v>106</v>
      </c>
      <c r="B19" s="3">
        <f>'08_Scenario_Summary'!O18</f>
        <v>1235553.8331605976</v>
      </c>
      <c r="C19" s="25">
        <f>B19-$B$6</f>
        <v>123521.8331605976</v>
      </c>
      <c r="D19" s="25">
        <f t="shared" si="4"/>
        <v>15440.2291450747</v>
      </c>
      <c r="E19" s="25">
        <f>'01_Historic_Areal_coverage'!B5</f>
        <v>1069048</v>
      </c>
      <c r="F19" s="25">
        <f>'01_Historic_Areal_coverage'!C5</f>
        <v>1079866.5</v>
      </c>
      <c r="G19" s="25">
        <f>'01_Historic_Areal_coverage'!D5</f>
        <v>1090685</v>
      </c>
      <c r="H19" s="25">
        <f>'01_Historic_Areal_coverage'!E5</f>
        <v>1088002</v>
      </c>
      <c r="I19" s="25">
        <f>'01_Historic_Areal_coverage'!F5</f>
        <v>1085319</v>
      </c>
      <c r="J19" s="25">
        <f>'01_Historic_Areal_coverage'!G5</f>
        <v>1082636</v>
      </c>
      <c r="K19" s="25">
        <f>'01_Historic_Areal_coverage'!H5</f>
        <v>1097334</v>
      </c>
      <c r="L19" s="25">
        <f>B$6</f>
        <v>1112032</v>
      </c>
      <c r="M19" s="25">
        <f>$B$6+D19</f>
        <v>1127472.2291450747</v>
      </c>
      <c r="N19" s="25">
        <f>M19+$D19</f>
        <v>1142912.4582901495</v>
      </c>
      <c r="O19" s="25">
        <f t="shared" ref="O19:T19" si="13">N19+$D19</f>
        <v>1158352.6874352242</v>
      </c>
      <c r="P19" s="25">
        <f>O19+$D19</f>
        <v>1173792.9165802989</v>
      </c>
      <c r="Q19" s="25">
        <f t="shared" si="13"/>
        <v>1189233.1457253736</v>
      </c>
      <c r="R19" s="25">
        <f t="shared" si="13"/>
        <v>1204673.3748704484</v>
      </c>
      <c r="S19" s="25">
        <f t="shared" si="13"/>
        <v>1220113.6040155231</v>
      </c>
      <c r="T19" s="25">
        <f t="shared" si="13"/>
        <v>1235553.8331605978</v>
      </c>
      <c r="W19" s="176" t="s">
        <v>106</v>
      </c>
      <c r="X19" s="14">
        <f t="shared" si="6"/>
        <v>1239480.2384711751</v>
      </c>
      <c r="Y19" s="14">
        <f t="shared" si="7"/>
        <v>1235553.8331605978</v>
      </c>
      <c r="Z19" s="14">
        <f t="shared" si="8"/>
        <v>1295106.3612557705</v>
      </c>
      <c r="AA19" s="14">
        <f t="shared" si="9"/>
        <v>1231414.7230093069</v>
      </c>
      <c r="AB19" s="14">
        <f t="shared" si="10"/>
        <v>1254873.8636008501</v>
      </c>
      <c r="AC19" s="14">
        <f t="shared" si="11"/>
        <v>1164347.6246819738</v>
      </c>
    </row>
    <row r="20" spans="1:29">
      <c r="A20" s="183" t="s">
        <v>107</v>
      </c>
      <c r="B20" s="3">
        <f>'08_Scenario_Summary'!O19</f>
        <v>232559.3001003972</v>
      </c>
      <c r="C20" s="25">
        <f>B20-$B$7</f>
        <v>-43974.699899602798</v>
      </c>
      <c r="D20" s="25">
        <f t="shared" si="4"/>
        <v>-5496.8374874503497</v>
      </c>
      <c r="E20" s="25">
        <f>'01_Historic_Areal_coverage'!B6</f>
        <v>282166</v>
      </c>
      <c r="F20" s="25">
        <f>'01_Historic_Areal_coverage'!C6</f>
        <v>280052</v>
      </c>
      <c r="G20" s="25">
        <f>'01_Historic_Areal_coverage'!D6</f>
        <v>277938</v>
      </c>
      <c r="H20" s="25">
        <f>'01_Historic_Areal_coverage'!E6</f>
        <v>276849.33333333331</v>
      </c>
      <c r="I20" s="25">
        <f>'01_Historic_Areal_coverage'!F6</f>
        <v>275760.66666666663</v>
      </c>
      <c r="J20" s="25">
        <f>'01_Historic_Areal_coverage'!G6</f>
        <v>274672</v>
      </c>
      <c r="K20" s="25">
        <f>'01_Historic_Areal_coverage'!H6</f>
        <v>275603</v>
      </c>
      <c r="L20" s="25">
        <f>B$7</f>
        <v>276534</v>
      </c>
      <c r="M20" s="25">
        <f>$B$7+D20</f>
        <v>271037.16251254966</v>
      </c>
      <c r="N20" s="25">
        <f t="shared" ref="N20:T20" si="14">M20+$D20</f>
        <v>265540.32502509933</v>
      </c>
      <c r="O20" s="25">
        <f t="shared" si="14"/>
        <v>260043.48753764899</v>
      </c>
      <c r="P20" s="25">
        <f t="shared" si="14"/>
        <v>254546.65005019866</v>
      </c>
      <c r="Q20" s="25">
        <f t="shared" si="14"/>
        <v>249049.81256274832</v>
      </c>
      <c r="R20" s="25">
        <f t="shared" si="14"/>
        <v>243552.97507529799</v>
      </c>
      <c r="S20" s="25">
        <f t="shared" si="14"/>
        <v>238056.13758784765</v>
      </c>
      <c r="T20" s="25">
        <f t="shared" si="14"/>
        <v>232559.30010039732</v>
      </c>
      <c r="W20" s="183" t="s">
        <v>107</v>
      </c>
      <c r="X20" s="14">
        <f t="shared" si="6"/>
        <v>219471.63877797764</v>
      </c>
      <c r="Y20" s="14">
        <f t="shared" si="7"/>
        <v>232559.30010039732</v>
      </c>
      <c r="Z20" s="14">
        <f t="shared" si="8"/>
        <v>270321.73750068201</v>
      </c>
      <c r="AA20" s="14">
        <f>T46</f>
        <v>238212.14757618416</v>
      </c>
      <c r="AB20" s="14">
        <f t="shared" si="10"/>
        <v>236195.76873212802</v>
      </c>
      <c r="AC20" s="14">
        <f t="shared" si="11"/>
        <v>229483.75456207572</v>
      </c>
    </row>
    <row r="21" spans="1:29">
      <c r="A21" s="184" t="s">
        <v>108</v>
      </c>
      <c r="B21" s="3">
        <f>'08_Scenario_Summary'!O20</f>
        <v>318905.07216203626</v>
      </c>
      <c r="C21" s="25">
        <f>B21-$B$8</f>
        <v>-69477.92783796374</v>
      </c>
      <c r="D21" s="25">
        <f t="shared" si="4"/>
        <v>-8684.7409797454675</v>
      </c>
      <c r="E21" s="25">
        <f>'01_Historic_Areal_coverage'!B7</f>
        <v>436584</v>
      </c>
      <c r="F21" s="25">
        <f>'01_Historic_Areal_coverage'!C7</f>
        <v>431852</v>
      </c>
      <c r="G21" s="25">
        <f>'01_Historic_Areal_coverage'!D7</f>
        <v>427120</v>
      </c>
      <c r="H21" s="25">
        <f>'01_Historic_Areal_coverage'!E7</f>
        <v>419147.33333333331</v>
      </c>
      <c r="I21" s="25">
        <f>'01_Historic_Areal_coverage'!F7</f>
        <v>411174.66666666663</v>
      </c>
      <c r="J21" s="25">
        <f>'01_Historic_Areal_coverage'!G7</f>
        <v>403202</v>
      </c>
      <c r="K21" s="25">
        <f>'01_Historic_Areal_coverage'!H7</f>
        <v>395792.5</v>
      </c>
      <c r="L21" s="25">
        <f>B$8</f>
        <v>388383</v>
      </c>
      <c r="M21" s="25">
        <f>$B$8+D21</f>
        <v>379698.25902025454</v>
      </c>
      <c r="N21" s="25">
        <f t="shared" ref="N21:T21" si="15">M21+$D21</f>
        <v>371013.51804050908</v>
      </c>
      <c r="O21" s="25">
        <f t="shared" si="15"/>
        <v>362328.77706076362</v>
      </c>
      <c r="P21" s="25">
        <f t="shared" si="15"/>
        <v>353644.03608101816</v>
      </c>
      <c r="Q21" s="25">
        <f t="shared" si="15"/>
        <v>344959.2951012727</v>
      </c>
      <c r="R21" s="25">
        <f t="shared" si="15"/>
        <v>336274.55412152724</v>
      </c>
      <c r="S21" s="25">
        <f t="shared" si="15"/>
        <v>327589.81314178178</v>
      </c>
      <c r="T21" s="25">
        <f t="shared" si="15"/>
        <v>318905.07216203632</v>
      </c>
      <c r="W21" s="184" t="s">
        <v>108</v>
      </c>
      <c r="X21" s="14">
        <f t="shared" si="6"/>
        <v>312150.84479062847</v>
      </c>
      <c r="Y21" s="14">
        <f t="shared" si="7"/>
        <v>318905.07216203632</v>
      </c>
      <c r="Z21" s="14">
        <f t="shared" si="8"/>
        <v>327259.5438193786</v>
      </c>
      <c r="AA21" s="14">
        <f t="shared" si="9"/>
        <v>326656.73692628602</v>
      </c>
      <c r="AB21" s="14">
        <f t="shared" si="10"/>
        <v>323891.70692966972</v>
      </c>
      <c r="AC21" s="14">
        <f t="shared" si="11"/>
        <v>356844.76203745324</v>
      </c>
    </row>
    <row r="22" spans="1:29">
      <c r="A22" s="177" t="s">
        <v>109</v>
      </c>
      <c r="B22" s="3">
        <f>'08_Scenario_Summary'!O21</f>
        <v>426330.62239424436</v>
      </c>
      <c r="C22" s="25">
        <f>B22-$B$9</f>
        <v>-50346.377605755639</v>
      </c>
      <c r="D22" s="25">
        <f t="shared" si="4"/>
        <v>-6293.2972007194548</v>
      </c>
      <c r="E22" s="25">
        <f>'01_Historic_Areal_coverage'!B8</f>
        <v>511951</v>
      </c>
      <c r="F22" s="25">
        <f>'01_Historic_Areal_coverage'!C8</f>
        <v>503447.5</v>
      </c>
      <c r="G22" s="25">
        <f>'01_Historic_Areal_coverage'!D8</f>
        <v>494944</v>
      </c>
      <c r="H22" s="25">
        <f>'01_Historic_Areal_coverage'!E8</f>
        <v>492344.66666666669</v>
      </c>
      <c r="I22" s="25">
        <f>'01_Historic_Areal_coverage'!F8</f>
        <v>489745.33333333337</v>
      </c>
      <c r="J22" s="25">
        <f>'01_Historic_Areal_coverage'!G8</f>
        <v>487146</v>
      </c>
      <c r="K22" s="25">
        <f>'01_Historic_Areal_coverage'!H8</f>
        <v>481911.5</v>
      </c>
      <c r="L22" s="25">
        <f>B$9</f>
        <v>476677</v>
      </c>
      <c r="M22" s="25">
        <f>$B$9+D22</f>
        <v>470383.70279928052</v>
      </c>
      <c r="N22" s="25">
        <f t="shared" ref="N22:T22" si="16">M22+$D22</f>
        <v>464090.40559856105</v>
      </c>
      <c r="O22" s="25">
        <f t="shared" si="16"/>
        <v>457797.10839784157</v>
      </c>
      <c r="P22" s="25">
        <f t="shared" si="16"/>
        <v>451503.81119712209</v>
      </c>
      <c r="Q22" s="25">
        <f t="shared" si="16"/>
        <v>445210.51399640262</v>
      </c>
      <c r="R22" s="25">
        <f t="shared" si="16"/>
        <v>438917.21679568314</v>
      </c>
      <c r="S22" s="25">
        <f t="shared" si="16"/>
        <v>432623.91959496366</v>
      </c>
      <c r="T22" s="25">
        <f t="shared" si="16"/>
        <v>426330.62239424419</v>
      </c>
      <c r="W22" s="177" t="s">
        <v>109</v>
      </c>
      <c r="X22" s="14">
        <f t="shared" si="6"/>
        <v>437218.97735649376</v>
      </c>
      <c r="Y22" s="14">
        <f t="shared" si="7"/>
        <v>426330.62239424419</v>
      </c>
      <c r="Z22" s="14">
        <f t="shared" si="8"/>
        <v>393373.64805485867</v>
      </c>
      <c r="AA22" s="14">
        <f t="shared" si="9"/>
        <v>470871.94845212391</v>
      </c>
      <c r="AB22" s="14">
        <f t="shared" si="10"/>
        <v>432997.04224678781</v>
      </c>
      <c r="AC22" s="14">
        <f t="shared" si="11"/>
        <v>430099.95481627574</v>
      </c>
    </row>
    <row r="23" spans="1:29">
      <c r="A23" s="180" t="s">
        <v>110</v>
      </c>
      <c r="B23" s="3">
        <f>'08_Scenario_Summary'!O22</f>
        <v>556876.46222456696</v>
      </c>
      <c r="C23" s="25">
        <f>B23-$B$10</f>
        <v>17453.46222456696</v>
      </c>
      <c r="D23" s="25">
        <f t="shared" si="4"/>
        <v>2181.68277807087</v>
      </c>
      <c r="E23" s="25">
        <f>'01_Historic_Areal_coverage'!B9</f>
        <v>544509</v>
      </c>
      <c r="F23" s="25">
        <f>'01_Historic_Areal_coverage'!C9</f>
        <v>537826</v>
      </c>
      <c r="G23" s="25">
        <f>'01_Historic_Areal_coverage'!D9</f>
        <v>531143</v>
      </c>
      <c r="H23" s="25">
        <f>'01_Historic_Areal_coverage'!E9</f>
        <v>534657</v>
      </c>
      <c r="I23" s="25">
        <f>'01_Historic_Areal_coverage'!F9</f>
        <v>538171</v>
      </c>
      <c r="J23" s="25">
        <f>'01_Historic_Areal_coverage'!G9</f>
        <v>541685</v>
      </c>
      <c r="K23" s="25">
        <f>'01_Historic_Areal_coverage'!H9</f>
        <v>540554</v>
      </c>
      <c r="L23" s="25">
        <f>B$10</f>
        <v>539423</v>
      </c>
      <c r="M23" s="25">
        <f>$B$10+D23</f>
        <v>541604.68277807091</v>
      </c>
      <c r="N23" s="25">
        <f t="shared" ref="N23:T23" si="17">M23+$D23</f>
        <v>543786.36555614183</v>
      </c>
      <c r="O23" s="25">
        <f t="shared" si="17"/>
        <v>545968.04833421274</v>
      </c>
      <c r="P23" s="25">
        <f t="shared" si="17"/>
        <v>548149.73111228365</v>
      </c>
      <c r="Q23" s="25">
        <f t="shared" si="17"/>
        <v>550331.41389035457</v>
      </c>
      <c r="R23" s="25">
        <f t="shared" si="17"/>
        <v>552513.09666842548</v>
      </c>
      <c r="S23" s="25">
        <f t="shared" si="17"/>
        <v>554694.7794464964</v>
      </c>
      <c r="T23" s="25">
        <f t="shared" si="17"/>
        <v>556876.46222456731</v>
      </c>
      <c r="W23" s="180" t="s">
        <v>110</v>
      </c>
      <c r="X23" s="14">
        <f t="shared" si="6"/>
        <v>553251.9023432869</v>
      </c>
      <c r="Y23" s="14">
        <f t="shared" si="7"/>
        <v>556876.46222456731</v>
      </c>
      <c r="Z23" s="14">
        <f t="shared" si="8"/>
        <v>556095.46452434547</v>
      </c>
      <c r="AA23" s="14">
        <f t="shared" si="9"/>
        <v>559361.83037764486</v>
      </c>
      <c r="AB23" s="14">
        <f t="shared" si="10"/>
        <v>554627.03673919104</v>
      </c>
      <c r="AC23" s="14">
        <f t="shared" si="11"/>
        <v>570803.46361000463</v>
      </c>
    </row>
    <row r="24" spans="1:29">
      <c r="A24" s="181" t="s">
        <v>111</v>
      </c>
      <c r="B24" s="3">
        <f>'08_Scenario_Summary'!O23</f>
        <v>44292.838460448118</v>
      </c>
      <c r="C24" s="25">
        <f>B24-$B$11</f>
        <v>-3675.161539551882</v>
      </c>
      <c r="D24" s="25">
        <f t="shared" si="4"/>
        <v>-459.39519244398525</v>
      </c>
      <c r="E24" s="25">
        <f>'01_Historic_Areal_coverage'!B10</f>
        <v>73689</v>
      </c>
      <c r="F24" s="25">
        <f>'01_Historic_Areal_coverage'!C10</f>
        <v>67571</v>
      </c>
      <c r="G24" s="25">
        <f>'01_Historic_Areal_coverage'!D10</f>
        <v>61453</v>
      </c>
      <c r="H24" s="25">
        <f>'01_Historic_Areal_coverage'!E10</f>
        <v>57846.666666666664</v>
      </c>
      <c r="I24" s="25">
        <f>'01_Historic_Areal_coverage'!F10</f>
        <v>54240.333333333328</v>
      </c>
      <c r="J24" s="25">
        <f>'01_Historic_Areal_coverage'!G10</f>
        <v>50634</v>
      </c>
      <c r="K24" s="25">
        <f>'01_Historic_Areal_coverage'!H10</f>
        <v>49301</v>
      </c>
      <c r="L24" s="25">
        <f>B$11</f>
        <v>47968</v>
      </c>
      <c r="M24" s="25">
        <f>$B$11+D24</f>
        <v>47508.604807556017</v>
      </c>
      <c r="N24" s="25">
        <f t="shared" ref="N24:T24" si="18">M24+$D24</f>
        <v>47049.209615112035</v>
      </c>
      <c r="O24" s="25">
        <f t="shared" si="18"/>
        <v>46589.814422668052</v>
      </c>
      <c r="P24" s="25">
        <f t="shared" si="18"/>
        <v>46130.41923022407</v>
      </c>
      <c r="Q24" s="25">
        <f t="shared" si="18"/>
        <v>45671.024037780087</v>
      </c>
      <c r="R24" s="25">
        <f t="shared" si="18"/>
        <v>45211.628845336105</v>
      </c>
      <c r="S24" s="25">
        <f t="shared" si="18"/>
        <v>44752.233652892122</v>
      </c>
      <c r="T24" s="25">
        <f t="shared" si="18"/>
        <v>44292.83846044814</v>
      </c>
      <c r="W24" s="181" t="s">
        <v>111</v>
      </c>
      <c r="X24" s="14">
        <f t="shared" si="6"/>
        <v>43953.914477291823</v>
      </c>
      <c r="Y24" s="14">
        <f t="shared" si="7"/>
        <v>44292.83846044814</v>
      </c>
      <c r="Z24" s="14">
        <f t="shared" si="8"/>
        <v>48006.837371208007</v>
      </c>
      <c r="AA24" s="14">
        <f t="shared" si="9"/>
        <v>51265.545614187722</v>
      </c>
      <c r="AB24" s="14">
        <f t="shared" si="10"/>
        <v>44985.433930086205</v>
      </c>
      <c r="AC24" s="14">
        <f t="shared" si="11"/>
        <v>44653.748099554447</v>
      </c>
    </row>
    <row r="25" spans="1:29">
      <c r="A25" s="123" t="s">
        <v>10</v>
      </c>
      <c r="B25" s="3">
        <f>'08_Scenario_Summary'!O24</f>
        <v>46202.218178898467</v>
      </c>
      <c r="C25" s="25">
        <f>B25-$B$12</f>
        <v>-56789.781821101533</v>
      </c>
      <c r="D25" s="25">
        <f t="shared" si="4"/>
        <v>-7098.7227276376916</v>
      </c>
      <c r="E25" s="25">
        <f>'01_Historic_Areal_coverage'!B11</f>
        <v>153470</v>
      </c>
      <c r="F25" s="25">
        <f>'01_Historic_Areal_coverage'!C11</f>
        <v>144041.5</v>
      </c>
      <c r="G25" s="25">
        <f>'01_Historic_Areal_coverage'!D11</f>
        <v>134613</v>
      </c>
      <c r="H25" s="25">
        <f>'01_Historic_Areal_coverage'!E11</f>
        <v>128052</v>
      </c>
      <c r="I25" s="25">
        <f>'01_Historic_Areal_coverage'!F11</f>
        <v>121491</v>
      </c>
      <c r="J25" s="25">
        <f>'01_Historic_Areal_coverage'!G11</f>
        <v>114930</v>
      </c>
      <c r="K25" s="25">
        <f>'01_Historic_Areal_coverage'!H11</f>
        <v>108961</v>
      </c>
      <c r="L25" s="25">
        <f>B$12</f>
        <v>102992</v>
      </c>
      <c r="M25" s="25">
        <f>$B$12+D25</f>
        <v>95893.277272362306</v>
      </c>
      <c r="N25" s="25">
        <f t="shared" ref="N25:T25" si="19">M25+$D25</f>
        <v>88794.554544724611</v>
      </c>
      <c r="O25" s="25">
        <f t="shared" si="19"/>
        <v>81695.831817086917</v>
      </c>
      <c r="P25" s="25">
        <f t="shared" si="19"/>
        <v>74597.109089449223</v>
      </c>
      <c r="Q25" s="25">
        <f>P25+$D25</f>
        <v>67498.386361811528</v>
      </c>
      <c r="R25" s="25">
        <f t="shared" si="19"/>
        <v>60399.663634173834</v>
      </c>
      <c r="S25" s="25">
        <f t="shared" si="19"/>
        <v>53300.94090653614</v>
      </c>
      <c r="T25" s="25">
        <f t="shared" si="19"/>
        <v>46202.218178898445</v>
      </c>
      <c r="W25" s="123" t="s">
        <v>10</v>
      </c>
      <c r="X25" s="14">
        <f t="shared" si="6"/>
        <v>58738.979518948741</v>
      </c>
      <c r="Y25" s="14">
        <f t="shared" si="7"/>
        <v>46202.218178898445</v>
      </c>
      <c r="Z25" s="14">
        <f t="shared" si="8"/>
        <v>58696.449202823336</v>
      </c>
      <c r="AA25" s="14">
        <f t="shared" si="9"/>
        <v>57874.805091368034</v>
      </c>
      <c r="AB25" s="14">
        <f t="shared" si="10"/>
        <v>46924.670117184403</v>
      </c>
      <c r="AC25" s="14">
        <f t="shared" si="11"/>
        <v>20183.715647145051</v>
      </c>
    </row>
    <row r="26" spans="1:29">
      <c r="A26" s="11" t="s">
        <v>152</v>
      </c>
      <c r="B26" s="3">
        <f>SUM(B16:B25)</f>
        <v>4129078.0000000014</v>
      </c>
      <c r="C26" s="3">
        <f t="shared" ref="C26:T26" si="20">SUM(C16:C25)</f>
        <v>1.6298145055770874E-9</v>
      </c>
      <c r="D26" s="3">
        <f t="shared" si="20"/>
        <v>2.0372681319713593E-10</v>
      </c>
      <c r="E26" s="3">
        <f t="shared" si="20"/>
        <v>4129078</v>
      </c>
      <c r="F26" s="3">
        <f t="shared" si="20"/>
        <v>4129078</v>
      </c>
      <c r="G26" s="3">
        <f t="shared" si="20"/>
        <v>4129078</v>
      </c>
      <c r="H26" s="3">
        <f t="shared" si="20"/>
        <v>4129078</v>
      </c>
      <c r="I26" s="3">
        <f t="shared" si="20"/>
        <v>4129078</v>
      </c>
      <c r="J26" s="3">
        <f t="shared" si="20"/>
        <v>4129078</v>
      </c>
      <c r="K26" s="3">
        <f t="shared" si="20"/>
        <v>4129078</v>
      </c>
      <c r="L26" s="3">
        <f t="shared" si="20"/>
        <v>4129078</v>
      </c>
      <c r="M26" s="3">
        <f t="shared" si="20"/>
        <v>4129078.0000000005</v>
      </c>
      <c r="N26" s="3">
        <f t="shared" si="20"/>
        <v>4129078</v>
      </c>
      <c r="O26" s="3">
        <f t="shared" si="20"/>
        <v>4129078.0000000009</v>
      </c>
      <c r="P26" s="3">
        <f t="shared" si="20"/>
        <v>4129078.0000000009</v>
      </c>
      <c r="Q26" s="3">
        <f t="shared" si="20"/>
        <v>4129078.0000000019</v>
      </c>
      <c r="R26" s="3">
        <f t="shared" si="20"/>
        <v>4129078.0000000019</v>
      </c>
      <c r="S26" s="3">
        <f t="shared" si="20"/>
        <v>4129078.0000000019</v>
      </c>
      <c r="T26" s="3">
        <f t="shared" si="20"/>
        <v>4129078.0000000028</v>
      </c>
      <c r="U26" s="92"/>
      <c r="W26" s="3" t="s">
        <v>153</v>
      </c>
      <c r="X26" s="25">
        <f>SUM(X16:X25)</f>
        <v>4129078.0000000009</v>
      </c>
      <c r="Y26" s="25">
        <f>SUM(Y16:Y25)</f>
        <v>4129078.0000000028</v>
      </c>
      <c r="Z26" s="25">
        <f t="shared" ref="Z26:AC26" si="21">SUM(Z16:Z25)</f>
        <v>4129078.0000000009</v>
      </c>
      <c r="AA26" s="25">
        <f t="shared" si="21"/>
        <v>4129078</v>
      </c>
      <c r="AB26" s="25">
        <f t="shared" si="21"/>
        <v>4129078.0000000019</v>
      </c>
      <c r="AC26" s="25">
        <f t="shared" si="21"/>
        <v>4129078.0000000019</v>
      </c>
    </row>
    <row r="27" spans="1:29" customFormat="1" ht="18.75">
      <c r="A27" s="27" t="s">
        <v>431</v>
      </c>
      <c r="C27" s="56" t="s">
        <v>427</v>
      </c>
      <c r="D27" s="56">
        <v>8</v>
      </c>
      <c r="E27" s="56"/>
      <c r="F27" s="56"/>
      <c r="G27" s="56"/>
      <c r="H27" s="56"/>
      <c r="I27" s="56"/>
      <c r="J27" s="56"/>
      <c r="K27" s="56"/>
      <c r="L27" s="56"/>
      <c r="M27" s="345" t="s">
        <v>424</v>
      </c>
      <c r="N27" s="345"/>
      <c r="O27" s="345"/>
      <c r="P27" s="345"/>
      <c r="Q27" s="345"/>
      <c r="R27" s="345"/>
      <c r="S27" s="345"/>
      <c r="T27" s="345"/>
      <c r="W27" s="3"/>
      <c r="X27" s="3"/>
      <c r="Y27" s="3"/>
      <c r="Z27" s="3"/>
      <c r="AA27" s="3"/>
      <c r="AB27" s="3"/>
      <c r="AC27" s="3"/>
    </row>
    <row r="28" spans="1:29" ht="15.75">
      <c r="A28" s="11" t="s">
        <v>98</v>
      </c>
      <c r="B28" s="19">
        <v>2060</v>
      </c>
      <c r="C28" s="19" t="s">
        <v>429</v>
      </c>
      <c r="D28" s="19" t="s">
        <v>430</v>
      </c>
      <c r="E28" s="253" t="s">
        <v>99</v>
      </c>
      <c r="F28" s="253">
        <v>1990</v>
      </c>
      <c r="G28" s="253" t="s">
        <v>100</v>
      </c>
      <c r="H28" s="253">
        <v>2000</v>
      </c>
      <c r="I28" s="253">
        <v>2005</v>
      </c>
      <c r="J28" s="253" t="s">
        <v>101</v>
      </c>
      <c r="K28" s="253">
        <v>2015</v>
      </c>
      <c r="L28" s="19" t="s">
        <v>425</v>
      </c>
      <c r="M28" s="19">
        <v>2025</v>
      </c>
      <c r="N28" s="19">
        <v>2030</v>
      </c>
      <c r="O28" s="19">
        <v>2035</v>
      </c>
      <c r="P28" s="19">
        <v>2040</v>
      </c>
      <c r="Q28" s="19">
        <v>2045</v>
      </c>
      <c r="R28" s="19">
        <v>2050</v>
      </c>
      <c r="S28" s="19">
        <v>2055</v>
      </c>
      <c r="T28" s="19">
        <v>2060</v>
      </c>
      <c r="W28" s="11" t="s">
        <v>98</v>
      </c>
      <c r="X28" s="19" t="s">
        <v>112</v>
      </c>
      <c r="Y28" s="19" t="s">
        <v>160</v>
      </c>
      <c r="Z28" s="19" t="s">
        <v>431</v>
      </c>
      <c r="AA28" s="19" t="s">
        <v>432</v>
      </c>
      <c r="AB28" s="19" t="s">
        <v>433</v>
      </c>
      <c r="AC28" s="19" t="s">
        <v>397</v>
      </c>
    </row>
    <row r="29" spans="1:29">
      <c r="A29" s="137" t="s">
        <v>103</v>
      </c>
      <c r="B29" s="15">
        <f>'08_Scenario_Summary'!Y15</f>
        <v>235358.93122885915</v>
      </c>
      <c r="C29" s="25">
        <f>B29-$B$3</f>
        <v>9328.9312288591464</v>
      </c>
      <c r="D29" s="25">
        <f>C29/$D$14</f>
        <v>1166.1164036073933</v>
      </c>
      <c r="E29" s="25">
        <f>'01_Historic_Areal_coverage'!B2</f>
        <v>159906</v>
      </c>
      <c r="F29" s="25">
        <f>'01_Historic_Areal_coverage'!C2</f>
        <v>173220</v>
      </c>
      <c r="G29" s="25">
        <f>'01_Historic_Areal_coverage'!D2</f>
        <v>186534</v>
      </c>
      <c r="H29" s="25">
        <f>'01_Historic_Areal_coverage'!E2</f>
        <v>194281.66666666666</v>
      </c>
      <c r="I29" s="25">
        <f>'01_Historic_Areal_coverage'!F2</f>
        <v>202029.33333333331</v>
      </c>
      <c r="J29" s="25">
        <f>'01_Historic_Areal_coverage'!G2</f>
        <v>209777</v>
      </c>
      <c r="K29" s="25">
        <f>'01_Historic_Areal_coverage'!H2</f>
        <v>217903.5</v>
      </c>
      <c r="L29" s="25">
        <f>$B$3</f>
        <v>226030</v>
      </c>
      <c r="M29" s="25">
        <f>$B$3+D29</f>
        <v>227196.11640360739</v>
      </c>
      <c r="N29" s="25">
        <f>M29+$D29</f>
        <v>228362.23280721478</v>
      </c>
      <c r="O29" s="25">
        <f t="shared" ref="O29:T29" si="22">N29+$D29</f>
        <v>229528.34921082217</v>
      </c>
      <c r="P29" s="25">
        <f t="shared" si="22"/>
        <v>230694.46561442956</v>
      </c>
      <c r="Q29" s="25">
        <f t="shared" si="22"/>
        <v>231860.58201803695</v>
      </c>
      <c r="R29" s="25">
        <f t="shared" si="22"/>
        <v>233026.69842164434</v>
      </c>
      <c r="S29" s="25">
        <f t="shared" si="22"/>
        <v>234192.81482525173</v>
      </c>
      <c r="T29" s="25">
        <f t="shared" si="22"/>
        <v>235358.93122885912</v>
      </c>
      <c r="W29" s="137" t="s">
        <v>103</v>
      </c>
      <c r="X29" s="237">
        <f>X16/X$26</f>
        <v>6.8771869132863997E-2</v>
      </c>
      <c r="Y29" s="237">
        <f>Y16/Y$26</f>
        <v>6.8554014725992027E-2</v>
      </c>
      <c r="Z29" s="237">
        <f t="shared" ref="Z29:AC29" si="23">Z16/Z$26</f>
        <v>5.7000359699879502E-2</v>
      </c>
      <c r="AA29" s="237">
        <f t="shared" si="23"/>
        <v>5.6763174085766886E-2</v>
      </c>
      <c r="AB29" s="237">
        <f t="shared" si="23"/>
        <v>5.8506574758936412E-2</v>
      </c>
      <c r="AC29" s="237">
        <f t="shared" si="23"/>
        <v>7.8450822190190006E-2</v>
      </c>
    </row>
    <row r="30" spans="1:29">
      <c r="A30" s="175" t="s">
        <v>104</v>
      </c>
      <c r="B30" s="15">
        <f>'08_Scenario_Summary'!Y16</f>
        <v>761119.66776136809</v>
      </c>
      <c r="C30" s="25">
        <f>B30-$B$4</f>
        <v>3439.6677613680949</v>
      </c>
      <c r="D30" s="25">
        <f t="shared" ref="D30:D38" si="24">C30/$D$14</f>
        <v>429.95847017101187</v>
      </c>
      <c r="E30" s="25">
        <f>'01_Historic_Areal_coverage'!B3</f>
        <v>712287</v>
      </c>
      <c r="F30" s="25">
        <f>'01_Historic_Areal_coverage'!C3</f>
        <v>722856.5</v>
      </c>
      <c r="G30" s="25">
        <f>'01_Historic_Areal_coverage'!D3</f>
        <v>733426</v>
      </c>
      <c r="H30" s="25">
        <f>'01_Historic_Areal_coverage'!E3</f>
        <v>740353.66666666663</v>
      </c>
      <c r="I30" s="25">
        <f>'01_Historic_Areal_coverage'!F3</f>
        <v>747281.33333333326</v>
      </c>
      <c r="J30" s="25">
        <f>'01_Historic_Areal_coverage'!G3</f>
        <v>754209</v>
      </c>
      <c r="K30" s="25">
        <f>'01_Historic_Areal_coverage'!H3</f>
        <v>755944.5</v>
      </c>
      <c r="L30" s="25">
        <f>B$4</f>
        <v>757680</v>
      </c>
      <c r="M30" s="25">
        <f>$B$4+D30</f>
        <v>758109.95847017097</v>
      </c>
      <c r="N30" s="25">
        <f t="shared" ref="N30:T30" si="25">M30+$D30</f>
        <v>758539.91694034194</v>
      </c>
      <c r="O30" s="25">
        <f t="shared" si="25"/>
        <v>758969.8754105129</v>
      </c>
      <c r="P30" s="25">
        <f t="shared" si="25"/>
        <v>759399.83388068387</v>
      </c>
      <c r="Q30" s="25">
        <f t="shared" si="25"/>
        <v>759829.79235085484</v>
      </c>
      <c r="R30" s="25">
        <f t="shared" si="25"/>
        <v>760259.75082102581</v>
      </c>
      <c r="S30" s="25">
        <f t="shared" si="25"/>
        <v>760689.70929119678</v>
      </c>
      <c r="T30" s="25">
        <f t="shared" si="25"/>
        <v>761119.66776136775</v>
      </c>
      <c r="W30" s="175" t="s">
        <v>104</v>
      </c>
      <c r="X30" s="237">
        <f t="shared" ref="X30" si="26">X17/X$26</f>
        <v>0.19457536230194697</v>
      </c>
      <c r="Y30" s="237">
        <f t="shared" ref="Y30:AC38" si="27">Y17/Y$26</f>
        <v>0.19578816272180338</v>
      </c>
      <c r="Z30" s="237">
        <f t="shared" si="27"/>
        <v>0.18433162748714546</v>
      </c>
      <c r="AA30" s="237">
        <f t="shared" si="27"/>
        <v>0.18739008559416948</v>
      </c>
      <c r="AB30" s="237">
        <f t="shared" si="27"/>
        <v>0.19698597163191958</v>
      </c>
      <c r="AC30" s="237">
        <f t="shared" si="27"/>
        <v>0.19863106328998817</v>
      </c>
    </row>
    <row r="31" spans="1:29">
      <c r="A31" s="179" t="s">
        <v>105</v>
      </c>
      <c r="B31" s="15">
        <f>'08_Scenario_Summary'!Y17</f>
        <v>183739.35928070734</v>
      </c>
      <c r="C31" s="25">
        <f>B31-$B$5</f>
        <v>-17619.640719292656</v>
      </c>
      <c r="D31" s="25">
        <f>C31/$D$14</f>
        <v>-2202.455089911582</v>
      </c>
      <c r="E31" s="25">
        <f>'01_Historic_Areal_coverage'!B4</f>
        <v>185468</v>
      </c>
      <c r="F31" s="25">
        <f>'01_Historic_Areal_coverage'!C4</f>
        <v>188345</v>
      </c>
      <c r="G31" s="25">
        <f>'01_Historic_Areal_coverage'!D4</f>
        <v>191222</v>
      </c>
      <c r="H31" s="25">
        <f>'01_Historic_Areal_coverage'!E4</f>
        <v>197543.66666666666</v>
      </c>
      <c r="I31" s="25">
        <f>'01_Historic_Areal_coverage'!F4</f>
        <v>203865.33333333331</v>
      </c>
      <c r="J31" s="25">
        <f>'01_Historic_Areal_coverage'!G4</f>
        <v>210187</v>
      </c>
      <c r="K31" s="25">
        <f>'01_Historic_Areal_coverage'!H4</f>
        <v>205773</v>
      </c>
      <c r="L31" s="25">
        <f>B$5</f>
        <v>201359</v>
      </c>
      <c r="M31" s="25">
        <f>$B$5+D31</f>
        <v>199156.54491008841</v>
      </c>
      <c r="N31" s="25">
        <f t="shared" ref="N31:T31" si="28">M31+$D31</f>
        <v>196954.08982017683</v>
      </c>
      <c r="O31" s="25">
        <f t="shared" si="28"/>
        <v>194751.63473026524</v>
      </c>
      <c r="P31" s="25">
        <f t="shared" si="28"/>
        <v>192549.17964035366</v>
      </c>
      <c r="Q31" s="25">
        <f t="shared" si="28"/>
        <v>190346.72455044207</v>
      </c>
      <c r="R31" s="25">
        <f t="shared" si="28"/>
        <v>188144.26946053049</v>
      </c>
      <c r="S31" s="25">
        <f t="shared" si="28"/>
        <v>185941.8143706189</v>
      </c>
      <c r="T31" s="25">
        <f t="shared" si="28"/>
        <v>183739.35928070731</v>
      </c>
      <c r="W31" s="179" t="s">
        <v>105</v>
      </c>
      <c r="X31" s="237">
        <f t="shared" ref="X31" si="29">X18/X$26</f>
        <v>4.2970911323499096E-2</v>
      </c>
      <c r="Y31" s="237">
        <f t="shared" si="27"/>
        <v>4.2834788770525538E-2</v>
      </c>
      <c r="Z31" s="237">
        <f t="shared" si="27"/>
        <v>4.4498883111606824E-2</v>
      </c>
      <c r="AA31" s="237">
        <f t="shared" si="27"/>
        <v>4.4875008362686812E-2</v>
      </c>
      <c r="AB31" s="237">
        <f t="shared" si="27"/>
        <v>4.3504585100509259E-2</v>
      </c>
      <c r="AC31" s="237">
        <f t="shared" si="27"/>
        <v>4.0824672968346735E-2</v>
      </c>
    </row>
    <row r="32" spans="1:29">
      <c r="A32" s="176" t="s">
        <v>106</v>
      </c>
      <c r="B32" s="15">
        <f>'08_Scenario_Summary'!Y18</f>
        <v>1295106.3612557699</v>
      </c>
      <c r="C32" s="25">
        <f>B32-$B$6</f>
        <v>183074.36125576985</v>
      </c>
      <c r="D32" s="25">
        <f t="shared" si="24"/>
        <v>22884.295156971231</v>
      </c>
      <c r="E32" s="25">
        <f>'01_Historic_Areal_coverage'!B5</f>
        <v>1069048</v>
      </c>
      <c r="F32" s="25">
        <f>'01_Historic_Areal_coverage'!C5</f>
        <v>1079866.5</v>
      </c>
      <c r="G32" s="25">
        <f>'01_Historic_Areal_coverage'!D5</f>
        <v>1090685</v>
      </c>
      <c r="H32" s="25">
        <f>'01_Historic_Areal_coverage'!E5</f>
        <v>1088002</v>
      </c>
      <c r="I32" s="25">
        <f>'01_Historic_Areal_coverage'!F5</f>
        <v>1085319</v>
      </c>
      <c r="J32" s="25">
        <f>'01_Historic_Areal_coverage'!G5</f>
        <v>1082636</v>
      </c>
      <c r="K32" s="25">
        <f>'01_Historic_Areal_coverage'!H5</f>
        <v>1097334</v>
      </c>
      <c r="L32" s="25">
        <f>B$6</f>
        <v>1112032</v>
      </c>
      <c r="M32" s="25">
        <f>$B$6+D32</f>
        <v>1134916.2951569713</v>
      </c>
      <c r="N32" s="25">
        <f t="shared" ref="N32:T32" si="30">M32+$D32</f>
        <v>1157800.5903139426</v>
      </c>
      <c r="O32" s="25">
        <f t="shared" si="30"/>
        <v>1180684.885470914</v>
      </c>
      <c r="P32" s="25">
        <f t="shared" si="30"/>
        <v>1203569.1806278853</v>
      </c>
      <c r="Q32" s="25">
        <f t="shared" si="30"/>
        <v>1226453.4757848566</v>
      </c>
      <c r="R32" s="25">
        <f t="shared" si="30"/>
        <v>1249337.7709418279</v>
      </c>
      <c r="S32" s="25">
        <f t="shared" si="30"/>
        <v>1272222.0660987992</v>
      </c>
      <c r="T32" s="25">
        <f t="shared" si="30"/>
        <v>1295106.3612557705</v>
      </c>
      <c r="W32" s="176" t="s">
        <v>106</v>
      </c>
      <c r="X32" s="237">
        <f t="shared" ref="X32" si="31">X19/X$26</f>
        <v>0.3001832947866751</v>
      </c>
      <c r="Y32" s="237">
        <f t="shared" si="27"/>
        <v>0.29923237903488309</v>
      </c>
      <c r="Z32" s="237">
        <f t="shared" si="27"/>
        <v>0.31365509715625867</v>
      </c>
      <c r="AA32" s="237">
        <f t="shared" si="27"/>
        <v>0.29822994940015835</v>
      </c>
      <c r="AB32" s="237">
        <f t="shared" si="27"/>
        <v>0.30391139707238507</v>
      </c>
      <c r="AC32" s="237">
        <f t="shared" si="27"/>
        <v>0.28198731646192521</v>
      </c>
    </row>
    <row r="33" spans="1:37">
      <c r="A33" s="183" t="s">
        <v>107</v>
      </c>
      <c r="B33" s="15">
        <f>'08_Scenario_Summary'!Y19</f>
        <v>270321.73750068218</v>
      </c>
      <c r="C33" s="25">
        <f>B33-$B$7</f>
        <v>-6212.2624993178179</v>
      </c>
      <c r="D33" s="25">
        <f t="shared" si="24"/>
        <v>-776.53281241472723</v>
      </c>
      <c r="E33" s="25">
        <f>'01_Historic_Areal_coverage'!B6</f>
        <v>282166</v>
      </c>
      <c r="F33" s="25">
        <f>'01_Historic_Areal_coverage'!C6</f>
        <v>280052</v>
      </c>
      <c r="G33" s="25">
        <f>'01_Historic_Areal_coverage'!D6</f>
        <v>277938</v>
      </c>
      <c r="H33" s="25">
        <f>'01_Historic_Areal_coverage'!E6</f>
        <v>276849.33333333331</v>
      </c>
      <c r="I33" s="25">
        <f>'01_Historic_Areal_coverage'!F6</f>
        <v>275760.66666666663</v>
      </c>
      <c r="J33" s="25">
        <f>'01_Historic_Areal_coverage'!G6</f>
        <v>274672</v>
      </c>
      <c r="K33" s="25">
        <f>'01_Historic_Areal_coverage'!H6</f>
        <v>275603</v>
      </c>
      <c r="L33" s="25">
        <f>B$7</f>
        <v>276534</v>
      </c>
      <c r="M33" s="25">
        <f>$B$7+D33</f>
        <v>275757.46718758525</v>
      </c>
      <c r="N33" s="25">
        <f t="shared" ref="N33:T33" si="32">M33+$D33</f>
        <v>274980.9343751705</v>
      </c>
      <c r="O33" s="25">
        <f t="shared" si="32"/>
        <v>274204.40156275575</v>
      </c>
      <c r="P33" s="25">
        <f t="shared" si="32"/>
        <v>273427.868750341</v>
      </c>
      <c r="Q33" s="25">
        <f t="shared" si="32"/>
        <v>272651.33593792625</v>
      </c>
      <c r="R33" s="25">
        <f t="shared" si="32"/>
        <v>271874.80312551151</v>
      </c>
      <c r="S33" s="25">
        <f t="shared" si="32"/>
        <v>271098.27031309676</v>
      </c>
      <c r="T33" s="25">
        <f t="shared" si="32"/>
        <v>270321.73750068201</v>
      </c>
      <c r="W33" s="183" t="s">
        <v>107</v>
      </c>
      <c r="X33" s="237">
        <f t="shared" ref="X33" si="33">X20/X$26</f>
        <v>5.3152698684301336E-2</v>
      </c>
      <c r="Y33" s="237">
        <f t="shared" si="27"/>
        <v>5.6322331547235767E-2</v>
      </c>
      <c r="Z33" s="237">
        <f t="shared" si="27"/>
        <v>6.5467820540246982E-2</v>
      </c>
      <c r="AA33" s="237">
        <f t="shared" si="27"/>
        <v>5.7691365378950012E-2</v>
      </c>
      <c r="AB33" s="237">
        <f t="shared" si="27"/>
        <v>5.7203029037506174E-2</v>
      </c>
      <c r="AC33" s="237">
        <f t="shared" si="27"/>
        <v>5.5577481113719726E-2</v>
      </c>
    </row>
    <row r="34" spans="1:37">
      <c r="A34" s="184" t="s">
        <v>108</v>
      </c>
      <c r="B34" s="15">
        <f>'08_Scenario_Summary'!Y20</f>
        <v>327259.54381937871</v>
      </c>
      <c r="C34" s="25">
        <f>B34-$B$8</f>
        <v>-61123.456180621288</v>
      </c>
      <c r="D34" s="25">
        <f t="shared" si="24"/>
        <v>-7640.432022577661</v>
      </c>
      <c r="E34" s="25">
        <f>'01_Historic_Areal_coverage'!B7</f>
        <v>436584</v>
      </c>
      <c r="F34" s="25">
        <f>'01_Historic_Areal_coverage'!C7</f>
        <v>431852</v>
      </c>
      <c r="G34" s="25">
        <f>'01_Historic_Areal_coverage'!D7</f>
        <v>427120</v>
      </c>
      <c r="H34" s="25">
        <f>'01_Historic_Areal_coverage'!E7</f>
        <v>419147.33333333331</v>
      </c>
      <c r="I34" s="25">
        <f>'01_Historic_Areal_coverage'!F7</f>
        <v>411174.66666666663</v>
      </c>
      <c r="J34" s="25">
        <f>'01_Historic_Areal_coverage'!G7</f>
        <v>403202</v>
      </c>
      <c r="K34" s="25">
        <f>'01_Historic_Areal_coverage'!H7</f>
        <v>395792.5</v>
      </c>
      <c r="L34" s="25">
        <f>B$8</f>
        <v>388383</v>
      </c>
      <c r="M34" s="25">
        <f>$B$8+D34</f>
        <v>380742.56797742232</v>
      </c>
      <c r="N34" s="25">
        <f t="shared" ref="N34:T34" si="34">M34+$D34</f>
        <v>373102.13595484465</v>
      </c>
      <c r="O34" s="25">
        <f t="shared" si="34"/>
        <v>365461.70393226697</v>
      </c>
      <c r="P34" s="25">
        <f t="shared" si="34"/>
        <v>357821.2719096893</v>
      </c>
      <c r="Q34" s="25">
        <f t="shared" si="34"/>
        <v>350180.83988711162</v>
      </c>
      <c r="R34" s="25">
        <f t="shared" si="34"/>
        <v>342540.40786453395</v>
      </c>
      <c r="S34" s="25">
        <f t="shared" si="34"/>
        <v>334899.97584195627</v>
      </c>
      <c r="T34" s="25">
        <f t="shared" si="34"/>
        <v>327259.5438193786</v>
      </c>
      <c r="W34" s="184" t="s">
        <v>108</v>
      </c>
      <c r="X34" s="237">
        <f t="shared" ref="X34" si="35">X21/X$26</f>
        <v>7.5598195236473709E-2</v>
      </c>
      <c r="Y34" s="237">
        <f t="shared" si="27"/>
        <v>7.7233966556707362E-2</v>
      </c>
      <c r="Z34" s="237">
        <f t="shared" si="27"/>
        <v>7.9257292746559529E-2</v>
      </c>
      <c r="AA34" s="237">
        <f t="shared" si="27"/>
        <v>7.9111302069441655E-2</v>
      </c>
      <c r="AB34" s="237">
        <f t="shared" si="27"/>
        <v>7.8441653785583501E-2</v>
      </c>
      <c r="AC34" s="237">
        <f t="shared" si="27"/>
        <v>8.6422383407979475E-2</v>
      </c>
    </row>
    <row r="35" spans="1:37">
      <c r="A35" s="177" t="s">
        <v>109</v>
      </c>
      <c r="B35" s="15">
        <f>'08_Scenario_Summary'!Y21</f>
        <v>393373.64805485855</v>
      </c>
      <c r="C35" s="25">
        <f>B35-$B$9</f>
        <v>-83303.351945141447</v>
      </c>
      <c r="D35" s="25">
        <f t="shared" si="24"/>
        <v>-10412.918993142681</v>
      </c>
      <c r="E35" s="25">
        <f>'01_Historic_Areal_coverage'!B8</f>
        <v>511951</v>
      </c>
      <c r="F35" s="25">
        <f>'01_Historic_Areal_coverage'!C8</f>
        <v>503447.5</v>
      </c>
      <c r="G35" s="25">
        <f>'01_Historic_Areal_coverage'!D8</f>
        <v>494944</v>
      </c>
      <c r="H35" s="25">
        <f>'01_Historic_Areal_coverage'!E8</f>
        <v>492344.66666666669</v>
      </c>
      <c r="I35" s="25">
        <f>'01_Historic_Areal_coverage'!F8</f>
        <v>489745.33333333337</v>
      </c>
      <c r="J35" s="25">
        <f>'01_Historic_Areal_coverage'!G8</f>
        <v>487146</v>
      </c>
      <c r="K35" s="25">
        <f>'01_Historic_Areal_coverage'!H8</f>
        <v>481911.5</v>
      </c>
      <c r="L35" s="25">
        <f>B$9</f>
        <v>476677</v>
      </c>
      <c r="M35" s="25">
        <f>$B$9+D35</f>
        <v>466264.08100685733</v>
      </c>
      <c r="N35" s="25">
        <f t="shared" ref="N35:T35" si="36">M35+$D35</f>
        <v>455851.16201371467</v>
      </c>
      <c r="O35" s="25">
        <f t="shared" si="36"/>
        <v>445438.243020572</v>
      </c>
      <c r="P35" s="25">
        <f t="shared" si="36"/>
        <v>435025.32402742933</v>
      </c>
      <c r="Q35" s="25">
        <f t="shared" si="36"/>
        <v>424612.40503428667</v>
      </c>
      <c r="R35" s="25">
        <f t="shared" si="36"/>
        <v>414199.486041144</v>
      </c>
      <c r="S35" s="25">
        <f t="shared" si="36"/>
        <v>403786.56704800134</v>
      </c>
      <c r="T35" s="25">
        <f t="shared" si="36"/>
        <v>393373.64805485867</v>
      </c>
      <c r="W35" s="177" t="s">
        <v>109</v>
      </c>
      <c r="X35" s="237">
        <f t="shared" ref="X35" si="37">X22/X$26</f>
        <v>0.10588779804026315</v>
      </c>
      <c r="Y35" s="237">
        <f t="shared" si="27"/>
        <v>0.10325080378579525</v>
      </c>
      <c r="Z35" s="237">
        <f t="shared" si="27"/>
        <v>9.5269124985010833E-2</v>
      </c>
      <c r="AA35" s="237">
        <f t="shared" si="27"/>
        <v>0.11403803668812357</v>
      </c>
      <c r="AB35" s="237">
        <f t="shared" si="27"/>
        <v>0.10486530945813753</v>
      </c>
      <c r="AC35" s="237">
        <f t="shared" si="27"/>
        <v>0.10416367886881177</v>
      </c>
    </row>
    <row r="36" spans="1:37">
      <c r="A36" s="180" t="s">
        <v>110</v>
      </c>
      <c r="B36" s="15">
        <f>'08_Scenario_Summary'!Y22</f>
        <v>556095.46452434594</v>
      </c>
      <c r="C36" s="25">
        <f>B36-$B$10</f>
        <v>16672.464524345938</v>
      </c>
      <c r="D36" s="25">
        <f t="shared" si="24"/>
        <v>2084.0580655432423</v>
      </c>
      <c r="E36" s="25">
        <f>'01_Historic_Areal_coverage'!B9</f>
        <v>544509</v>
      </c>
      <c r="F36" s="25">
        <f>'01_Historic_Areal_coverage'!C9</f>
        <v>537826</v>
      </c>
      <c r="G36" s="25">
        <f>'01_Historic_Areal_coverage'!D9</f>
        <v>531143</v>
      </c>
      <c r="H36" s="25">
        <f>'01_Historic_Areal_coverage'!E9</f>
        <v>534657</v>
      </c>
      <c r="I36" s="25">
        <f>'01_Historic_Areal_coverage'!F9</f>
        <v>538171</v>
      </c>
      <c r="J36" s="25">
        <f>'01_Historic_Areal_coverage'!G9</f>
        <v>541685</v>
      </c>
      <c r="K36" s="25">
        <f>'01_Historic_Areal_coverage'!H9</f>
        <v>540554</v>
      </c>
      <c r="L36" s="25">
        <f>B$10</f>
        <v>539423</v>
      </c>
      <c r="M36" s="25">
        <f>$B$10+D36</f>
        <v>541507.05806554318</v>
      </c>
      <c r="N36" s="25">
        <f t="shared" ref="N36:T36" si="38">M36+$D36</f>
        <v>543591.11613108637</v>
      </c>
      <c r="O36" s="25">
        <f t="shared" si="38"/>
        <v>545675.17419662955</v>
      </c>
      <c r="P36" s="25">
        <f t="shared" si="38"/>
        <v>547759.23226217274</v>
      </c>
      <c r="Q36" s="25">
        <f t="shared" si="38"/>
        <v>549843.29032771592</v>
      </c>
      <c r="R36" s="25">
        <f t="shared" si="38"/>
        <v>551927.3483932591</v>
      </c>
      <c r="S36" s="25">
        <f t="shared" si="38"/>
        <v>554011.40645880229</v>
      </c>
      <c r="T36" s="25">
        <f t="shared" si="38"/>
        <v>556095.46452434547</v>
      </c>
      <c r="W36" s="180" t="s">
        <v>110</v>
      </c>
      <c r="X36" s="237">
        <f t="shared" ref="X36" si="39">X23/X$26</f>
        <v>0.13398921074953943</v>
      </c>
      <c r="Y36" s="237">
        <f t="shared" si="27"/>
        <v>0.1348670241212607</v>
      </c>
      <c r="Z36" s="237">
        <f t="shared" si="27"/>
        <v>0.13467787833611894</v>
      </c>
      <c r="AA36" s="237">
        <f t="shared" si="27"/>
        <v>0.13546894255270664</v>
      </c>
      <c r="AB36" s="237">
        <f t="shared" si="27"/>
        <v>0.13432224742162555</v>
      </c>
      <c r="AC36" s="237">
        <f t="shared" si="27"/>
        <v>0.13823993240379678</v>
      </c>
    </row>
    <row r="37" spans="1:37" ht="15.75">
      <c r="A37" s="181" t="s">
        <v>111</v>
      </c>
      <c r="B37" s="15">
        <f>'08_Scenario_Summary'!Y23</f>
        <v>48006.837371207985</v>
      </c>
      <c r="C37" s="25">
        <f>B37-$B$11</f>
        <v>38.837371207984688</v>
      </c>
      <c r="D37" s="25">
        <f t="shared" si="24"/>
        <v>4.854671400998086</v>
      </c>
      <c r="E37" s="25">
        <f>'01_Historic_Areal_coverage'!B10</f>
        <v>73689</v>
      </c>
      <c r="F37" s="25">
        <f>'01_Historic_Areal_coverage'!C10</f>
        <v>67571</v>
      </c>
      <c r="G37" s="25">
        <f>'01_Historic_Areal_coverage'!D10</f>
        <v>61453</v>
      </c>
      <c r="H37" s="25">
        <f>'01_Historic_Areal_coverage'!E10</f>
        <v>57846.666666666664</v>
      </c>
      <c r="I37" s="25">
        <f>'01_Historic_Areal_coverage'!F10</f>
        <v>54240.333333333328</v>
      </c>
      <c r="J37" s="25">
        <f>'01_Historic_Areal_coverage'!G10</f>
        <v>50634</v>
      </c>
      <c r="K37" s="25">
        <f>'01_Historic_Areal_coverage'!H10</f>
        <v>49301</v>
      </c>
      <c r="L37" s="25">
        <f>B$11</f>
        <v>47968</v>
      </c>
      <c r="M37" s="25">
        <f>$B$11+D37</f>
        <v>47972.854671401001</v>
      </c>
      <c r="N37" s="25">
        <f t="shared" ref="N37:T37" si="40">M37+$D37</f>
        <v>47977.709342802002</v>
      </c>
      <c r="O37" s="25">
        <f t="shared" si="40"/>
        <v>47982.564014203002</v>
      </c>
      <c r="P37" s="25">
        <f t="shared" si="40"/>
        <v>47987.418685604003</v>
      </c>
      <c r="Q37" s="25">
        <f t="shared" si="40"/>
        <v>47992.273357005004</v>
      </c>
      <c r="R37" s="25">
        <f t="shared" si="40"/>
        <v>47997.128028406005</v>
      </c>
      <c r="S37" s="25">
        <f t="shared" si="40"/>
        <v>48001.982699807006</v>
      </c>
      <c r="T37" s="25">
        <f t="shared" si="40"/>
        <v>48006.837371208007</v>
      </c>
      <c r="W37" s="181" t="s">
        <v>111</v>
      </c>
      <c r="X37" s="237">
        <f t="shared" ref="X37" si="41">X24/X$26</f>
        <v>1.0644970736152674E-2</v>
      </c>
      <c r="Y37" s="237">
        <f t="shared" si="27"/>
        <v>1.0727052979005993E-2</v>
      </c>
      <c r="Z37" s="237">
        <f t="shared" si="27"/>
        <v>1.1626527125718622E-2</v>
      </c>
      <c r="AA37" s="237">
        <f t="shared" si="27"/>
        <v>1.2415736785352014E-2</v>
      </c>
      <c r="AB37" s="237">
        <f t="shared" si="27"/>
        <v>1.0894789086107403E-2</v>
      </c>
      <c r="AC37" s="237">
        <f t="shared" si="27"/>
        <v>1.0814459813923212E-2</v>
      </c>
      <c r="AH37"/>
      <c r="AI37"/>
      <c r="AJ37"/>
      <c r="AK37"/>
    </row>
    <row r="38" spans="1:37">
      <c r="A38" s="123" t="s">
        <v>10</v>
      </c>
      <c r="B38" s="15">
        <f>'08_Scenario_Summary'!Y24</f>
        <v>58696.449202823314</v>
      </c>
      <c r="C38" s="25">
        <f>B38-$B$12</f>
        <v>-44295.550797176686</v>
      </c>
      <c r="D38" s="25">
        <f t="shared" si="24"/>
        <v>-5536.9438496470857</v>
      </c>
      <c r="E38" s="25">
        <f>'01_Historic_Areal_coverage'!B11</f>
        <v>153470</v>
      </c>
      <c r="F38" s="25">
        <f>'01_Historic_Areal_coverage'!C11</f>
        <v>144041.5</v>
      </c>
      <c r="G38" s="25">
        <f>'01_Historic_Areal_coverage'!D11</f>
        <v>134613</v>
      </c>
      <c r="H38" s="25">
        <f>'01_Historic_Areal_coverage'!E11</f>
        <v>128052</v>
      </c>
      <c r="I38" s="25">
        <f>'01_Historic_Areal_coverage'!F11</f>
        <v>121491</v>
      </c>
      <c r="J38" s="25">
        <f>'01_Historic_Areal_coverage'!G11</f>
        <v>114930</v>
      </c>
      <c r="K38" s="25">
        <f>'01_Historic_Areal_coverage'!H11</f>
        <v>108961</v>
      </c>
      <c r="L38" s="25">
        <f>B$12</f>
        <v>102992</v>
      </c>
      <c r="M38" s="25">
        <f>$B$12+D38</f>
        <v>97455.056150352917</v>
      </c>
      <c r="N38" s="25">
        <f t="shared" ref="N38:T38" si="42">M38+$D38</f>
        <v>91918.112300705834</v>
      </c>
      <c r="O38" s="25">
        <f t="shared" si="42"/>
        <v>86381.168451058751</v>
      </c>
      <c r="P38" s="25">
        <f t="shared" si="42"/>
        <v>80844.224601411668</v>
      </c>
      <c r="Q38" s="25">
        <f t="shared" si="42"/>
        <v>75307.280751764585</v>
      </c>
      <c r="R38" s="25">
        <f t="shared" si="42"/>
        <v>69770.336902117502</v>
      </c>
      <c r="S38" s="25">
        <f t="shared" si="42"/>
        <v>64233.393052470419</v>
      </c>
      <c r="T38" s="25">
        <f t="shared" si="42"/>
        <v>58696.449202823336</v>
      </c>
      <c r="W38" s="123" t="s">
        <v>10</v>
      </c>
      <c r="X38" s="237">
        <f t="shared" ref="X38" si="43">X25/X$26</f>
        <v>1.422568900828435E-2</v>
      </c>
      <c r="Y38" s="237">
        <f t="shared" si="27"/>
        <v>1.1189475756790841E-2</v>
      </c>
      <c r="Z38" s="237">
        <f t="shared" si="27"/>
        <v>1.4215388811454597E-2</v>
      </c>
      <c r="AA38" s="237">
        <f t="shared" si="27"/>
        <v>1.4016399082644609E-2</v>
      </c>
      <c r="AB38" s="237">
        <f t="shared" si="27"/>
        <v>1.1364442647289391E-2</v>
      </c>
      <c r="AC38" s="237">
        <f t="shared" si="27"/>
        <v>4.8881894813188418E-3</v>
      </c>
    </row>
    <row r="39" spans="1:37">
      <c r="A39" s="11" t="s">
        <v>152</v>
      </c>
      <c r="B39" s="55">
        <f>SUM(B29:B38)</f>
        <v>4129078.0000000009</v>
      </c>
      <c r="C39" s="55">
        <f t="shared" ref="C39:T39" si="44">SUM(C29:C38)</f>
        <v>1.1204974725842476E-9</v>
      </c>
      <c r="D39" s="55">
        <f t="shared" si="44"/>
        <v>1.4006218407303095E-10</v>
      </c>
      <c r="E39" s="55">
        <f t="shared" si="44"/>
        <v>4129078</v>
      </c>
      <c r="F39" s="55">
        <f t="shared" si="44"/>
        <v>4129078</v>
      </c>
      <c r="G39" s="55">
        <f t="shared" si="44"/>
        <v>4129078</v>
      </c>
      <c r="H39" s="55">
        <f t="shared" si="44"/>
        <v>4129078</v>
      </c>
      <c r="I39" s="55">
        <f t="shared" si="44"/>
        <v>4129078</v>
      </c>
      <c r="J39" s="55">
        <f t="shared" si="44"/>
        <v>4129078</v>
      </c>
      <c r="K39" s="55">
        <f t="shared" si="44"/>
        <v>4129078</v>
      </c>
      <c r="L39" s="55">
        <f t="shared" si="44"/>
        <v>4129078</v>
      </c>
      <c r="M39" s="55">
        <f t="shared" si="44"/>
        <v>4129077.9999999995</v>
      </c>
      <c r="N39" s="55">
        <f t="shared" si="44"/>
        <v>4129078.0000000005</v>
      </c>
      <c r="O39" s="55">
        <f t="shared" si="44"/>
        <v>4129078.0000000009</v>
      </c>
      <c r="P39" s="55">
        <f t="shared" si="44"/>
        <v>4129078.0000000005</v>
      </c>
      <c r="Q39" s="55">
        <f t="shared" si="44"/>
        <v>4129078</v>
      </c>
      <c r="R39" s="55">
        <f t="shared" si="44"/>
        <v>4129078</v>
      </c>
      <c r="S39" s="55">
        <f t="shared" si="44"/>
        <v>4129078.0000000005</v>
      </c>
      <c r="T39" s="55">
        <f t="shared" si="44"/>
        <v>4129078.0000000009</v>
      </c>
      <c r="W39" s="3" t="s">
        <v>153</v>
      </c>
      <c r="X39" s="59">
        <f>SUM(X29:X38)</f>
        <v>0.99999999999999978</v>
      </c>
      <c r="Y39" s="59">
        <f>SUM(Y29:Y38)</f>
        <v>0.99999999999999989</v>
      </c>
      <c r="Z39" s="59">
        <f t="shared" ref="Z39:AC39" si="45">SUM(Z29:Z38)</f>
        <v>1</v>
      </c>
      <c r="AA39" s="59">
        <f t="shared" si="45"/>
        <v>1</v>
      </c>
      <c r="AB39" s="59">
        <f t="shared" si="45"/>
        <v>1</v>
      </c>
      <c r="AC39" s="59">
        <f t="shared" si="45"/>
        <v>1</v>
      </c>
    </row>
    <row r="40" spans="1:37" customFormat="1" ht="18.75">
      <c r="A40" s="27" t="s">
        <v>432</v>
      </c>
      <c r="C40" s="56" t="s">
        <v>427</v>
      </c>
      <c r="D40" s="56">
        <v>8</v>
      </c>
      <c r="E40" s="56"/>
      <c r="F40" s="56"/>
      <c r="G40" s="56"/>
      <c r="H40" s="56"/>
      <c r="I40" s="56"/>
      <c r="J40" s="56"/>
      <c r="K40" s="56"/>
      <c r="L40" s="56"/>
      <c r="M40" s="345" t="s">
        <v>424</v>
      </c>
      <c r="N40" s="345"/>
      <c r="O40" s="345"/>
      <c r="P40" s="345"/>
      <c r="Q40" s="345"/>
      <c r="R40" s="345"/>
      <c r="S40" s="345"/>
      <c r="T40" s="345"/>
      <c r="AH40" s="3"/>
      <c r="AI40" s="3"/>
      <c r="AJ40" s="3"/>
      <c r="AK40" s="3"/>
    </row>
    <row r="41" spans="1:37" ht="15.75">
      <c r="A41" s="11" t="s">
        <v>98</v>
      </c>
      <c r="B41" s="19">
        <v>2060</v>
      </c>
      <c r="C41" s="19" t="s">
        <v>429</v>
      </c>
      <c r="D41" s="19" t="s">
        <v>430</v>
      </c>
      <c r="E41" s="253" t="s">
        <v>99</v>
      </c>
      <c r="F41" s="253">
        <v>1990</v>
      </c>
      <c r="G41" s="253" t="s">
        <v>100</v>
      </c>
      <c r="H41" s="253">
        <v>2000</v>
      </c>
      <c r="I41" s="253">
        <v>2005</v>
      </c>
      <c r="J41" s="253" t="s">
        <v>101</v>
      </c>
      <c r="K41" s="253">
        <v>2015</v>
      </c>
      <c r="L41" s="19" t="s">
        <v>425</v>
      </c>
      <c r="M41" s="19">
        <v>2025</v>
      </c>
      <c r="N41" s="19">
        <v>2030</v>
      </c>
      <c r="O41" s="19">
        <v>2035</v>
      </c>
      <c r="P41" s="19">
        <v>2040</v>
      </c>
      <c r="Q41" s="19">
        <v>2045</v>
      </c>
      <c r="R41" s="19">
        <v>2050</v>
      </c>
      <c r="S41" s="19">
        <v>2055</v>
      </c>
      <c r="T41" s="19">
        <v>2060</v>
      </c>
    </row>
    <row r="42" spans="1:37">
      <c r="A42" s="137" t="s">
        <v>103</v>
      </c>
      <c r="B42" s="15">
        <f>'08_Scenario_Summary'!AI15</f>
        <v>234379.57332771007</v>
      </c>
      <c r="C42" s="25">
        <f>B42-$B$3</f>
        <v>8349.5733277100662</v>
      </c>
      <c r="D42" s="25">
        <f>C42/$D$14</f>
        <v>1043.6966659637583</v>
      </c>
      <c r="E42" s="25">
        <f>'01_Historic_Areal_coverage'!B2</f>
        <v>159906</v>
      </c>
      <c r="F42" s="25">
        <f>'01_Historic_Areal_coverage'!C2</f>
        <v>173220</v>
      </c>
      <c r="G42" s="25">
        <f>'01_Historic_Areal_coverage'!D2</f>
        <v>186534</v>
      </c>
      <c r="H42" s="25">
        <f>'01_Historic_Areal_coverage'!E2</f>
        <v>194281.66666666666</v>
      </c>
      <c r="I42" s="25">
        <f>'01_Historic_Areal_coverage'!F2</f>
        <v>202029.33333333331</v>
      </c>
      <c r="J42" s="25">
        <f>'01_Historic_Areal_coverage'!G2</f>
        <v>209777</v>
      </c>
      <c r="K42" s="25">
        <f>'01_Historic_Areal_coverage'!H2</f>
        <v>217903.5</v>
      </c>
      <c r="L42" s="25">
        <f>$B$3</f>
        <v>226030</v>
      </c>
      <c r="M42" s="25">
        <f>$B$3+D42</f>
        <v>227073.69666596377</v>
      </c>
      <c r="N42" s="25">
        <f>M42+$D42</f>
        <v>228117.39333192754</v>
      </c>
      <c r="O42" s="25">
        <f t="shared" ref="O42:T42" si="46">N42+$D42</f>
        <v>229161.08999789131</v>
      </c>
      <c r="P42" s="25">
        <f t="shared" si="46"/>
        <v>230204.78666385508</v>
      </c>
      <c r="Q42" s="25">
        <f t="shared" si="46"/>
        <v>231248.48332981885</v>
      </c>
      <c r="R42" s="25">
        <f t="shared" si="46"/>
        <v>232292.17999578262</v>
      </c>
      <c r="S42" s="25">
        <f t="shared" si="46"/>
        <v>233335.87666174638</v>
      </c>
      <c r="T42" s="25">
        <f t="shared" si="46"/>
        <v>234379.57332771015</v>
      </c>
    </row>
    <row r="43" spans="1:37">
      <c r="A43" s="175" t="s">
        <v>104</v>
      </c>
      <c r="B43" s="15">
        <f>'08_Scenario_Summary'!AI16</f>
        <v>773748.27984500234</v>
      </c>
      <c r="C43" s="25">
        <f>B43-$B$4</f>
        <v>16068.27984500234</v>
      </c>
      <c r="D43" s="25">
        <f t="shared" ref="D43:D51" si="47">C43/$D$14</f>
        <v>2008.5349806252925</v>
      </c>
      <c r="E43" s="25">
        <f>'01_Historic_Areal_coverage'!B3</f>
        <v>712287</v>
      </c>
      <c r="F43" s="25">
        <f>'01_Historic_Areal_coverage'!C3</f>
        <v>722856.5</v>
      </c>
      <c r="G43" s="25">
        <f>'01_Historic_Areal_coverage'!D3</f>
        <v>733426</v>
      </c>
      <c r="H43" s="25">
        <f>'01_Historic_Areal_coverage'!E3</f>
        <v>740353.66666666663</v>
      </c>
      <c r="I43" s="25">
        <f>'01_Historic_Areal_coverage'!F3</f>
        <v>747281.33333333326</v>
      </c>
      <c r="J43" s="25">
        <f>'01_Historic_Areal_coverage'!G3</f>
        <v>754209</v>
      </c>
      <c r="K43" s="25">
        <f>'01_Historic_Areal_coverage'!H3</f>
        <v>755944.5</v>
      </c>
      <c r="L43" s="25">
        <f>B$4</f>
        <v>757680</v>
      </c>
      <c r="M43" s="25">
        <f>$B$4+D43</f>
        <v>759688.53498062526</v>
      </c>
      <c r="N43" s="25">
        <f t="shared" ref="N43:T43" si="48">M43+$D43</f>
        <v>761697.06996125053</v>
      </c>
      <c r="O43" s="25">
        <f t="shared" si="48"/>
        <v>763705.60494187579</v>
      </c>
      <c r="P43" s="25">
        <f t="shared" si="48"/>
        <v>765714.13992250105</v>
      </c>
      <c r="Q43" s="25">
        <f t="shared" si="48"/>
        <v>767722.67490312632</v>
      </c>
      <c r="R43" s="25">
        <f t="shared" si="48"/>
        <v>769731.20988375158</v>
      </c>
      <c r="S43" s="25">
        <f t="shared" si="48"/>
        <v>771739.74486437684</v>
      </c>
      <c r="T43" s="25">
        <f t="shared" si="48"/>
        <v>773748.27984500211</v>
      </c>
    </row>
    <row r="44" spans="1:37">
      <c r="A44" s="179" t="s">
        <v>105</v>
      </c>
      <c r="B44" s="15">
        <f>'08_Scenario_Summary'!AI17</f>
        <v>185292.40978018605</v>
      </c>
      <c r="C44" s="25">
        <f>B44-$B$5</f>
        <v>-16066.590219813952</v>
      </c>
      <c r="D44" s="25">
        <f t="shared" si="47"/>
        <v>-2008.323777476744</v>
      </c>
      <c r="E44" s="25">
        <f>'01_Historic_Areal_coverage'!B4</f>
        <v>185468</v>
      </c>
      <c r="F44" s="25">
        <f>'01_Historic_Areal_coverage'!C4</f>
        <v>188345</v>
      </c>
      <c r="G44" s="25">
        <f>'01_Historic_Areal_coverage'!D4</f>
        <v>191222</v>
      </c>
      <c r="H44" s="25">
        <f>'01_Historic_Areal_coverage'!E4</f>
        <v>197543.66666666666</v>
      </c>
      <c r="I44" s="25">
        <f>'01_Historic_Areal_coverage'!F4</f>
        <v>203865.33333333331</v>
      </c>
      <c r="J44" s="25">
        <f>'01_Historic_Areal_coverage'!G4</f>
        <v>210187</v>
      </c>
      <c r="K44" s="25">
        <f>'01_Historic_Areal_coverage'!H4</f>
        <v>205773</v>
      </c>
      <c r="L44" s="25">
        <f>B$5</f>
        <v>201359</v>
      </c>
      <c r="M44" s="25">
        <f>$B$5+D44</f>
        <v>199350.67622252327</v>
      </c>
      <c r="N44" s="25">
        <f t="shared" ref="N44:T44" si="49">M44+$D44</f>
        <v>197342.35244504653</v>
      </c>
      <c r="O44" s="25">
        <f t="shared" si="49"/>
        <v>195334.0286675698</v>
      </c>
      <c r="P44" s="25">
        <f t="shared" si="49"/>
        <v>193325.70489009307</v>
      </c>
      <c r="Q44" s="25">
        <f t="shared" si="49"/>
        <v>191317.38111261633</v>
      </c>
      <c r="R44" s="25">
        <f t="shared" si="49"/>
        <v>189309.0573351396</v>
      </c>
      <c r="S44" s="25">
        <f t="shared" si="49"/>
        <v>187300.73355766287</v>
      </c>
      <c r="T44" s="25">
        <f t="shared" si="49"/>
        <v>185292.40978018614</v>
      </c>
    </row>
    <row r="45" spans="1:37">
      <c r="A45" s="176" t="s">
        <v>106</v>
      </c>
      <c r="B45" s="15">
        <f>'08_Scenario_Summary'!AI18</f>
        <v>1231414.7230093076</v>
      </c>
      <c r="C45" s="25">
        <f>B45-$B$6</f>
        <v>119382.72300930764</v>
      </c>
      <c r="D45" s="25">
        <f t="shared" si="47"/>
        <v>14922.840376163454</v>
      </c>
      <c r="E45" s="25">
        <f>'01_Historic_Areal_coverage'!B5</f>
        <v>1069048</v>
      </c>
      <c r="F45" s="25">
        <f>'01_Historic_Areal_coverage'!C5</f>
        <v>1079866.5</v>
      </c>
      <c r="G45" s="25">
        <f>'01_Historic_Areal_coverage'!D5</f>
        <v>1090685</v>
      </c>
      <c r="H45" s="25">
        <f>'01_Historic_Areal_coverage'!E5</f>
        <v>1088002</v>
      </c>
      <c r="I45" s="25">
        <f>'01_Historic_Areal_coverage'!F5</f>
        <v>1085319</v>
      </c>
      <c r="J45" s="25">
        <f>'01_Historic_Areal_coverage'!G5</f>
        <v>1082636</v>
      </c>
      <c r="K45" s="25">
        <f>'01_Historic_Areal_coverage'!H5</f>
        <v>1097334</v>
      </c>
      <c r="L45" s="25">
        <f>B$6</f>
        <v>1112032</v>
      </c>
      <c r="M45" s="25">
        <f>$B$6+D45</f>
        <v>1126954.8403761634</v>
      </c>
      <c r="N45" s="25">
        <f t="shared" ref="N45:T45" si="50">M45+$D45</f>
        <v>1141877.6807523267</v>
      </c>
      <c r="O45" s="25">
        <f t="shared" si="50"/>
        <v>1156800.5211284901</v>
      </c>
      <c r="P45" s="25">
        <f t="shared" si="50"/>
        <v>1171723.3615046535</v>
      </c>
      <c r="Q45" s="25">
        <f t="shared" si="50"/>
        <v>1186646.2018808168</v>
      </c>
      <c r="R45" s="25">
        <f t="shared" si="50"/>
        <v>1201569.0422569802</v>
      </c>
      <c r="S45" s="25">
        <f t="shared" si="50"/>
        <v>1216491.8826331436</v>
      </c>
      <c r="T45" s="25">
        <f t="shared" si="50"/>
        <v>1231414.7230093069</v>
      </c>
    </row>
    <row r="46" spans="1:37">
      <c r="A46" s="183" t="s">
        <v>107</v>
      </c>
      <c r="B46" s="15">
        <f>'08_Scenario_Summary'!AI19</f>
        <v>238212.14757618416</v>
      </c>
      <c r="C46" s="25">
        <f>B46-$B$7</f>
        <v>-38321.852423815842</v>
      </c>
      <c r="D46" s="25">
        <f t="shared" si="47"/>
        <v>-4790.2315529769803</v>
      </c>
      <c r="E46" s="25">
        <f>'01_Historic_Areal_coverage'!B6</f>
        <v>282166</v>
      </c>
      <c r="F46" s="25">
        <f>'01_Historic_Areal_coverage'!C6</f>
        <v>280052</v>
      </c>
      <c r="G46" s="25">
        <f>'01_Historic_Areal_coverage'!D6</f>
        <v>277938</v>
      </c>
      <c r="H46" s="25">
        <f>'01_Historic_Areal_coverage'!E6</f>
        <v>276849.33333333331</v>
      </c>
      <c r="I46" s="25">
        <f>'01_Historic_Areal_coverage'!F6</f>
        <v>275760.66666666663</v>
      </c>
      <c r="J46" s="25">
        <f>'01_Historic_Areal_coverage'!G6</f>
        <v>274672</v>
      </c>
      <c r="K46" s="25">
        <f>'01_Historic_Areal_coverage'!H6</f>
        <v>275603</v>
      </c>
      <c r="L46" s="25">
        <f>B$7</f>
        <v>276534</v>
      </c>
      <c r="M46" s="25">
        <f>$B$7+D46</f>
        <v>271743.768447023</v>
      </c>
      <c r="N46" s="25">
        <f t="shared" ref="N46:T46" si="51">M46+$D46</f>
        <v>266953.536894046</v>
      </c>
      <c r="O46" s="25">
        <f t="shared" si="51"/>
        <v>262163.305341069</v>
      </c>
      <c r="P46" s="25">
        <f t="shared" si="51"/>
        <v>257373.07378809204</v>
      </c>
      <c r="Q46" s="25">
        <f t="shared" si="51"/>
        <v>252582.84223511507</v>
      </c>
      <c r="R46" s="25">
        <f t="shared" si="51"/>
        <v>247792.6106821381</v>
      </c>
      <c r="S46" s="25">
        <f t="shared" si="51"/>
        <v>243002.37912916113</v>
      </c>
      <c r="T46" s="25">
        <f t="shared" si="51"/>
        <v>238212.14757618416</v>
      </c>
    </row>
    <row r="47" spans="1:37">
      <c r="A47" s="184" t="s">
        <v>108</v>
      </c>
      <c r="B47" s="15">
        <f>'08_Scenario_Summary'!AI20</f>
        <v>326656.73692628596</v>
      </c>
      <c r="C47" s="25">
        <f>B47-$B$8</f>
        <v>-61726.263073714043</v>
      </c>
      <c r="D47" s="25">
        <f t="shared" si="47"/>
        <v>-7715.7828842142553</v>
      </c>
      <c r="E47" s="25">
        <f>'01_Historic_Areal_coverage'!B7</f>
        <v>436584</v>
      </c>
      <c r="F47" s="25">
        <f>'01_Historic_Areal_coverage'!C7</f>
        <v>431852</v>
      </c>
      <c r="G47" s="25">
        <f>'01_Historic_Areal_coverage'!D7</f>
        <v>427120</v>
      </c>
      <c r="H47" s="25">
        <f>'01_Historic_Areal_coverage'!E7</f>
        <v>419147.33333333331</v>
      </c>
      <c r="I47" s="25">
        <f>'01_Historic_Areal_coverage'!F7</f>
        <v>411174.66666666663</v>
      </c>
      <c r="J47" s="25">
        <f>'01_Historic_Areal_coverage'!G7</f>
        <v>403202</v>
      </c>
      <c r="K47" s="25">
        <f>'01_Historic_Areal_coverage'!H7</f>
        <v>395792.5</v>
      </c>
      <c r="L47" s="25">
        <f>B$8</f>
        <v>388383</v>
      </c>
      <c r="M47" s="25">
        <f>$B$8+D47</f>
        <v>380667.21711578575</v>
      </c>
      <c r="N47" s="25">
        <f t="shared" ref="N47:T47" si="52">M47+$D47</f>
        <v>372951.4342315715</v>
      </c>
      <c r="O47" s="25">
        <f t="shared" si="52"/>
        <v>365235.65134735726</v>
      </c>
      <c r="P47" s="25">
        <f t="shared" si="52"/>
        <v>357519.86846314301</v>
      </c>
      <c r="Q47" s="25">
        <f t="shared" si="52"/>
        <v>349804.08557892876</v>
      </c>
      <c r="R47" s="25">
        <f t="shared" si="52"/>
        <v>342088.30269471451</v>
      </c>
      <c r="S47" s="25">
        <f t="shared" si="52"/>
        <v>334372.51981050026</v>
      </c>
      <c r="T47" s="25">
        <f t="shared" si="52"/>
        <v>326656.73692628602</v>
      </c>
    </row>
    <row r="48" spans="1:37">
      <c r="A48" s="177" t="s">
        <v>109</v>
      </c>
      <c r="B48" s="15">
        <f>'08_Scenario_Summary'!AI21</f>
        <v>470871.94845212402</v>
      </c>
      <c r="C48" s="25">
        <f>B48-$B$9</f>
        <v>-5805.0515478759771</v>
      </c>
      <c r="D48" s="25">
        <f>C48/$D$14</f>
        <v>-725.63144348449714</v>
      </c>
      <c r="E48" s="25">
        <f>'01_Historic_Areal_coverage'!B8</f>
        <v>511951</v>
      </c>
      <c r="F48" s="25">
        <f>'01_Historic_Areal_coverage'!C8</f>
        <v>503447.5</v>
      </c>
      <c r="G48" s="25">
        <f>'01_Historic_Areal_coverage'!D8</f>
        <v>494944</v>
      </c>
      <c r="H48" s="25">
        <f>'01_Historic_Areal_coverage'!E8</f>
        <v>492344.66666666669</v>
      </c>
      <c r="I48" s="25">
        <f>'01_Historic_Areal_coverage'!F8</f>
        <v>489745.33333333337</v>
      </c>
      <c r="J48" s="25">
        <f>'01_Historic_Areal_coverage'!G8</f>
        <v>487146</v>
      </c>
      <c r="K48" s="25">
        <f>'01_Historic_Areal_coverage'!H8</f>
        <v>481911.5</v>
      </c>
      <c r="L48" s="25">
        <f>B$9</f>
        <v>476677</v>
      </c>
      <c r="M48" s="25">
        <f>$B$9+D48</f>
        <v>475951.36855651549</v>
      </c>
      <c r="N48" s="25">
        <f t="shared" ref="N48:T48" si="53">M48+$D48</f>
        <v>475225.73711303098</v>
      </c>
      <c r="O48" s="25">
        <f t="shared" si="53"/>
        <v>474500.10566954646</v>
      </c>
      <c r="P48" s="25">
        <f>O48+$D48</f>
        <v>473774.47422606195</v>
      </c>
      <c r="Q48" s="25">
        <f t="shared" si="53"/>
        <v>473048.84278257744</v>
      </c>
      <c r="R48" s="25">
        <f t="shared" si="53"/>
        <v>472323.21133909293</v>
      </c>
      <c r="S48" s="25">
        <f t="shared" si="53"/>
        <v>471597.57989560842</v>
      </c>
      <c r="T48" s="25">
        <f t="shared" si="53"/>
        <v>470871.94845212391</v>
      </c>
    </row>
    <row r="49" spans="1:20">
      <c r="A49" s="180" t="s">
        <v>110</v>
      </c>
      <c r="B49" s="15">
        <f>'08_Scenario_Summary'!AI22</f>
        <v>559361.83037764463</v>
      </c>
      <c r="C49" s="25">
        <f>B49-$B$10</f>
        <v>19938.830377644626</v>
      </c>
      <c r="D49" s="25">
        <f t="shared" si="47"/>
        <v>2492.3537972055783</v>
      </c>
      <c r="E49" s="25">
        <f>'01_Historic_Areal_coverage'!B9</f>
        <v>544509</v>
      </c>
      <c r="F49" s="25">
        <f>'01_Historic_Areal_coverage'!C9</f>
        <v>537826</v>
      </c>
      <c r="G49" s="25">
        <f>'01_Historic_Areal_coverage'!D9</f>
        <v>531143</v>
      </c>
      <c r="H49" s="25">
        <f>'01_Historic_Areal_coverage'!E9</f>
        <v>534657</v>
      </c>
      <c r="I49" s="25">
        <f>'01_Historic_Areal_coverage'!F9</f>
        <v>538171</v>
      </c>
      <c r="J49" s="25">
        <f>'01_Historic_Areal_coverage'!G9</f>
        <v>541685</v>
      </c>
      <c r="K49" s="25">
        <f>'01_Historic_Areal_coverage'!H9</f>
        <v>540554</v>
      </c>
      <c r="L49" s="25">
        <f>B$10</f>
        <v>539423</v>
      </c>
      <c r="M49" s="25">
        <f>$B$10+D49</f>
        <v>541915.35379720561</v>
      </c>
      <c r="N49" s="25">
        <f t="shared" ref="N49:T49" si="54">M49+$D49</f>
        <v>544407.70759441121</v>
      </c>
      <c r="O49" s="25">
        <f t="shared" si="54"/>
        <v>546900.06139161682</v>
      </c>
      <c r="P49" s="25">
        <f t="shared" si="54"/>
        <v>549392.41518882243</v>
      </c>
      <c r="Q49" s="25">
        <f t="shared" si="54"/>
        <v>551884.76898602804</v>
      </c>
      <c r="R49" s="25">
        <f t="shared" si="54"/>
        <v>554377.12278323364</v>
      </c>
      <c r="S49" s="25">
        <f t="shared" si="54"/>
        <v>556869.47658043925</v>
      </c>
      <c r="T49" s="25">
        <f t="shared" si="54"/>
        <v>559361.83037764486</v>
      </c>
    </row>
    <row r="50" spans="1:20">
      <c r="A50" s="181" t="s">
        <v>111</v>
      </c>
      <c r="B50" s="15">
        <f>'08_Scenario_Summary'!AI23</f>
        <v>51265.5456141877</v>
      </c>
      <c r="C50" s="25">
        <f>B50-$B$11</f>
        <v>3297.5456141877003</v>
      </c>
      <c r="D50" s="25">
        <f t="shared" si="47"/>
        <v>412.19320177346253</v>
      </c>
      <c r="E50" s="25">
        <f>'01_Historic_Areal_coverage'!B10</f>
        <v>73689</v>
      </c>
      <c r="F50" s="25">
        <f>'01_Historic_Areal_coverage'!C10</f>
        <v>67571</v>
      </c>
      <c r="G50" s="25">
        <f>'01_Historic_Areal_coverage'!D10</f>
        <v>61453</v>
      </c>
      <c r="H50" s="25">
        <f>'01_Historic_Areal_coverage'!E10</f>
        <v>57846.666666666664</v>
      </c>
      <c r="I50" s="25">
        <f>'01_Historic_Areal_coverage'!F10</f>
        <v>54240.333333333328</v>
      </c>
      <c r="J50" s="25">
        <f>'01_Historic_Areal_coverage'!G10</f>
        <v>50634</v>
      </c>
      <c r="K50" s="25">
        <f>'01_Historic_Areal_coverage'!H10</f>
        <v>49301</v>
      </c>
      <c r="L50" s="25">
        <f>B$11</f>
        <v>47968</v>
      </c>
      <c r="M50" s="25">
        <f>$B$11+D50</f>
        <v>48380.193201773465</v>
      </c>
      <c r="N50" s="25">
        <f t="shared" ref="N50:T50" si="55">M50+$D50</f>
        <v>48792.386403546931</v>
      </c>
      <c r="O50" s="25">
        <f>N50+$D50</f>
        <v>49204.579605320396</v>
      </c>
      <c r="P50" s="25">
        <f t="shared" si="55"/>
        <v>49616.772807093861</v>
      </c>
      <c r="Q50" s="25">
        <f t="shared" si="55"/>
        <v>50028.966008867326</v>
      </c>
      <c r="R50" s="25">
        <f t="shared" si="55"/>
        <v>50441.159210640792</v>
      </c>
      <c r="S50" s="25">
        <f t="shared" si="55"/>
        <v>50853.352412414257</v>
      </c>
      <c r="T50" s="25">
        <f t="shared" si="55"/>
        <v>51265.545614187722</v>
      </c>
    </row>
    <row r="51" spans="1:20">
      <c r="A51" s="123" t="s">
        <v>10</v>
      </c>
      <c r="B51" s="15">
        <f>'08_Scenario_Summary'!AI24</f>
        <v>57874.805091368034</v>
      </c>
      <c r="C51" s="25">
        <f>B51-$B$12</f>
        <v>-45117.194908631966</v>
      </c>
      <c r="D51" s="25">
        <f t="shared" si="47"/>
        <v>-5639.6493635789957</v>
      </c>
      <c r="E51" s="25">
        <f>'01_Historic_Areal_coverage'!B11</f>
        <v>153470</v>
      </c>
      <c r="F51" s="25">
        <f>'01_Historic_Areal_coverage'!C11</f>
        <v>144041.5</v>
      </c>
      <c r="G51" s="25">
        <f>'01_Historic_Areal_coverage'!D11</f>
        <v>134613</v>
      </c>
      <c r="H51" s="25">
        <f>'01_Historic_Areal_coverage'!E11</f>
        <v>128052</v>
      </c>
      <c r="I51" s="25">
        <f>'01_Historic_Areal_coverage'!F11</f>
        <v>121491</v>
      </c>
      <c r="J51" s="25">
        <f>'01_Historic_Areal_coverage'!G11</f>
        <v>114930</v>
      </c>
      <c r="K51" s="25">
        <f>'01_Historic_Areal_coverage'!H11</f>
        <v>108961</v>
      </c>
      <c r="L51" s="25">
        <f>B$12</f>
        <v>102992</v>
      </c>
      <c r="M51" s="25">
        <f>$B$12+D51</f>
        <v>97352.350636421004</v>
      </c>
      <c r="N51" s="25">
        <f t="shared" ref="N51:T51" si="56">M51+$D51</f>
        <v>91712.701272842009</v>
      </c>
      <c r="O51" s="25">
        <f t="shared" si="56"/>
        <v>86073.051909263013</v>
      </c>
      <c r="P51" s="25">
        <f t="shared" si="56"/>
        <v>80433.402545684017</v>
      </c>
      <c r="Q51" s="25">
        <f t="shared" si="56"/>
        <v>74793.753182105022</v>
      </c>
      <c r="R51" s="25">
        <f t="shared" si="56"/>
        <v>69154.103818526026</v>
      </c>
      <c r="S51" s="25">
        <f t="shared" si="56"/>
        <v>63514.45445494703</v>
      </c>
      <c r="T51" s="25">
        <f t="shared" si="56"/>
        <v>57874.805091368034</v>
      </c>
    </row>
    <row r="52" spans="1:20">
      <c r="A52" s="11" t="s">
        <v>152</v>
      </c>
      <c r="B52" s="55">
        <f>SUM(B42:B51)</f>
        <v>4129078</v>
      </c>
      <c r="C52" s="55">
        <f t="shared" ref="C52:T52" si="57">SUM(C42:C51)</f>
        <v>5.893525667488575E-10</v>
      </c>
      <c r="D52" s="55">
        <f t="shared" si="57"/>
        <v>7.3669070843607187E-11</v>
      </c>
      <c r="E52" s="55">
        <f t="shared" si="57"/>
        <v>4129078</v>
      </c>
      <c r="F52" s="55">
        <f t="shared" si="57"/>
        <v>4129078</v>
      </c>
      <c r="G52" s="55">
        <f t="shared" si="57"/>
        <v>4129078</v>
      </c>
      <c r="H52" s="55">
        <f t="shared" si="57"/>
        <v>4129078</v>
      </c>
      <c r="I52" s="55">
        <f t="shared" si="57"/>
        <v>4129078</v>
      </c>
      <c r="J52" s="55">
        <f t="shared" si="57"/>
        <v>4129078</v>
      </c>
      <c r="K52" s="55">
        <f t="shared" si="57"/>
        <v>4129078</v>
      </c>
      <c r="L52" s="55">
        <f t="shared" si="57"/>
        <v>4129078</v>
      </c>
      <c r="M52" s="55">
        <f t="shared" si="57"/>
        <v>4129078</v>
      </c>
      <c r="N52" s="55">
        <f t="shared" si="57"/>
        <v>4129078</v>
      </c>
      <c r="O52" s="55">
        <f t="shared" si="57"/>
        <v>4129078</v>
      </c>
      <c r="P52" s="55">
        <f t="shared" si="57"/>
        <v>4129078</v>
      </c>
      <c r="Q52" s="55">
        <f t="shared" si="57"/>
        <v>4129078</v>
      </c>
      <c r="R52" s="55">
        <f t="shared" si="57"/>
        <v>4129078.0000000005</v>
      </c>
      <c r="S52" s="55">
        <f t="shared" si="57"/>
        <v>4129078</v>
      </c>
      <c r="T52" s="55">
        <f t="shared" si="57"/>
        <v>4129078</v>
      </c>
    </row>
    <row r="53" spans="1:20" customFormat="1" ht="18.75">
      <c r="A53" s="27" t="s">
        <v>433</v>
      </c>
      <c r="C53" s="56" t="s">
        <v>427</v>
      </c>
      <c r="D53" s="56">
        <v>8</v>
      </c>
      <c r="E53" s="56"/>
      <c r="F53" s="56"/>
      <c r="G53" s="56"/>
      <c r="H53" s="56"/>
      <c r="I53" s="56"/>
      <c r="J53" s="56"/>
      <c r="K53" s="56"/>
      <c r="L53" s="56"/>
      <c r="M53" s="345" t="s">
        <v>424</v>
      </c>
      <c r="N53" s="345"/>
      <c r="O53" s="345"/>
      <c r="P53" s="345"/>
      <c r="Q53" s="345"/>
      <c r="R53" s="345"/>
      <c r="S53" s="345"/>
      <c r="T53" s="345"/>
    </row>
    <row r="54" spans="1:20" ht="15.75">
      <c r="A54" s="11" t="s">
        <v>98</v>
      </c>
      <c r="B54" s="19">
        <v>2060</v>
      </c>
      <c r="C54" s="19" t="s">
        <v>429</v>
      </c>
      <c r="D54" s="19" t="s">
        <v>430</v>
      </c>
      <c r="E54" s="253" t="s">
        <v>99</v>
      </c>
      <c r="F54" s="253">
        <v>1990</v>
      </c>
      <c r="G54" s="253" t="s">
        <v>100</v>
      </c>
      <c r="H54" s="253">
        <v>2000</v>
      </c>
      <c r="I54" s="253">
        <v>2005</v>
      </c>
      <c r="J54" s="253" t="s">
        <v>101</v>
      </c>
      <c r="K54" s="253">
        <v>2015</v>
      </c>
      <c r="L54" s="19" t="s">
        <v>425</v>
      </c>
      <c r="M54" s="19">
        <v>2025</v>
      </c>
      <c r="N54" s="19">
        <v>2030</v>
      </c>
      <c r="O54" s="19">
        <v>2035</v>
      </c>
      <c r="P54" s="19">
        <v>2040</v>
      </c>
      <c r="Q54" s="19">
        <v>2045</v>
      </c>
      <c r="R54" s="19">
        <v>2050</v>
      </c>
      <c r="S54" s="19">
        <v>2055</v>
      </c>
      <c r="T54" s="19">
        <v>2060</v>
      </c>
    </row>
    <row r="55" spans="1:20">
      <c r="A55" s="137" t="s">
        <v>103</v>
      </c>
      <c r="B55" s="15">
        <f>'08_Scenario_Summary'!AS15</f>
        <v>241578.21069247962</v>
      </c>
      <c r="C55" s="25">
        <f>B55-$B$3</f>
        <v>15548.210692479624</v>
      </c>
      <c r="D55" s="25">
        <f>C55/$D$14</f>
        <v>1943.5263365599531</v>
      </c>
      <c r="E55" s="25">
        <f>'01_Historic_Areal_coverage'!B2</f>
        <v>159906</v>
      </c>
      <c r="F55" s="25">
        <f>'01_Historic_Areal_coverage'!C2</f>
        <v>173220</v>
      </c>
      <c r="G55" s="25">
        <f>'01_Historic_Areal_coverage'!D2</f>
        <v>186534</v>
      </c>
      <c r="H55" s="25">
        <f>'01_Historic_Areal_coverage'!E2</f>
        <v>194281.66666666666</v>
      </c>
      <c r="I55" s="25">
        <f>'01_Historic_Areal_coverage'!F2</f>
        <v>202029.33333333331</v>
      </c>
      <c r="J55" s="25">
        <f>'01_Historic_Areal_coverage'!G2</f>
        <v>209777</v>
      </c>
      <c r="K55" s="25">
        <f>'01_Historic_Areal_coverage'!H2</f>
        <v>217903.5</v>
      </c>
      <c r="L55" s="25">
        <f>$B$3</f>
        <v>226030</v>
      </c>
      <c r="M55" s="25">
        <f>$B$3+D55</f>
        <v>227973.52633655997</v>
      </c>
      <c r="N55" s="25">
        <f t="shared" ref="N55:T55" si="58">M55+$D55</f>
        <v>229917.05267311994</v>
      </c>
      <c r="O55" s="25">
        <f t="shared" si="58"/>
        <v>231860.5790096799</v>
      </c>
      <c r="P55" s="25">
        <f t="shared" si="58"/>
        <v>233804.10534623987</v>
      </c>
      <c r="Q55" s="25">
        <f t="shared" si="58"/>
        <v>235747.63168279984</v>
      </c>
      <c r="R55" s="25">
        <f t="shared" si="58"/>
        <v>237691.15801935981</v>
      </c>
      <c r="S55" s="25">
        <f t="shared" si="58"/>
        <v>239634.68435591977</v>
      </c>
      <c r="T55" s="25">
        <f t="shared" si="58"/>
        <v>241578.21069247974</v>
      </c>
    </row>
    <row r="56" spans="1:20">
      <c r="A56" s="175" t="s">
        <v>104</v>
      </c>
      <c r="B56" s="15">
        <f>'08_Scenario_Summary'!AS16</f>
        <v>813370.44177398388</v>
      </c>
      <c r="C56" s="25">
        <f>B56-$B$4</f>
        <v>55690.441773983883</v>
      </c>
      <c r="D56" s="25">
        <f t="shared" ref="D56:D64" si="59">C56/$D$14</f>
        <v>6961.3052217479853</v>
      </c>
      <c r="E56" s="25">
        <f>'01_Historic_Areal_coverage'!B3</f>
        <v>712287</v>
      </c>
      <c r="F56" s="25">
        <f>'01_Historic_Areal_coverage'!C3</f>
        <v>722856.5</v>
      </c>
      <c r="G56" s="25">
        <f>'01_Historic_Areal_coverage'!D3</f>
        <v>733426</v>
      </c>
      <c r="H56" s="25">
        <f>'01_Historic_Areal_coverage'!E3</f>
        <v>740353.66666666663</v>
      </c>
      <c r="I56" s="25">
        <f>'01_Historic_Areal_coverage'!F3</f>
        <v>747281.33333333326</v>
      </c>
      <c r="J56" s="25">
        <f>'01_Historic_Areal_coverage'!G3</f>
        <v>754209</v>
      </c>
      <c r="K56" s="25">
        <f>'01_Historic_Areal_coverage'!H3</f>
        <v>755944.5</v>
      </c>
      <c r="L56" s="25">
        <f>B$4</f>
        <v>757680</v>
      </c>
      <c r="M56" s="25">
        <f>$B$4+D56</f>
        <v>764641.30522174796</v>
      </c>
      <c r="N56" s="25">
        <f t="shared" ref="N56:T56" si="60">M56+$D56</f>
        <v>771602.61044349591</v>
      </c>
      <c r="O56" s="25">
        <f t="shared" si="60"/>
        <v>778563.91566524387</v>
      </c>
      <c r="P56" s="25">
        <f t="shared" si="60"/>
        <v>785525.22088699182</v>
      </c>
      <c r="Q56" s="25">
        <f t="shared" si="60"/>
        <v>792486.52610873978</v>
      </c>
      <c r="R56" s="25">
        <f t="shared" si="60"/>
        <v>799447.83133048774</v>
      </c>
      <c r="S56" s="25">
        <f t="shared" si="60"/>
        <v>806409.13655223569</v>
      </c>
      <c r="T56" s="25">
        <f t="shared" si="60"/>
        <v>813370.44177398365</v>
      </c>
    </row>
    <row r="57" spans="1:20">
      <c r="A57" s="179" t="s">
        <v>105</v>
      </c>
      <c r="B57" s="15">
        <f>'08_Scenario_Summary'!AS17</f>
        <v>179633.82523764073</v>
      </c>
      <c r="C57" s="25">
        <f>B57-$B$5</f>
        <v>-21725.174762359267</v>
      </c>
      <c r="D57" s="25">
        <f t="shared" si="59"/>
        <v>-2715.6468452949084</v>
      </c>
      <c r="E57" s="25">
        <f>'01_Historic_Areal_coverage'!B4</f>
        <v>185468</v>
      </c>
      <c r="F57" s="25">
        <f>'01_Historic_Areal_coverage'!C4</f>
        <v>188345</v>
      </c>
      <c r="G57" s="25">
        <f>'01_Historic_Areal_coverage'!D4</f>
        <v>191222</v>
      </c>
      <c r="H57" s="25">
        <f>'01_Historic_Areal_coverage'!E4</f>
        <v>197543.66666666666</v>
      </c>
      <c r="I57" s="25">
        <f>'01_Historic_Areal_coverage'!F4</f>
        <v>203865.33333333331</v>
      </c>
      <c r="J57" s="25">
        <f>'01_Historic_Areal_coverage'!G4</f>
        <v>210187</v>
      </c>
      <c r="K57" s="25">
        <f>'01_Historic_Areal_coverage'!H4</f>
        <v>205773</v>
      </c>
      <c r="L57" s="25">
        <f>B$5</f>
        <v>201359</v>
      </c>
      <c r="M57" s="25">
        <f>$B$5+D57</f>
        <v>198643.35315470508</v>
      </c>
      <c r="N57" s="25">
        <f t="shared" ref="N57:T57" si="61">M57+$D57</f>
        <v>195927.70630941016</v>
      </c>
      <c r="O57" s="25">
        <f t="shared" si="61"/>
        <v>193212.05946411524</v>
      </c>
      <c r="P57" s="25">
        <f t="shared" si="61"/>
        <v>190496.41261882032</v>
      </c>
      <c r="Q57" s="25">
        <f t="shared" si="61"/>
        <v>187780.7657735254</v>
      </c>
      <c r="R57" s="25">
        <f t="shared" si="61"/>
        <v>185065.11892823048</v>
      </c>
      <c r="S57" s="25">
        <f t="shared" si="61"/>
        <v>182349.47208293556</v>
      </c>
      <c r="T57" s="25">
        <f t="shared" si="61"/>
        <v>179633.82523764065</v>
      </c>
    </row>
    <row r="58" spans="1:20">
      <c r="A58" s="176" t="s">
        <v>106</v>
      </c>
      <c r="B58" s="15">
        <f>'08_Scenario_Summary'!AS18</f>
        <v>1254873.8636008492</v>
      </c>
      <c r="C58" s="25">
        <f>B58-$B$6</f>
        <v>142841.86360084917</v>
      </c>
      <c r="D58" s="25">
        <f t="shared" si="59"/>
        <v>17855.232950106147</v>
      </c>
      <c r="E58" s="25">
        <f>'01_Historic_Areal_coverage'!B5</f>
        <v>1069048</v>
      </c>
      <c r="F58" s="25">
        <f>'01_Historic_Areal_coverage'!C5</f>
        <v>1079866.5</v>
      </c>
      <c r="G58" s="25">
        <f>'01_Historic_Areal_coverage'!D5</f>
        <v>1090685</v>
      </c>
      <c r="H58" s="25">
        <f>'01_Historic_Areal_coverage'!E5</f>
        <v>1088002</v>
      </c>
      <c r="I58" s="25">
        <f>'01_Historic_Areal_coverage'!F5</f>
        <v>1085319</v>
      </c>
      <c r="J58" s="25">
        <f>'01_Historic_Areal_coverage'!G5</f>
        <v>1082636</v>
      </c>
      <c r="K58" s="25">
        <f>'01_Historic_Areal_coverage'!H5</f>
        <v>1097334</v>
      </c>
      <c r="L58" s="25">
        <f>B$6</f>
        <v>1112032</v>
      </c>
      <c r="M58" s="25">
        <f>$B$6+D58</f>
        <v>1129887.2329501063</v>
      </c>
      <c r="N58" s="25">
        <f t="shared" ref="N58:T58" si="62">M58+$D58</f>
        <v>1147742.4659002125</v>
      </c>
      <c r="O58" s="25">
        <f t="shared" si="62"/>
        <v>1165597.6988503188</v>
      </c>
      <c r="P58" s="25">
        <f t="shared" si="62"/>
        <v>1183452.9318004251</v>
      </c>
      <c r="Q58" s="25">
        <f t="shared" si="62"/>
        <v>1201308.1647505313</v>
      </c>
      <c r="R58" s="25">
        <f t="shared" si="62"/>
        <v>1219163.3977006376</v>
      </c>
      <c r="S58" s="25">
        <f t="shared" si="62"/>
        <v>1237018.6306507438</v>
      </c>
      <c r="T58" s="25">
        <f t="shared" si="62"/>
        <v>1254873.8636008501</v>
      </c>
    </row>
    <row r="59" spans="1:20">
      <c r="A59" s="183" t="s">
        <v>107</v>
      </c>
      <c r="B59" s="15">
        <f>'08_Scenario_Summary'!AS19</f>
        <v>236195.76873212802</v>
      </c>
      <c r="C59" s="25">
        <f>B59-$B$7</f>
        <v>-40338.231267871975</v>
      </c>
      <c r="D59" s="25">
        <f t="shared" si="59"/>
        <v>-5042.2789084839969</v>
      </c>
      <c r="E59" s="25">
        <f>'01_Historic_Areal_coverage'!B6</f>
        <v>282166</v>
      </c>
      <c r="F59" s="25">
        <f>'01_Historic_Areal_coverage'!C6</f>
        <v>280052</v>
      </c>
      <c r="G59" s="25">
        <f>'01_Historic_Areal_coverage'!D6</f>
        <v>277938</v>
      </c>
      <c r="H59" s="25">
        <f>'01_Historic_Areal_coverage'!E6</f>
        <v>276849.33333333331</v>
      </c>
      <c r="I59" s="25">
        <f>'01_Historic_Areal_coverage'!F6</f>
        <v>275760.66666666663</v>
      </c>
      <c r="J59" s="25">
        <f>'01_Historic_Areal_coverage'!G6</f>
        <v>274672</v>
      </c>
      <c r="K59" s="25">
        <f>'01_Historic_Areal_coverage'!H6</f>
        <v>275603</v>
      </c>
      <c r="L59" s="25">
        <f>B$7</f>
        <v>276534</v>
      </c>
      <c r="M59" s="25">
        <f>$B$7+D59</f>
        <v>271491.72109151602</v>
      </c>
      <c r="N59" s="25">
        <f t="shared" ref="N59:T59" si="63">M59+$D59</f>
        <v>266449.44218303205</v>
      </c>
      <c r="O59" s="25">
        <f t="shared" si="63"/>
        <v>261407.16327454805</v>
      </c>
      <c r="P59" s="25">
        <f t="shared" si="63"/>
        <v>256364.88436606404</v>
      </c>
      <c r="Q59" s="25">
        <f t="shared" si="63"/>
        <v>251322.60545758004</v>
      </c>
      <c r="R59" s="25">
        <f t="shared" si="63"/>
        <v>246280.32654909603</v>
      </c>
      <c r="S59" s="25">
        <f t="shared" si="63"/>
        <v>241238.04764061203</v>
      </c>
      <c r="T59" s="25">
        <f t="shared" si="63"/>
        <v>236195.76873212802</v>
      </c>
    </row>
    <row r="60" spans="1:20">
      <c r="A60" s="184" t="s">
        <v>108</v>
      </c>
      <c r="B60" s="15">
        <f>'08_Scenario_Summary'!AS20</f>
        <v>323891.70692966954</v>
      </c>
      <c r="C60" s="25">
        <f>B60-$B$8</f>
        <v>-64491.293070330459</v>
      </c>
      <c r="D60" s="25">
        <f t="shared" si="59"/>
        <v>-8061.4116337913074</v>
      </c>
      <c r="E60" s="25">
        <f>'01_Historic_Areal_coverage'!B7</f>
        <v>436584</v>
      </c>
      <c r="F60" s="25">
        <f>'01_Historic_Areal_coverage'!C7</f>
        <v>431852</v>
      </c>
      <c r="G60" s="25">
        <f>'01_Historic_Areal_coverage'!D7</f>
        <v>427120</v>
      </c>
      <c r="H60" s="25">
        <f>'01_Historic_Areal_coverage'!E7</f>
        <v>419147.33333333331</v>
      </c>
      <c r="I60" s="25">
        <f>'01_Historic_Areal_coverage'!F7</f>
        <v>411174.66666666663</v>
      </c>
      <c r="J60" s="25">
        <f>'01_Historic_Areal_coverage'!G7</f>
        <v>403202</v>
      </c>
      <c r="K60" s="25">
        <f>'01_Historic_Areal_coverage'!H7</f>
        <v>395792.5</v>
      </c>
      <c r="L60" s="25">
        <f>B$8</f>
        <v>388383</v>
      </c>
      <c r="M60" s="25">
        <f>$B$8+D60</f>
        <v>380321.58836620871</v>
      </c>
      <c r="N60" s="25">
        <f t="shared" ref="N60:T60" si="64">M60+$D60</f>
        <v>372260.17673241743</v>
      </c>
      <c r="O60" s="25">
        <f t="shared" si="64"/>
        <v>364198.76509862614</v>
      </c>
      <c r="P60" s="25">
        <f t="shared" si="64"/>
        <v>356137.35346483486</v>
      </c>
      <c r="Q60" s="25">
        <f t="shared" si="64"/>
        <v>348075.94183104357</v>
      </c>
      <c r="R60" s="25">
        <f t="shared" si="64"/>
        <v>340014.53019725229</v>
      </c>
      <c r="S60" s="25">
        <f t="shared" si="64"/>
        <v>331953.118563461</v>
      </c>
      <c r="T60" s="25">
        <f t="shared" si="64"/>
        <v>323891.70692966972</v>
      </c>
    </row>
    <row r="61" spans="1:20">
      <c r="A61" s="177" t="s">
        <v>109</v>
      </c>
      <c r="B61" s="15">
        <f>'08_Scenario_Summary'!AS21</f>
        <v>432997.04224678798</v>
      </c>
      <c r="C61" s="25">
        <f>B61-$B$9</f>
        <v>-43679.957753212017</v>
      </c>
      <c r="D61" s="25">
        <f t="shared" si="59"/>
        <v>-5459.9947191515021</v>
      </c>
      <c r="E61" s="25">
        <f>'01_Historic_Areal_coverage'!B8</f>
        <v>511951</v>
      </c>
      <c r="F61" s="25">
        <f>'01_Historic_Areal_coverage'!C8</f>
        <v>503447.5</v>
      </c>
      <c r="G61" s="25">
        <f>'01_Historic_Areal_coverage'!D8</f>
        <v>494944</v>
      </c>
      <c r="H61" s="25">
        <f>'01_Historic_Areal_coverage'!E8</f>
        <v>492344.66666666669</v>
      </c>
      <c r="I61" s="25">
        <f>'01_Historic_Areal_coverage'!F8</f>
        <v>489745.33333333337</v>
      </c>
      <c r="J61" s="25">
        <f>'01_Historic_Areal_coverage'!G8</f>
        <v>487146</v>
      </c>
      <c r="K61" s="25">
        <f>'01_Historic_Areal_coverage'!H8</f>
        <v>481911.5</v>
      </c>
      <c r="L61" s="25">
        <f>B$9</f>
        <v>476677</v>
      </c>
      <c r="M61" s="25">
        <f>$B$9+D61</f>
        <v>471217.00528084848</v>
      </c>
      <c r="N61" s="25">
        <f t="shared" ref="N61:T61" si="65">M61+$D61</f>
        <v>465757.01056169695</v>
      </c>
      <c r="O61" s="25">
        <f t="shared" si="65"/>
        <v>460297.01584254543</v>
      </c>
      <c r="P61" s="25">
        <f t="shared" si="65"/>
        <v>454837.0211233939</v>
      </c>
      <c r="Q61" s="25">
        <f t="shared" si="65"/>
        <v>449377.02640424238</v>
      </c>
      <c r="R61" s="25">
        <f t="shared" si="65"/>
        <v>443917.03168509086</v>
      </c>
      <c r="S61" s="25">
        <f t="shared" si="65"/>
        <v>438457.03696593933</v>
      </c>
      <c r="T61" s="25">
        <f t="shared" si="65"/>
        <v>432997.04224678781</v>
      </c>
    </row>
    <row r="62" spans="1:20">
      <c r="A62" s="180" t="s">
        <v>110</v>
      </c>
      <c r="B62" s="15">
        <f>'08_Scenario_Summary'!AS22</f>
        <v>554627.03673919139</v>
      </c>
      <c r="C62" s="25">
        <f>B62-$B$10</f>
        <v>15204.03673919139</v>
      </c>
      <c r="D62" s="25">
        <f t="shared" si="59"/>
        <v>1900.5045923989237</v>
      </c>
      <c r="E62" s="25">
        <f>'01_Historic_Areal_coverage'!B9</f>
        <v>544509</v>
      </c>
      <c r="F62" s="25">
        <f>'01_Historic_Areal_coverage'!C9</f>
        <v>537826</v>
      </c>
      <c r="G62" s="25">
        <f>'01_Historic_Areal_coverage'!D9</f>
        <v>531143</v>
      </c>
      <c r="H62" s="25">
        <f>'01_Historic_Areal_coverage'!E9</f>
        <v>534657</v>
      </c>
      <c r="I62" s="25">
        <f>'01_Historic_Areal_coverage'!F9</f>
        <v>538171</v>
      </c>
      <c r="J62" s="25">
        <f>'01_Historic_Areal_coverage'!G9</f>
        <v>541685</v>
      </c>
      <c r="K62" s="25">
        <f>'01_Historic_Areal_coverage'!H9</f>
        <v>540554</v>
      </c>
      <c r="L62" s="25">
        <f>B$10</f>
        <v>539423</v>
      </c>
      <c r="M62" s="25">
        <f>$B$10+D62</f>
        <v>541323.50459239888</v>
      </c>
      <c r="N62" s="25">
        <f t="shared" ref="N62:T62" si="66">M62+$D62</f>
        <v>543224.00918479776</v>
      </c>
      <c r="O62" s="25">
        <f t="shared" si="66"/>
        <v>545124.51377719664</v>
      </c>
      <c r="P62" s="25">
        <f t="shared" si="66"/>
        <v>547025.01836959552</v>
      </c>
      <c r="Q62" s="25">
        <f t="shared" si="66"/>
        <v>548925.5229619944</v>
      </c>
      <c r="R62" s="25">
        <f t="shared" si="66"/>
        <v>550826.02755439328</v>
      </c>
      <c r="S62" s="25">
        <f t="shared" si="66"/>
        <v>552726.53214679216</v>
      </c>
      <c r="T62" s="25">
        <f t="shared" si="66"/>
        <v>554627.03673919104</v>
      </c>
    </row>
    <row r="63" spans="1:20">
      <c r="A63" s="181" t="s">
        <v>111</v>
      </c>
      <c r="B63" s="15">
        <f>'08_Scenario_Summary'!AS23</f>
        <v>44985.433930086205</v>
      </c>
      <c r="C63" s="25">
        <f>B63-$B$11</f>
        <v>-2982.5660699137952</v>
      </c>
      <c r="D63" s="25">
        <f t="shared" si="59"/>
        <v>-372.8207587392244</v>
      </c>
      <c r="E63" s="25">
        <f>'01_Historic_Areal_coverage'!B10</f>
        <v>73689</v>
      </c>
      <c r="F63" s="25">
        <f>'01_Historic_Areal_coverage'!C10</f>
        <v>67571</v>
      </c>
      <c r="G63" s="25">
        <f>'01_Historic_Areal_coverage'!D10</f>
        <v>61453</v>
      </c>
      <c r="H63" s="25">
        <f>'01_Historic_Areal_coverage'!E10</f>
        <v>57846.666666666664</v>
      </c>
      <c r="I63" s="25">
        <f>'01_Historic_Areal_coverage'!F10</f>
        <v>54240.333333333328</v>
      </c>
      <c r="J63" s="25">
        <f>'01_Historic_Areal_coverage'!G10</f>
        <v>50634</v>
      </c>
      <c r="K63" s="25">
        <f>'01_Historic_Areal_coverage'!H10</f>
        <v>49301</v>
      </c>
      <c r="L63" s="25">
        <f>B$11</f>
        <v>47968</v>
      </c>
      <c r="M63" s="25">
        <f>$B$11+D63</f>
        <v>47595.179241260776</v>
      </c>
      <c r="N63" s="25">
        <f t="shared" ref="N63:T63" si="67">M63+$D63</f>
        <v>47222.358482521551</v>
      </c>
      <c r="O63" s="25">
        <f t="shared" si="67"/>
        <v>46849.537723782327</v>
      </c>
      <c r="P63" s="25">
        <f t="shared" si="67"/>
        <v>46476.716965043102</v>
      </c>
      <c r="Q63" s="25">
        <f t="shared" si="67"/>
        <v>46103.896206303878</v>
      </c>
      <c r="R63" s="25">
        <f t="shared" si="67"/>
        <v>45731.075447564654</v>
      </c>
      <c r="S63" s="25">
        <f t="shared" si="67"/>
        <v>45358.254688825429</v>
      </c>
      <c r="T63" s="25">
        <f t="shared" si="67"/>
        <v>44985.433930086205</v>
      </c>
    </row>
    <row r="64" spans="1:20">
      <c r="A64" s="123" t="s">
        <v>10</v>
      </c>
      <c r="B64" s="15">
        <f>'08_Scenario_Summary'!AS24</f>
        <v>46924.670117184382</v>
      </c>
      <c r="C64" s="25">
        <f>B64-$B$12</f>
        <v>-56067.329882815618</v>
      </c>
      <c r="D64" s="25">
        <f t="shared" si="59"/>
        <v>-7008.4162353519523</v>
      </c>
      <c r="E64" s="25">
        <f>'01_Historic_Areal_coverage'!B11</f>
        <v>153470</v>
      </c>
      <c r="F64" s="25">
        <f>'01_Historic_Areal_coverage'!C11</f>
        <v>144041.5</v>
      </c>
      <c r="G64" s="25">
        <f>'01_Historic_Areal_coverage'!D11</f>
        <v>134613</v>
      </c>
      <c r="H64" s="25">
        <f>'01_Historic_Areal_coverage'!E11</f>
        <v>128052</v>
      </c>
      <c r="I64" s="25">
        <f>'01_Historic_Areal_coverage'!F11</f>
        <v>121491</v>
      </c>
      <c r="J64" s="25">
        <f>'01_Historic_Areal_coverage'!G11</f>
        <v>114930</v>
      </c>
      <c r="K64" s="25">
        <f>'01_Historic_Areal_coverage'!H11</f>
        <v>108961</v>
      </c>
      <c r="L64" s="25">
        <f>B$12</f>
        <v>102992</v>
      </c>
      <c r="M64" s="25">
        <f>$B$12+D64</f>
        <v>95983.58376464805</v>
      </c>
      <c r="N64" s="25">
        <f t="shared" ref="N64:T64" si="68">M64+$D64</f>
        <v>88975.167529296101</v>
      </c>
      <c r="O64" s="25">
        <f t="shared" si="68"/>
        <v>81966.751293944151</v>
      </c>
      <c r="P64" s="25">
        <f t="shared" si="68"/>
        <v>74958.335058592202</v>
      </c>
      <c r="Q64" s="25">
        <f t="shared" si="68"/>
        <v>67949.918823240252</v>
      </c>
      <c r="R64" s="25">
        <f t="shared" si="68"/>
        <v>60941.502587888303</v>
      </c>
      <c r="S64" s="25">
        <f t="shared" si="68"/>
        <v>53933.086352536353</v>
      </c>
      <c r="T64" s="25">
        <f t="shared" si="68"/>
        <v>46924.670117184403</v>
      </c>
    </row>
    <row r="65" spans="1:20">
      <c r="A65" s="11" t="s">
        <v>152</v>
      </c>
      <c r="B65" s="55">
        <f>SUM(B55:B64)</f>
        <v>4129078.0000000009</v>
      </c>
      <c r="C65" s="55">
        <f t="shared" ref="C65:T65" si="69">SUM(C55:C64)</f>
        <v>9.3859853222966194E-10</v>
      </c>
      <c r="D65" s="55">
        <f t="shared" si="69"/>
        <v>1.1732481652870774E-10</v>
      </c>
      <c r="E65" s="55">
        <f t="shared" si="69"/>
        <v>4129078</v>
      </c>
      <c r="F65" s="55">
        <f t="shared" si="69"/>
        <v>4129078</v>
      </c>
      <c r="G65" s="55">
        <f t="shared" si="69"/>
        <v>4129078</v>
      </c>
      <c r="H65" s="55">
        <f t="shared" si="69"/>
        <v>4129078</v>
      </c>
      <c r="I65" s="55">
        <f t="shared" si="69"/>
        <v>4129078</v>
      </c>
      <c r="J65" s="55">
        <f t="shared" si="69"/>
        <v>4129078</v>
      </c>
      <c r="K65" s="55">
        <f t="shared" si="69"/>
        <v>4129078</v>
      </c>
      <c r="L65" s="55">
        <f t="shared" si="69"/>
        <v>4129078</v>
      </c>
      <c r="M65" s="55">
        <f t="shared" si="69"/>
        <v>4129078.0000000005</v>
      </c>
      <c r="N65" s="55">
        <f t="shared" si="69"/>
        <v>4129078.0000000009</v>
      </c>
      <c r="O65" s="55">
        <f t="shared" si="69"/>
        <v>4129078.0000000009</v>
      </c>
      <c r="P65" s="55">
        <f t="shared" si="69"/>
        <v>4129078.0000000005</v>
      </c>
      <c r="Q65" s="55">
        <f t="shared" si="69"/>
        <v>4129078.0000000014</v>
      </c>
      <c r="R65" s="55">
        <f t="shared" si="69"/>
        <v>4129078.0000000009</v>
      </c>
      <c r="S65" s="55">
        <f t="shared" si="69"/>
        <v>4129078.0000000009</v>
      </c>
      <c r="T65" s="55">
        <f t="shared" si="69"/>
        <v>4129078.0000000019</v>
      </c>
    </row>
    <row r="66" spans="1:20" customFormat="1" ht="18.75">
      <c r="A66" s="27" t="s">
        <v>397</v>
      </c>
      <c r="C66" s="56" t="s">
        <v>427</v>
      </c>
      <c r="D66" s="56">
        <v>8</v>
      </c>
      <c r="E66" s="56"/>
      <c r="F66" s="56"/>
      <c r="G66" s="56"/>
      <c r="H66" s="56"/>
      <c r="I66" s="56"/>
      <c r="J66" s="56"/>
      <c r="K66" s="56"/>
      <c r="L66" s="56"/>
      <c r="M66" s="345" t="s">
        <v>424</v>
      </c>
      <c r="N66" s="345"/>
      <c r="O66" s="345"/>
      <c r="P66" s="345"/>
      <c r="Q66" s="345"/>
      <c r="R66" s="345"/>
      <c r="S66" s="345"/>
      <c r="T66" s="345"/>
    </row>
    <row r="67" spans="1:20" ht="15.75">
      <c r="A67" s="11" t="s">
        <v>98</v>
      </c>
      <c r="B67" s="19">
        <v>2060</v>
      </c>
      <c r="C67" s="19" t="s">
        <v>429</v>
      </c>
      <c r="D67" s="19" t="s">
        <v>430</v>
      </c>
      <c r="E67" s="253" t="s">
        <v>99</v>
      </c>
      <c r="F67" s="253">
        <v>1990</v>
      </c>
      <c r="G67" s="253" t="s">
        <v>100</v>
      </c>
      <c r="H67" s="253">
        <v>2000</v>
      </c>
      <c r="I67" s="253">
        <v>2005</v>
      </c>
      <c r="J67" s="253" t="s">
        <v>101</v>
      </c>
      <c r="K67" s="253">
        <v>2015</v>
      </c>
      <c r="L67" s="19" t="s">
        <v>425</v>
      </c>
      <c r="M67" s="19">
        <v>2025</v>
      </c>
      <c r="N67" s="19">
        <v>2030</v>
      </c>
      <c r="O67" s="19">
        <v>2035</v>
      </c>
      <c r="P67" s="19">
        <v>2040</v>
      </c>
      <c r="Q67" s="19">
        <v>2045</v>
      </c>
      <c r="R67" s="19">
        <v>2050</v>
      </c>
      <c r="S67" s="19">
        <v>2055</v>
      </c>
      <c r="T67" s="19">
        <v>2060</v>
      </c>
    </row>
    <row r="68" spans="1:20">
      <c r="A68" s="137" t="s">
        <v>103</v>
      </c>
      <c r="B68" s="15">
        <f>'08_Scenario_Summary'!BC15</f>
        <v>323929.56398742559</v>
      </c>
      <c r="C68" s="25">
        <f>B68-$B$3</f>
        <v>97899.563987425587</v>
      </c>
      <c r="D68" s="25">
        <f>C68/$D$14</f>
        <v>12237.445498428198</v>
      </c>
      <c r="E68" s="25">
        <f>'01_Historic_Areal_coverage'!B2</f>
        <v>159906</v>
      </c>
      <c r="F68" s="25">
        <f>'01_Historic_Areal_coverage'!C2</f>
        <v>173220</v>
      </c>
      <c r="G68" s="25">
        <f>'01_Historic_Areal_coverage'!D2</f>
        <v>186534</v>
      </c>
      <c r="H68" s="25">
        <f>'01_Historic_Areal_coverage'!E2</f>
        <v>194281.66666666666</v>
      </c>
      <c r="I68" s="25">
        <f>'01_Historic_Areal_coverage'!F2</f>
        <v>202029.33333333331</v>
      </c>
      <c r="J68" s="25">
        <f>'01_Historic_Areal_coverage'!G2</f>
        <v>209777</v>
      </c>
      <c r="K68" s="25">
        <f>'01_Historic_Areal_coverage'!H2</f>
        <v>217903.5</v>
      </c>
      <c r="L68" s="25">
        <f>$B$3</f>
        <v>226030</v>
      </c>
      <c r="M68" s="25">
        <f>$B$3+D68</f>
        <v>238267.44549842819</v>
      </c>
      <c r="N68" s="25">
        <f t="shared" ref="N68:T68" si="70">M68+$D68</f>
        <v>250504.89099685638</v>
      </c>
      <c r="O68" s="25">
        <f t="shared" si="70"/>
        <v>262742.33649528457</v>
      </c>
      <c r="P68" s="25">
        <f t="shared" si="70"/>
        <v>274979.78199371276</v>
      </c>
      <c r="Q68" s="25">
        <f t="shared" si="70"/>
        <v>287217.22749214096</v>
      </c>
      <c r="R68" s="25">
        <f t="shared" si="70"/>
        <v>299454.67299056915</v>
      </c>
      <c r="S68" s="25">
        <f t="shared" si="70"/>
        <v>311692.11848899734</v>
      </c>
      <c r="T68" s="25">
        <f t="shared" si="70"/>
        <v>323929.56398742553</v>
      </c>
    </row>
    <row r="69" spans="1:20">
      <c r="A69" s="175" t="s">
        <v>104</v>
      </c>
      <c r="B69" s="15">
        <f>'08_Scenario_Summary'!BC16</f>
        <v>820163.1535472984</v>
      </c>
      <c r="C69" s="25">
        <f>B69-$B$4</f>
        <v>62483.153547298396</v>
      </c>
      <c r="D69" s="25">
        <f t="shared" ref="D69:D77" si="71">C69/$D$14</f>
        <v>7810.3941934122995</v>
      </c>
      <c r="E69" s="25">
        <f>'01_Historic_Areal_coverage'!B3</f>
        <v>712287</v>
      </c>
      <c r="F69" s="25">
        <f>'01_Historic_Areal_coverage'!C3</f>
        <v>722856.5</v>
      </c>
      <c r="G69" s="25">
        <f>'01_Historic_Areal_coverage'!D3</f>
        <v>733426</v>
      </c>
      <c r="H69" s="25">
        <f>'01_Historic_Areal_coverage'!E3</f>
        <v>740353.66666666663</v>
      </c>
      <c r="I69" s="25">
        <f>'01_Historic_Areal_coverage'!F3</f>
        <v>747281.33333333326</v>
      </c>
      <c r="J69" s="25">
        <f>'01_Historic_Areal_coverage'!G3</f>
        <v>754209</v>
      </c>
      <c r="K69" s="25">
        <f>'01_Historic_Areal_coverage'!H3</f>
        <v>755944.5</v>
      </c>
      <c r="L69" s="25">
        <f>B$4</f>
        <v>757680</v>
      </c>
      <c r="M69" s="25">
        <f>$B$4+D69</f>
        <v>765490.39419341227</v>
      </c>
      <c r="N69" s="25">
        <f t="shared" ref="N69:T69" si="72">M69+$D69</f>
        <v>773300.78838682454</v>
      </c>
      <c r="O69" s="25">
        <f t="shared" si="72"/>
        <v>781111.18258023681</v>
      </c>
      <c r="P69" s="25">
        <f t="shared" si="72"/>
        <v>788921.57677364908</v>
      </c>
      <c r="Q69" s="25">
        <f t="shared" si="72"/>
        <v>796731.97096706135</v>
      </c>
      <c r="R69" s="25">
        <f t="shared" si="72"/>
        <v>804542.36516047362</v>
      </c>
      <c r="S69" s="25">
        <f t="shared" si="72"/>
        <v>812352.75935388589</v>
      </c>
      <c r="T69" s="25">
        <f t="shared" si="72"/>
        <v>820163.15354729816</v>
      </c>
    </row>
    <row r="70" spans="1:20">
      <c r="A70" s="179" t="s">
        <v>105</v>
      </c>
      <c r="B70" s="15">
        <f>'08_Scenario_Summary'!BC17</f>
        <v>168568.25901079527</v>
      </c>
      <c r="C70" s="25">
        <f>B70-$B$5</f>
        <v>-32790.740989204729</v>
      </c>
      <c r="D70" s="25">
        <f t="shared" si="71"/>
        <v>-4098.8426236505911</v>
      </c>
      <c r="E70" s="25">
        <f>'01_Historic_Areal_coverage'!B4</f>
        <v>185468</v>
      </c>
      <c r="F70" s="25">
        <f>'01_Historic_Areal_coverage'!C4</f>
        <v>188345</v>
      </c>
      <c r="G70" s="25">
        <f>'01_Historic_Areal_coverage'!D4</f>
        <v>191222</v>
      </c>
      <c r="H70" s="25">
        <f>'01_Historic_Areal_coverage'!E4</f>
        <v>197543.66666666666</v>
      </c>
      <c r="I70" s="25">
        <f>'01_Historic_Areal_coverage'!F4</f>
        <v>203865.33333333331</v>
      </c>
      <c r="J70" s="25">
        <f>'01_Historic_Areal_coverage'!G4</f>
        <v>210187</v>
      </c>
      <c r="K70" s="25">
        <f>'01_Historic_Areal_coverage'!H4</f>
        <v>205773</v>
      </c>
      <c r="L70" s="25">
        <f>B$5</f>
        <v>201359</v>
      </c>
      <c r="M70" s="25">
        <f>$B$5+D70</f>
        <v>197260.15737634941</v>
      </c>
      <c r="N70" s="25">
        <f t="shared" ref="N70:T70" si="73">M70+$D70</f>
        <v>193161.31475269882</v>
      </c>
      <c r="O70" s="25">
        <f t="shared" si="73"/>
        <v>189062.47212904823</v>
      </c>
      <c r="P70" s="25">
        <f t="shared" si="73"/>
        <v>184963.62950539764</v>
      </c>
      <c r="Q70" s="25">
        <f t="shared" si="73"/>
        <v>180864.78688174704</v>
      </c>
      <c r="R70" s="25">
        <f t="shared" si="73"/>
        <v>176765.94425809645</v>
      </c>
      <c r="S70" s="25">
        <f t="shared" si="73"/>
        <v>172667.10163444586</v>
      </c>
      <c r="T70" s="25">
        <f t="shared" si="73"/>
        <v>168568.25901079527</v>
      </c>
    </row>
    <row r="71" spans="1:20">
      <c r="A71" s="176" t="s">
        <v>106</v>
      </c>
      <c r="B71" s="15">
        <f>'08_Scenario_Summary'!BC18</f>
        <v>1164347.6246819738</v>
      </c>
      <c r="C71" s="25">
        <f>B71-$B$6</f>
        <v>52315.62468197383</v>
      </c>
      <c r="D71" s="25">
        <f t="shared" si="71"/>
        <v>6539.4530852467287</v>
      </c>
      <c r="E71" s="25">
        <f>'01_Historic_Areal_coverage'!B5</f>
        <v>1069048</v>
      </c>
      <c r="F71" s="25">
        <f>'01_Historic_Areal_coverage'!C5</f>
        <v>1079866.5</v>
      </c>
      <c r="G71" s="25">
        <f>'01_Historic_Areal_coverage'!D5</f>
        <v>1090685</v>
      </c>
      <c r="H71" s="25">
        <f>'01_Historic_Areal_coverage'!E5</f>
        <v>1088002</v>
      </c>
      <c r="I71" s="25">
        <f>'01_Historic_Areal_coverage'!F5</f>
        <v>1085319</v>
      </c>
      <c r="J71" s="25">
        <f>'01_Historic_Areal_coverage'!G5</f>
        <v>1082636</v>
      </c>
      <c r="K71" s="25">
        <f>'01_Historic_Areal_coverage'!H5</f>
        <v>1097334</v>
      </c>
      <c r="L71" s="25">
        <f>B$6</f>
        <v>1112032</v>
      </c>
      <c r="M71" s="25">
        <f>$B$6+D71</f>
        <v>1118571.4530852467</v>
      </c>
      <c r="N71" s="25">
        <f t="shared" ref="N71:T71" si="74">M71+$D71</f>
        <v>1125110.9061704935</v>
      </c>
      <c r="O71" s="25">
        <f t="shared" si="74"/>
        <v>1131650.3592557402</v>
      </c>
      <c r="P71" s="25">
        <f t="shared" si="74"/>
        <v>1138189.8123409869</v>
      </c>
      <c r="Q71" s="25">
        <f t="shared" si="74"/>
        <v>1144729.2654262336</v>
      </c>
      <c r="R71" s="25">
        <f t="shared" si="74"/>
        <v>1151268.7185114804</v>
      </c>
      <c r="S71" s="25">
        <f t="shared" si="74"/>
        <v>1157808.1715967271</v>
      </c>
      <c r="T71" s="25">
        <f t="shared" si="74"/>
        <v>1164347.6246819738</v>
      </c>
    </row>
    <row r="72" spans="1:20">
      <c r="A72" s="183" t="s">
        <v>107</v>
      </c>
      <c r="B72" s="15">
        <f>'08_Scenario_Summary'!BC19</f>
        <v>229483.75456207577</v>
      </c>
      <c r="C72" s="25">
        <f>B72-$B$7</f>
        <v>-47050.245437924226</v>
      </c>
      <c r="D72" s="25">
        <f t="shared" si="71"/>
        <v>-5881.2806797405283</v>
      </c>
      <c r="E72" s="25">
        <f>'01_Historic_Areal_coverage'!B6</f>
        <v>282166</v>
      </c>
      <c r="F72" s="25">
        <f>'01_Historic_Areal_coverage'!C6</f>
        <v>280052</v>
      </c>
      <c r="G72" s="25">
        <f>'01_Historic_Areal_coverage'!D6</f>
        <v>277938</v>
      </c>
      <c r="H72" s="25">
        <f>'01_Historic_Areal_coverage'!E6</f>
        <v>276849.33333333331</v>
      </c>
      <c r="I72" s="25">
        <f>'01_Historic_Areal_coverage'!F6</f>
        <v>275760.66666666663</v>
      </c>
      <c r="J72" s="25">
        <f>'01_Historic_Areal_coverage'!G6</f>
        <v>274672</v>
      </c>
      <c r="K72" s="25">
        <f>'01_Historic_Areal_coverage'!H6</f>
        <v>275603</v>
      </c>
      <c r="L72" s="25">
        <f>B$7</f>
        <v>276534</v>
      </c>
      <c r="M72" s="25">
        <f>$B$7+D72</f>
        <v>270652.71932025946</v>
      </c>
      <c r="N72" s="25">
        <f t="shared" ref="N72:T72" si="75">M72+$D72</f>
        <v>264771.43864051893</v>
      </c>
      <c r="O72" s="25">
        <f t="shared" si="75"/>
        <v>258890.15796077839</v>
      </c>
      <c r="P72" s="25">
        <f t="shared" si="75"/>
        <v>253008.87728103786</v>
      </c>
      <c r="Q72" s="25">
        <f t="shared" si="75"/>
        <v>247127.59660129732</v>
      </c>
      <c r="R72" s="25">
        <f t="shared" si="75"/>
        <v>241246.31592155679</v>
      </c>
      <c r="S72" s="25">
        <f t="shared" si="75"/>
        <v>235365.03524181625</v>
      </c>
      <c r="T72" s="25">
        <f t="shared" si="75"/>
        <v>229483.75456207572</v>
      </c>
    </row>
    <row r="73" spans="1:20">
      <c r="A73" s="184" t="s">
        <v>108</v>
      </c>
      <c r="B73" s="15">
        <f>'08_Scenario_Summary'!BC20</f>
        <v>356844.76203745313</v>
      </c>
      <c r="C73" s="25">
        <f>B73-$B$8</f>
        <v>-31538.237962546875</v>
      </c>
      <c r="D73" s="25">
        <f t="shared" si="71"/>
        <v>-3942.2797453183593</v>
      </c>
      <c r="E73" s="25">
        <f>'01_Historic_Areal_coverage'!B7</f>
        <v>436584</v>
      </c>
      <c r="F73" s="25">
        <f>'01_Historic_Areal_coverage'!C7</f>
        <v>431852</v>
      </c>
      <c r="G73" s="25">
        <f>'01_Historic_Areal_coverage'!D7</f>
        <v>427120</v>
      </c>
      <c r="H73" s="25">
        <f>'01_Historic_Areal_coverage'!E7</f>
        <v>419147.33333333331</v>
      </c>
      <c r="I73" s="25">
        <f>'01_Historic_Areal_coverage'!F7</f>
        <v>411174.66666666663</v>
      </c>
      <c r="J73" s="25">
        <f>'01_Historic_Areal_coverage'!G7</f>
        <v>403202</v>
      </c>
      <c r="K73" s="25">
        <f>'01_Historic_Areal_coverage'!H7</f>
        <v>395792.5</v>
      </c>
      <c r="L73" s="25">
        <f>B$8</f>
        <v>388383</v>
      </c>
      <c r="M73" s="25">
        <f>$B$8+D73</f>
        <v>384440.72025468166</v>
      </c>
      <c r="N73" s="25">
        <f t="shared" ref="N73:T73" si="76">M73+$D73</f>
        <v>380498.44050936331</v>
      </c>
      <c r="O73" s="25">
        <f t="shared" si="76"/>
        <v>376556.16076404497</v>
      </c>
      <c r="P73" s="25">
        <f t="shared" si="76"/>
        <v>372613.88101872662</v>
      </c>
      <c r="Q73" s="25">
        <f t="shared" si="76"/>
        <v>368671.60127340828</v>
      </c>
      <c r="R73" s="25">
        <f t="shared" si="76"/>
        <v>364729.32152808993</v>
      </c>
      <c r="S73" s="25">
        <f t="shared" si="76"/>
        <v>360787.04178277159</v>
      </c>
      <c r="T73" s="25">
        <f t="shared" si="76"/>
        <v>356844.76203745324</v>
      </c>
    </row>
    <row r="74" spans="1:20">
      <c r="A74" s="177" t="s">
        <v>109</v>
      </c>
      <c r="B74" s="15">
        <f>'08_Scenario_Summary'!BC21</f>
        <v>430099.95481627557</v>
      </c>
      <c r="C74" s="25">
        <f>B74-$B$9</f>
        <v>-46577.045183724433</v>
      </c>
      <c r="D74" s="25">
        <f t="shared" si="71"/>
        <v>-5822.1306479655541</v>
      </c>
      <c r="E74" s="25">
        <f>'01_Historic_Areal_coverage'!B8</f>
        <v>511951</v>
      </c>
      <c r="F74" s="25">
        <f>'01_Historic_Areal_coverage'!C8</f>
        <v>503447.5</v>
      </c>
      <c r="G74" s="25">
        <f>'01_Historic_Areal_coverage'!D8</f>
        <v>494944</v>
      </c>
      <c r="H74" s="25">
        <f>'01_Historic_Areal_coverage'!E8</f>
        <v>492344.66666666669</v>
      </c>
      <c r="I74" s="25">
        <f>'01_Historic_Areal_coverage'!F8</f>
        <v>489745.33333333337</v>
      </c>
      <c r="J74" s="25">
        <f>'01_Historic_Areal_coverage'!G8</f>
        <v>487146</v>
      </c>
      <c r="K74" s="25">
        <f>'01_Historic_Areal_coverage'!H8</f>
        <v>481911.5</v>
      </c>
      <c r="L74" s="25">
        <f>B$9</f>
        <v>476677</v>
      </c>
      <c r="M74" s="25">
        <f>$B$9+D74</f>
        <v>470854.86935203447</v>
      </c>
      <c r="N74" s="25">
        <f t="shared" ref="N74:T74" si="77">M74+$D74</f>
        <v>465032.73870406894</v>
      </c>
      <c r="O74" s="25">
        <f t="shared" si="77"/>
        <v>459210.6080561034</v>
      </c>
      <c r="P74" s="25">
        <f t="shared" si="77"/>
        <v>453388.47740813787</v>
      </c>
      <c r="Q74" s="25">
        <f t="shared" si="77"/>
        <v>447566.34676017234</v>
      </c>
      <c r="R74" s="25">
        <f t="shared" si="77"/>
        <v>441744.21611220681</v>
      </c>
      <c r="S74" s="25">
        <f t="shared" si="77"/>
        <v>435922.08546424127</v>
      </c>
      <c r="T74" s="25">
        <f t="shared" si="77"/>
        <v>430099.95481627574</v>
      </c>
    </row>
    <row r="75" spans="1:20">
      <c r="A75" s="180" t="s">
        <v>110</v>
      </c>
      <c r="B75" s="15">
        <f>'08_Scenario_Summary'!BC22</f>
        <v>570803.46361000428</v>
      </c>
      <c r="C75" s="25">
        <f>B75-$B$10</f>
        <v>31380.463610004284</v>
      </c>
      <c r="D75" s="25">
        <f t="shared" si="71"/>
        <v>3922.5579512505356</v>
      </c>
      <c r="E75" s="25">
        <f>'01_Historic_Areal_coverage'!B9</f>
        <v>544509</v>
      </c>
      <c r="F75" s="25">
        <f>'01_Historic_Areal_coverage'!C9</f>
        <v>537826</v>
      </c>
      <c r="G75" s="25">
        <f>'01_Historic_Areal_coverage'!D9</f>
        <v>531143</v>
      </c>
      <c r="H75" s="25">
        <f>'01_Historic_Areal_coverage'!E9</f>
        <v>534657</v>
      </c>
      <c r="I75" s="25">
        <f>'01_Historic_Areal_coverage'!F9</f>
        <v>538171</v>
      </c>
      <c r="J75" s="25">
        <f>'01_Historic_Areal_coverage'!G9</f>
        <v>541685</v>
      </c>
      <c r="K75" s="25">
        <f>'01_Historic_Areal_coverage'!H9</f>
        <v>540554</v>
      </c>
      <c r="L75" s="25">
        <f>B$10</f>
        <v>539423</v>
      </c>
      <c r="M75" s="25">
        <f>$B$10+D75</f>
        <v>543345.55795125058</v>
      </c>
      <c r="N75" s="25">
        <f t="shared" ref="N75:T75" si="78">M75+$D75</f>
        <v>547268.11590250116</v>
      </c>
      <c r="O75" s="25">
        <f t="shared" si="78"/>
        <v>551190.67385375174</v>
      </c>
      <c r="P75" s="25">
        <f t="shared" si="78"/>
        <v>555113.23180500232</v>
      </c>
      <c r="Q75" s="25">
        <f t="shared" si="78"/>
        <v>559035.7897562529</v>
      </c>
      <c r="R75" s="25">
        <f t="shared" si="78"/>
        <v>562958.34770750348</v>
      </c>
      <c r="S75" s="25">
        <f t="shared" si="78"/>
        <v>566880.90565875405</v>
      </c>
      <c r="T75" s="25">
        <f t="shared" si="78"/>
        <v>570803.46361000463</v>
      </c>
    </row>
    <row r="76" spans="1:20">
      <c r="A76" s="181" t="s">
        <v>111</v>
      </c>
      <c r="B76" s="15">
        <f>'08_Scenario_Summary'!BC23</f>
        <v>44653.748099554425</v>
      </c>
      <c r="C76" s="25">
        <f>B76-$B$11</f>
        <v>-3314.2519004455753</v>
      </c>
      <c r="D76" s="25">
        <f t="shared" si="71"/>
        <v>-414.28148755569691</v>
      </c>
      <c r="E76" s="25">
        <f>'01_Historic_Areal_coverage'!B10</f>
        <v>73689</v>
      </c>
      <c r="F76" s="25">
        <f>'01_Historic_Areal_coverage'!C10</f>
        <v>67571</v>
      </c>
      <c r="G76" s="25">
        <f>'01_Historic_Areal_coverage'!D10</f>
        <v>61453</v>
      </c>
      <c r="H76" s="25">
        <f>'01_Historic_Areal_coverage'!E10</f>
        <v>57846.666666666664</v>
      </c>
      <c r="I76" s="25">
        <f>'01_Historic_Areal_coverage'!F10</f>
        <v>54240.333333333328</v>
      </c>
      <c r="J76" s="25">
        <f>'01_Historic_Areal_coverage'!G10</f>
        <v>50634</v>
      </c>
      <c r="K76" s="25">
        <f>'01_Historic_Areal_coverage'!H10</f>
        <v>49301</v>
      </c>
      <c r="L76" s="25">
        <f>B$11</f>
        <v>47968</v>
      </c>
      <c r="M76" s="25">
        <f>$B$11+D76</f>
        <v>47553.718512444306</v>
      </c>
      <c r="N76" s="25">
        <f t="shared" ref="N76:T76" si="79">M76+$D76</f>
        <v>47139.437024888612</v>
      </c>
      <c r="O76" s="25">
        <f t="shared" si="79"/>
        <v>46725.155537332917</v>
      </c>
      <c r="P76" s="25">
        <f t="shared" si="79"/>
        <v>46310.874049777223</v>
      </c>
      <c r="Q76" s="25">
        <f t="shared" si="79"/>
        <v>45896.592562221529</v>
      </c>
      <c r="R76" s="25">
        <f t="shared" si="79"/>
        <v>45482.311074665835</v>
      </c>
      <c r="S76" s="25">
        <f t="shared" si="79"/>
        <v>45068.029587110141</v>
      </c>
      <c r="T76" s="25">
        <f t="shared" si="79"/>
        <v>44653.748099554447</v>
      </c>
    </row>
    <row r="77" spans="1:20">
      <c r="A77" s="123" t="s">
        <v>10</v>
      </c>
      <c r="B77" s="15">
        <f>'08_Scenario_Summary'!BC24</f>
        <v>20183.715647145025</v>
      </c>
      <c r="C77" s="25">
        <f>B77-$B$12</f>
        <v>-82808.284352854971</v>
      </c>
      <c r="D77" s="25">
        <f t="shared" si="71"/>
        <v>-10351.035544106871</v>
      </c>
      <c r="E77" s="25">
        <f>'01_Historic_Areal_coverage'!B11</f>
        <v>153470</v>
      </c>
      <c r="F77" s="25">
        <f>'01_Historic_Areal_coverage'!C11</f>
        <v>144041.5</v>
      </c>
      <c r="G77" s="25">
        <f>'01_Historic_Areal_coverage'!D11</f>
        <v>134613</v>
      </c>
      <c r="H77" s="25">
        <f>'01_Historic_Areal_coverage'!E11</f>
        <v>128052</v>
      </c>
      <c r="I77" s="25">
        <f>'01_Historic_Areal_coverage'!F11</f>
        <v>121491</v>
      </c>
      <c r="J77" s="25">
        <f>'01_Historic_Areal_coverage'!G11</f>
        <v>114930</v>
      </c>
      <c r="K77" s="25">
        <f>'01_Historic_Areal_coverage'!H11</f>
        <v>108961</v>
      </c>
      <c r="L77" s="25">
        <f>B$12</f>
        <v>102992</v>
      </c>
      <c r="M77" s="25">
        <f>$B$12+D77</f>
        <v>92640.964455893132</v>
      </c>
      <c r="N77" s="25">
        <f t="shared" ref="N77:T77" si="80">M77+$D77</f>
        <v>82289.928911786265</v>
      </c>
      <c r="O77" s="25">
        <f t="shared" si="80"/>
        <v>71938.893367679397</v>
      </c>
      <c r="P77" s="25">
        <f t="shared" si="80"/>
        <v>61587.857823572529</v>
      </c>
      <c r="Q77" s="25">
        <f t="shared" si="80"/>
        <v>51236.822279465661</v>
      </c>
      <c r="R77" s="25">
        <f t="shared" si="80"/>
        <v>40885.786735358794</v>
      </c>
      <c r="S77" s="25">
        <f t="shared" si="80"/>
        <v>30534.751191251922</v>
      </c>
      <c r="T77" s="25">
        <f t="shared" si="80"/>
        <v>20183.715647145051</v>
      </c>
    </row>
    <row r="78" spans="1:20">
      <c r="A78" s="11" t="s">
        <v>152</v>
      </c>
      <c r="B78" s="55">
        <f>SUM(B68:B77)</f>
        <v>4129078.0000000014</v>
      </c>
      <c r="C78" s="55">
        <f t="shared" ref="C78:T78" si="81">SUM(C68:C77)</f>
        <v>1.280568540096283E-9</v>
      </c>
      <c r="D78" s="55">
        <f t="shared" si="81"/>
        <v>1.6007106751203537E-10</v>
      </c>
      <c r="E78" s="55">
        <f t="shared" si="81"/>
        <v>4129078</v>
      </c>
      <c r="F78" s="55">
        <f t="shared" si="81"/>
        <v>4129078</v>
      </c>
      <c r="G78" s="55">
        <f t="shared" si="81"/>
        <v>4129078</v>
      </c>
      <c r="H78" s="55">
        <f t="shared" si="81"/>
        <v>4129078</v>
      </c>
      <c r="I78" s="55">
        <f t="shared" si="81"/>
        <v>4129078</v>
      </c>
      <c r="J78" s="55">
        <f t="shared" si="81"/>
        <v>4129078</v>
      </c>
      <c r="K78" s="55">
        <f t="shared" si="81"/>
        <v>4129078</v>
      </c>
      <c r="L78" s="55">
        <f t="shared" si="81"/>
        <v>4129078</v>
      </c>
      <c r="M78" s="55">
        <f t="shared" si="81"/>
        <v>4129078</v>
      </c>
      <c r="N78" s="55">
        <f t="shared" si="81"/>
        <v>4129078</v>
      </c>
      <c r="O78" s="55">
        <f t="shared" si="81"/>
        <v>4129078.0000000005</v>
      </c>
      <c r="P78" s="55">
        <f t="shared" si="81"/>
        <v>4129078.0000000005</v>
      </c>
      <c r="Q78" s="55">
        <f t="shared" si="81"/>
        <v>4129078.0000000009</v>
      </c>
      <c r="R78" s="55">
        <f t="shared" si="81"/>
        <v>4129078.0000000009</v>
      </c>
      <c r="S78" s="55">
        <f t="shared" si="81"/>
        <v>4129078.0000000014</v>
      </c>
      <c r="T78" s="55">
        <f t="shared" si="81"/>
        <v>4129078.0000000019</v>
      </c>
    </row>
    <row r="84" spans="4:32" ht="15.75">
      <c r="E84" s="253" t="s">
        <v>99</v>
      </c>
      <c r="F84" s="253">
        <v>1990</v>
      </c>
      <c r="G84" s="253" t="s">
        <v>100</v>
      </c>
      <c r="H84" s="253">
        <v>2000</v>
      </c>
      <c r="I84" s="253">
        <v>2005</v>
      </c>
      <c r="J84" s="253" t="s">
        <v>101</v>
      </c>
      <c r="K84" s="253">
        <v>2015</v>
      </c>
      <c r="L84" s="253" t="s">
        <v>425</v>
      </c>
      <c r="M84" s="253">
        <v>2025</v>
      </c>
      <c r="N84" s="253">
        <v>2030</v>
      </c>
      <c r="O84" s="253">
        <v>2035</v>
      </c>
      <c r="P84" s="253">
        <v>2040</v>
      </c>
      <c r="Q84" s="253">
        <v>2045</v>
      </c>
      <c r="R84" s="253">
        <v>2050</v>
      </c>
      <c r="S84" s="253">
        <v>2055</v>
      </c>
      <c r="T84" s="253">
        <v>2060</v>
      </c>
    </row>
    <row r="85" spans="4:32">
      <c r="D85" s="220" t="s">
        <v>434</v>
      </c>
      <c r="E85" s="55">
        <f t="shared" ref="E85:K85" si="82">E3</f>
        <v>159906</v>
      </c>
      <c r="F85" s="55">
        <f t="shared" si="82"/>
        <v>173220</v>
      </c>
      <c r="G85" s="55">
        <f t="shared" si="82"/>
        <v>186534</v>
      </c>
      <c r="H85" s="55">
        <f t="shared" si="82"/>
        <v>194281.66666666666</v>
      </c>
      <c r="I85" s="55">
        <f t="shared" si="82"/>
        <v>202029.33333333331</v>
      </c>
      <c r="J85" s="55">
        <f t="shared" si="82"/>
        <v>209777</v>
      </c>
      <c r="K85" s="55">
        <f t="shared" si="82"/>
        <v>217903.5</v>
      </c>
      <c r="L85" s="55">
        <f>L3</f>
        <v>226030</v>
      </c>
      <c r="M85" s="55">
        <f t="shared" ref="M85:T85" si="83">M3</f>
        <v>233250.28940000001</v>
      </c>
      <c r="N85" s="55">
        <f t="shared" si="83"/>
        <v>240434.22066727999</v>
      </c>
      <c r="O85" s="55">
        <f t="shared" si="83"/>
        <v>247639.98423754741</v>
      </c>
      <c r="P85" s="55">
        <f t="shared" si="83"/>
        <v>254905.93927528447</v>
      </c>
      <c r="Q85" s="55">
        <f t="shared" si="83"/>
        <v>262186.1783275124</v>
      </c>
      <c r="R85" s="55">
        <f t="shared" si="83"/>
        <v>269524.566933522</v>
      </c>
      <c r="S85" s="55">
        <f t="shared" si="83"/>
        <v>276774.4713445208</v>
      </c>
      <c r="T85" s="55">
        <f t="shared" si="83"/>
        <v>283964.41185538785</v>
      </c>
    </row>
    <row r="86" spans="4:32">
      <c r="D86" s="137" t="s">
        <v>435</v>
      </c>
      <c r="E86" s="55">
        <f t="shared" ref="E86:K86" si="84">E16</f>
        <v>159906</v>
      </c>
      <c r="F86" s="55">
        <f t="shared" si="84"/>
        <v>173220</v>
      </c>
      <c r="G86" s="55">
        <f t="shared" si="84"/>
        <v>186534</v>
      </c>
      <c r="H86" s="55">
        <f t="shared" si="84"/>
        <v>194281.66666666666</v>
      </c>
      <c r="I86" s="55">
        <f t="shared" si="84"/>
        <v>202029.33333333331</v>
      </c>
      <c r="J86" s="55">
        <f t="shared" si="84"/>
        <v>209777</v>
      </c>
      <c r="K86" s="55">
        <f t="shared" si="84"/>
        <v>217903.5</v>
      </c>
      <c r="L86" s="55">
        <f>L16</f>
        <v>226030</v>
      </c>
      <c r="M86" s="55">
        <f t="shared" ref="M86:T86" si="85">M16</f>
        <v>233159.35925209624</v>
      </c>
      <c r="N86" s="55">
        <f t="shared" si="85"/>
        <v>240288.71850419248</v>
      </c>
      <c r="O86" s="55">
        <f t="shared" si="85"/>
        <v>247418.07775628872</v>
      </c>
      <c r="P86" s="55">
        <f t="shared" si="85"/>
        <v>254547.43700838496</v>
      </c>
      <c r="Q86" s="55">
        <f t="shared" si="85"/>
        <v>261676.79626048121</v>
      </c>
      <c r="R86" s="55">
        <f t="shared" si="85"/>
        <v>268806.15551257745</v>
      </c>
      <c r="S86" s="55">
        <f t="shared" si="85"/>
        <v>275935.51476467366</v>
      </c>
      <c r="T86" s="55">
        <f t="shared" si="85"/>
        <v>283064.87401676987</v>
      </c>
      <c r="V86" s="11"/>
      <c r="W86" s="55"/>
      <c r="X86" s="55"/>
      <c r="Y86" s="55"/>
      <c r="Z86" s="55"/>
      <c r="AA86" s="55"/>
      <c r="AB86" s="55"/>
      <c r="AC86" s="55"/>
      <c r="AD86" s="55"/>
      <c r="AE86" s="55"/>
      <c r="AF86" s="55"/>
    </row>
    <row r="87" spans="4:32">
      <c r="D87" s="137" t="s">
        <v>436</v>
      </c>
      <c r="E87" s="25">
        <f t="shared" ref="E87:K87" si="86">E29</f>
        <v>159906</v>
      </c>
      <c r="F87" s="25">
        <f t="shared" si="86"/>
        <v>173220</v>
      </c>
      <c r="G87" s="25">
        <f t="shared" si="86"/>
        <v>186534</v>
      </c>
      <c r="H87" s="25">
        <f t="shared" si="86"/>
        <v>194281.66666666666</v>
      </c>
      <c r="I87" s="25">
        <f t="shared" si="86"/>
        <v>202029.33333333331</v>
      </c>
      <c r="J87" s="25">
        <f t="shared" si="86"/>
        <v>209777</v>
      </c>
      <c r="K87" s="25">
        <f t="shared" si="86"/>
        <v>217903.5</v>
      </c>
      <c r="L87" s="25">
        <f>L29</f>
        <v>226030</v>
      </c>
      <c r="M87" s="25">
        <f t="shared" ref="M87:T87" si="87">M29</f>
        <v>227196.11640360739</v>
      </c>
      <c r="N87" s="25">
        <f t="shared" si="87"/>
        <v>228362.23280721478</v>
      </c>
      <c r="O87" s="25">
        <f t="shared" si="87"/>
        <v>229528.34921082217</v>
      </c>
      <c r="P87" s="25">
        <f t="shared" si="87"/>
        <v>230694.46561442956</v>
      </c>
      <c r="Q87" s="25">
        <f t="shared" si="87"/>
        <v>231860.58201803695</v>
      </c>
      <c r="R87" s="25">
        <f t="shared" si="87"/>
        <v>233026.69842164434</v>
      </c>
      <c r="S87" s="25">
        <f t="shared" si="87"/>
        <v>234192.81482525173</v>
      </c>
      <c r="T87" s="25">
        <f t="shared" si="87"/>
        <v>235358.93122885912</v>
      </c>
      <c r="W87" s="25"/>
      <c r="X87" s="25"/>
      <c r="Y87" s="25"/>
      <c r="Z87" s="25"/>
      <c r="AA87" s="25"/>
      <c r="AB87" s="25"/>
      <c r="AC87" s="25"/>
      <c r="AD87" s="25"/>
      <c r="AE87" s="25"/>
      <c r="AF87" s="25"/>
    </row>
    <row r="88" spans="4:32">
      <c r="D88" s="137" t="s">
        <v>437</v>
      </c>
      <c r="E88" s="25">
        <f t="shared" ref="E88:K88" si="88">E42</f>
        <v>159906</v>
      </c>
      <c r="F88" s="25">
        <f t="shared" si="88"/>
        <v>173220</v>
      </c>
      <c r="G88" s="25">
        <f t="shared" si="88"/>
        <v>186534</v>
      </c>
      <c r="H88" s="25">
        <f t="shared" si="88"/>
        <v>194281.66666666666</v>
      </c>
      <c r="I88" s="25">
        <f t="shared" si="88"/>
        <v>202029.33333333331</v>
      </c>
      <c r="J88" s="25">
        <f t="shared" si="88"/>
        <v>209777</v>
      </c>
      <c r="K88" s="25">
        <f t="shared" si="88"/>
        <v>217903.5</v>
      </c>
      <c r="L88" s="25">
        <f>L42</f>
        <v>226030</v>
      </c>
      <c r="M88" s="25">
        <f t="shared" ref="M88:T88" si="89">M42</f>
        <v>227073.69666596377</v>
      </c>
      <c r="N88" s="25">
        <f t="shared" si="89"/>
        <v>228117.39333192754</v>
      </c>
      <c r="O88" s="25">
        <f t="shared" si="89"/>
        <v>229161.08999789131</v>
      </c>
      <c r="P88" s="25">
        <f t="shared" si="89"/>
        <v>230204.78666385508</v>
      </c>
      <c r="Q88" s="25">
        <f t="shared" si="89"/>
        <v>231248.48332981885</v>
      </c>
      <c r="R88" s="25">
        <f t="shared" si="89"/>
        <v>232292.17999578262</v>
      </c>
      <c r="S88" s="25">
        <f t="shared" si="89"/>
        <v>233335.87666174638</v>
      </c>
      <c r="T88" s="25">
        <f t="shared" si="89"/>
        <v>234379.57332771015</v>
      </c>
      <c r="W88" s="25"/>
      <c r="X88" s="25"/>
      <c r="Y88" s="25"/>
      <c r="Z88" s="25"/>
      <c r="AA88" s="25"/>
      <c r="AB88" s="25"/>
      <c r="AC88" s="25"/>
      <c r="AD88" s="25"/>
      <c r="AE88" s="25"/>
      <c r="AF88" s="25"/>
    </row>
    <row r="89" spans="4:32">
      <c r="D89" s="137" t="s">
        <v>438</v>
      </c>
      <c r="E89" s="25">
        <f t="shared" ref="E89:K89" si="90">E55</f>
        <v>159906</v>
      </c>
      <c r="F89" s="25">
        <f t="shared" si="90"/>
        <v>173220</v>
      </c>
      <c r="G89" s="25">
        <f t="shared" si="90"/>
        <v>186534</v>
      </c>
      <c r="H89" s="25">
        <f t="shared" si="90"/>
        <v>194281.66666666666</v>
      </c>
      <c r="I89" s="25">
        <f t="shared" si="90"/>
        <v>202029.33333333331</v>
      </c>
      <c r="J89" s="25">
        <f t="shared" si="90"/>
        <v>209777</v>
      </c>
      <c r="K89" s="25">
        <f t="shared" si="90"/>
        <v>217903.5</v>
      </c>
      <c r="L89" s="25">
        <f>L55</f>
        <v>226030</v>
      </c>
      <c r="M89" s="25">
        <f t="shared" ref="M89:T89" si="91">M55</f>
        <v>227973.52633655997</v>
      </c>
      <c r="N89" s="25">
        <f t="shared" si="91"/>
        <v>229917.05267311994</v>
      </c>
      <c r="O89" s="25">
        <f t="shared" si="91"/>
        <v>231860.5790096799</v>
      </c>
      <c r="P89" s="25">
        <f t="shared" si="91"/>
        <v>233804.10534623987</v>
      </c>
      <c r="Q89" s="25">
        <f t="shared" si="91"/>
        <v>235747.63168279984</v>
      </c>
      <c r="R89" s="25">
        <f t="shared" si="91"/>
        <v>237691.15801935981</v>
      </c>
      <c r="S89" s="25">
        <f t="shared" si="91"/>
        <v>239634.68435591977</v>
      </c>
      <c r="T89" s="25">
        <f t="shared" si="91"/>
        <v>241578.21069247974</v>
      </c>
      <c r="W89" s="25"/>
      <c r="X89" s="25"/>
      <c r="Y89" s="25"/>
      <c r="Z89" s="25"/>
      <c r="AA89" s="25"/>
      <c r="AB89" s="25"/>
      <c r="AC89" s="25"/>
      <c r="AD89" s="25"/>
      <c r="AE89" s="25"/>
      <c r="AF89" s="25"/>
    </row>
    <row r="90" spans="4:32">
      <c r="D90" s="137" t="s">
        <v>439</v>
      </c>
      <c r="E90" s="25">
        <f t="shared" ref="E90:K90" si="92">E68</f>
        <v>159906</v>
      </c>
      <c r="F90" s="25">
        <f t="shared" si="92"/>
        <v>173220</v>
      </c>
      <c r="G90" s="25">
        <f t="shared" si="92"/>
        <v>186534</v>
      </c>
      <c r="H90" s="25">
        <f t="shared" si="92"/>
        <v>194281.66666666666</v>
      </c>
      <c r="I90" s="25">
        <f t="shared" si="92"/>
        <v>202029.33333333331</v>
      </c>
      <c r="J90" s="25">
        <f t="shared" si="92"/>
        <v>209777</v>
      </c>
      <c r="K90" s="25">
        <f t="shared" si="92"/>
        <v>217903.5</v>
      </c>
      <c r="L90" s="25">
        <f>L68</f>
        <v>226030</v>
      </c>
      <c r="M90" s="25">
        <f t="shared" ref="M90:T90" si="93">M68</f>
        <v>238267.44549842819</v>
      </c>
      <c r="N90" s="25">
        <f t="shared" si="93"/>
        <v>250504.89099685638</v>
      </c>
      <c r="O90" s="25">
        <f t="shared" si="93"/>
        <v>262742.33649528457</v>
      </c>
      <c r="P90" s="25">
        <f t="shared" si="93"/>
        <v>274979.78199371276</v>
      </c>
      <c r="Q90" s="25">
        <f t="shared" si="93"/>
        <v>287217.22749214096</v>
      </c>
      <c r="R90" s="25">
        <f t="shared" si="93"/>
        <v>299454.67299056915</v>
      </c>
      <c r="S90" s="25">
        <f t="shared" si="93"/>
        <v>311692.11848899734</v>
      </c>
      <c r="T90" s="25">
        <f t="shared" si="93"/>
        <v>323929.56398742553</v>
      </c>
      <c r="W90" s="25"/>
      <c r="X90" s="25"/>
      <c r="Y90" s="25"/>
      <c r="Z90" s="25"/>
      <c r="AA90" s="25"/>
      <c r="AB90" s="25"/>
      <c r="AC90" s="25"/>
      <c r="AD90" s="25"/>
      <c r="AE90" s="25"/>
      <c r="AF90" s="25"/>
    </row>
    <row r="91" spans="4:32">
      <c r="D91" s="221" t="s">
        <v>440</v>
      </c>
      <c r="E91" s="25">
        <f t="shared" ref="E91:K91" si="94">E4</f>
        <v>712287</v>
      </c>
      <c r="F91" s="25">
        <f t="shared" si="94"/>
        <v>722856.5</v>
      </c>
      <c r="G91" s="25">
        <f t="shared" si="94"/>
        <v>733426</v>
      </c>
      <c r="H91" s="25">
        <f t="shared" si="94"/>
        <v>740353.66666666663</v>
      </c>
      <c r="I91" s="25">
        <f t="shared" si="94"/>
        <v>747281.33333333326</v>
      </c>
      <c r="J91" s="25">
        <f t="shared" si="94"/>
        <v>754209</v>
      </c>
      <c r="K91" s="25">
        <f t="shared" si="94"/>
        <v>755944.5</v>
      </c>
      <c r="L91" s="25">
        <f>L4</f>
        <v>757680</v>
      </c>
      <c r="M91" s="25">
        <f t="shared" ref="M91:T91" si="95">M4</f>
        <v>764076.70299999998</v>
      </c>
      <c r="N91" s="25">
        <f t="shared" si="95"/>
        <v>770345.96107197995</v>
      </c>
      <c r="O91" s="25">
        <f t="shared" si="95"/>
        <v>776440.42977727542</v>
      </c>
      <c r="P91" s="25">
        <f t="shared" si="95"/>
        <v>782301.57769292966</v>
      </c>
      <c r="Q91" s="25">
        <f t="shared" si="95"/>
        <v>787922.39834795264</v>
      </c>
      <c r="R91" s="25">
        <f t="shared" si="95"/>
        <v>793274.62857841968</v>
      </c>
      <c r="S91" s="25">
        <f t="shared" si="95"/>
        <v>798447.60660556064</v>
      </c>
      <c r="T91" s="25">
        <f t="shared" si="95"/>
        <v>803416.84782299877</v>
      </c>
      <c r="W91" s="25"/>
      <c r="X91" s="25"/>
      <c r="Y91" s="25"/>
      <c r="Z91" s="25"/>
      <c r="AA91" s="25"/>
      <c r="AB91" s="25"/>
      <c r="AC91" s="25"/>
      <c r="AD91" s="25"/>
      <c r="AE91" s="25"/>
      <c r="AF91" s="25"/>
    </row>
    <row r="92" spans="4:32">
      <c r="D92" s="175" t="s">
        <v>441</v>
      </c>
      <c r="E92" s="25">
        <f>E17</f>
        <v>712287</v>
      </c>
      <c r="F92" s="25">
        <f t="shared" ref="F92:K92" si="96">F17</f>
        <v>722856.5</v>
      </c>
      <c r="G92" s="25">
        <f t="shared" si="96"/>
        <v>733426</v>
      </c>
      <c r="H92" s="25">
        <f t="shared" si="96"/>
        <v>740353.66666666663</v>
      </c>
      <c r="I92" s="25">
        <f t="shared" si="96"/>
        <v>747281.33333333326</v>
      </c>
      <c r="J92" s="25">
        <f t="shared" si="96"/>
        <v>754209</v>
      </c>
      <c r="K92" s="25">
        <f t="shared" si="96"/>
        <v>755944.5</v>
      </c>
      <c r="L92" s="25">
        <f>L17</f>
        <v>757680</v>
      </c>
      <c r="M92" s="25">
        <f t="shared" ref="M92:T92" si="97">M17</f>
        <v>764023.07441937737</v>
      </c>
      <c r="N92" s="25">
        <f t="shared" si="97"/>
        <v>770366.14883875474</v>
      </c>
      <c r="O92" s="25">
        <f t="shared" si="97"/>
        <v>776709.22325813212</v>
      </c>
      <c r="P92" s="25">
        <f t="shared" si="97"/>
        <v>783052.29767750949</v>
      </c>
      <c r="Q92" s="25">
        <f t="shared" si="97"/>
        <v>789395.37209688686</v>
      </c>
      <c r="R92" s="25">
        <f t="shared" si="97"/>
        <v>795738.44651626423</v>
      </c>
      <c r="S92" s="25">
        <f t="shared" si="97"/>
        <v>802081.5209356416</v>
      </c>
      <c r="T92" s="25">
        <f t="shared" si="97"/>
        <v>808424.59535501897</v>
      </c>
      <c r="V92" s="11"/>
      <c r="W92" s="25"/>
      <c r="X92" s="25"/>
      <c r="Y92" s="25"/>
      <c r="Z92" s="25"/>
      <c r="AA92" s="25"/>
      <c r="AB92" s="25"/>
      <c r="AC92" s="25"/>
      <c r="AD92" s="25"/>
      <c r="AE92" s="25"/>
      <c r="AF92" s="25"/>
    </row>
    <row r="93" spans="4:32">
      <c r="D93" s="175" t="s">
        <v>442</v>
      </c>
      <c r="E93" s="25">
        <f t="shared" ref="E93:K93" si="98">E30</f>
        <v>712287</v>
      </c>
      <c r="F93" s="25">
        <f t="shared" si="98"/>
        <v>722856.5</v>
      </c>
      <c r="G93" s="25">
        <f t="shared" si="98"/>
        <v>733426</v>
      </c>
      <c r="H93" s="25">
        <f t="shared" si="98"/>
        <v>740353.66666666663</v>
      </c>
      <c r="I93" s="25">
        <f t="shared" si="98"/>
        <v>747281.33333333326</v>
      </c>
      <c r="J93" s="25">
        <f t="shared" si="98"/>
        <v>754209</v>
      </c>
      <c r="K93" s="25">
        <f t="shared" si="98"/>
        <v>755944.5</v>
      </c>
      <c r="L93" s="25">
        <f>L30</f>
        <v>757680</v>
      </c>
      <c r="M93" s="25">
        <f t="shared" ref="M93:T93" si="99">M30</f>
        <v>758109.95847017097</v>
      </c>
      <c r="N93" s="25">
        <f t="shared" si="99"/>
        <v>758539.91694034194</v>
      </c>
      <c r="O93" s="25">
        <f t="shared" si="99"/>
        <v>758969.8754105129</v>
      </c>
      <c r="P93" s="25">
        <f t="shared" si="99"/>
        <v>759399.83388068387</v>
      </c>
      <c r="Q93" s="25">
        <f t="shared" si="99"/>
        <v>759829.79235085484</v>
      </c>
      <c r="R93" s="25">
        <f t="shared" si="99"/>
        <v>760259.75082102581</v>
      </c>
      <c r="S93" s="25">
        <f t="shared" si="99"/>
        <v>760689.70929119678</v>
      </c>
      <c r="T93" s="25">
        <f t="shared" si="99"/>
        <v>761119.66776136775</v>
      </c>
      <c r="W93" s="25"/>
      <c r="X93" s="25"/>
      <c r="Y93" s="25"/>
      <c r="Z93" s="25"/>
      <c r="AA93" s="25"/>
      <c r="AB93" s="25"/>
      <c r="AC93" s="25"/>
      <c r="AD93" s="25"/>
      <c r="AE93" s="25"/>
      <c r="AF93" s="25"/>
    </row>
    <row r="94" spans="4:32">
      <c r="D94" s="175" t="s">
        <v>443</v>
      </c>
      <c r="E94" s="25">
        <f t="shared" ref="E94:K94" si="100">E43</f>
        <v>712287</v>
      </c>
      <c r="F94" s="25">
        <f t="shared" si="100"/>
        <v>722856.5</v>
      </c>
      <c r="G94" s="25">
        <f t="shared" si="100"/>
        <v>733426</v>
      </c>
      <c r="H94" s="25">
        <f t="shared" si="100"/>
        <v>740353.66666666663</v>
      </c>
      <c r="I94" s="25">
        <f t="shared" si="100"/>
        <v>747281.33333333326</v>
      </c>
      <c r="J94" s="25">
        <f t="shared" si="100"/>
        <v>754209</v>
      </c>
      <c r="K94" s="25">
        <f t="shared" si="100"/>
        <v>755944.5</v>
      </c>
      <c r="L94" s="25">
        <f>L43</f>
        <v>757680</v>
      </c>
      <c r="M94" s="25">
        <f t="shared" ref="M94:T94" si="101">M43</f>
        <v>759688.53498062526</v>
      </c>
      <c r="N94" s="25">
        <f t="shared" si="101"/>
        <v>761697.06996125053</v>
      </c>
      <c r="O94" s="25">
        <f t="shared" si="101"/>
        <v>763705.60494187579</v>
      </c>
      <c r="P94" s="25">
        <f t="shared" si="101"/>
        <v>765714.13992250105</v>
      </c>
      <c r="Q94" s="25">
        <f t="shared" si="101"/>
        <v>767722.67490312632</v>
      </c>
      <c r="R94" s="25">
        <f t="shared" si="101"/>
        <v>769731.20988375158</v>
      </c>
      <c r="S94" s="25">
        <f t="shared" si="101"/>
        <v>771739.74486437684</v>
      </c>
      <c r="T94" s="25">
        <f t="shared" si="101"/>
        <v>773748.27984500211</v>
      </c>
      <c r="W94" s="25"/>
      <c r="X94" s="25"/>
      <c r="Y94" s="25"/>
      <c r="Z94" s="25"/>
      <c r="AA94" s="25"/>
      <c r="AB94" s="25"/>
      <c r="AC94" s="25"/>
      <c r="AD94" s="25"/>
      <c r="AE94" s="25"/>
      <c r="AF94" s="25"/>
    </row>
    <row r="95" spans="4:32">
      <c r="D95" s="175" t="s">
        <v>444</v>
      </c>
      <c r="E95" s="25">
        <f t="shared" ref="E95:K95" si="102">E56</f>
        <v>712287</v>
      </c>
      <c r="F95" s="25">
        <f t="shared" si="102"/>
        <v>722856.5</v>
      </c>
      <c r="G95" s="25">
        <f t="shared" si="102"/>
        <v>733426</v>
      </c>
      <c r="H95" s="25">
        <f t="shared" si="102"/>
        <v>740353.66666666663</v>
      </c>
      <c r="I95" s="25">
        <f t="shared" si="102"/>
        <v>747281.33333333326</v>
      </c>
      <c r="J95" s="25">
        <f t="shared" si="102"/>
        <v>754209</v>
      </c>
      <c r="K95" s="25">
        <f t="shared" si="102"/>
        <v>755944.5</v>
      </c>
      <c r="L95" s="25">
        <f>L56</f>
        <v>757680</v>
      </c>
      <c r="M95" s="25">
        <f t="shared" ref="M95:T95" si="103">M56</f>
        <v>764641.30522174796</v>
      </c>
      <c r="N95" s="25">
        <f t="shared" si="103"/>
        <v>771602.61044349591</v>
      </c>
      <c r="O95" s="25">
        <f t="shared" si="103"/>
        <v>778563.91566524387</v>
      </c>
      <c r="P95" s="25">
        <f t="shared" si="103"/>
        <v>785525.22088699182</v>
      </c>
      <c r="Q95" s="25">
        <f t="shared" si="103"/>
        <v>792486.52610873978</v>
      </c>
      <c r="R95" s="25">
        <f t="shared" si="103"/>
        <v>799447.83133048774</v>
      </c>
      <c r="S95" s="25">
        <f t="shared" si="103"/>
        <v>806409.13655223569</v>
      </c>
      <c r="T95" s="25">
        <f t="shared" si="103"/>
        <v>813370.44177398365</v>
      </c>
      <c r="W95" s="25"/>
      <c r="X95" s="25"/>
      <c r="Y95" s="25"/>
      <c r="Z95" s="25"/>
      <c r="AA95" s="25"/>
      <c r="AB95" s="25"/>
      <c r="AC95" s="25"/>
      <c r="AD95" s="25"/>
      <c r="AE95" s="25"/>
      <c r="AF95" s="25"/>
    </row>
    <row r="96" spans="4:32">
      <c r="D96" s="175" t="s">
        <v>445</v>
      </c>
      <c r="E96" s="25">
        <f t="shared" ref="E96:K96" si="104">E69</f>
        <v>712287</v>
      </c>
      <c r="F96" s="25">
        <f t="shared" si="104"/>
        <v>722856.5</v>
      </c>
      <c r="G96" s="25">
        <f t="shared" si="104"/>
        <v>733426</v>
      </c>
      <c r="H96" s="25">
        <f t="shared" si="104"/>
        <v>740353.66666666663</v>
      </c>
      <c r="I96" s="25">
        <f t="shared" si="104"/>
        <v>747281.33333333326</v>
      </c>
      <c r="J96" s="25">
        <f t="shared" si="104"/>
        <v>754209</v>
      </c>
      <c r="K96" s="25">
        <f t="shared" si="104"/>
        <v>755944.5</v>
      </c>
      <c r="L96" s="25">
        <f>L69</f>
        <v>757680</v>
      </c>
      <c r="M96" s="25">
        <f t="shared" ref="M96:T96" si="105">M69</f>
        <v>765490.39419341227</v>
      </c>
      <c r="N96" s="25">
        <f t="shared" si="105"/>
        <v>773300.78838682454</v>
      </c>
      <c r="O96" s="25">
        <f t="shared" si="105"/>
        <v>781111.18258023681</v>
      </c>
      <c r="P96" s="25">
        <f t="shared" si="105"/>
        <v>788921.57677364908</v>
      </c>
      <c r="Q96" s="25">
        <f t="shared" si="105"/>
        <v>796731.97096706135</v>
      </c>
      <c r="R96" s="25">
        <f t="shared" si="105"/>
        <v>804542.36516047362</v>
      </c>
      <c r="S96" s="25">
        <f t="shared" si="105"/>
        <v>812352.75935388589</v>
      </c>
      <c r="T96" s="25">
        <f t="shared" si="105"/>
        <v>820163.15354729816</v>
      </c>
      <c r="W96" s="25"/>
      <c r="X96" s="25"/>
      <c r="Y96" s="25"/>
      <c r="Z96" s="25"/>
      <c r="AA96" s="25"/>
      <c r="AB96" s="25"/>
      <c r="AC96" s="25"/>
      <c r="AD96" s="25"/>
      <c r="AE96" s="25"/>
      <c r="AF96" s="25"/>
    </row>
    <row r="97" spans="4:32">
      <c r="D97" s="222" t="s">
        <v>446</v>
      </c>
      <c r="E97" s="25">
        <f t="shared" ref="E97:K97" si="106">E5</f>
        <v>185468</v>
      </c>
      <c r="F97" s="25">
        <f t="shared" si="106"/>
        <v>188345</v>
      </c>
      <c r="G97" s="25">
        <f t="shared" si="106"/>
        <v>191222</v>
      </c>
      <c r="H97" s="25">
        <f t="shared" si="106"/>
        <v>197543.66666666666</v>
      </c>
      <c r="I97" s="25">
        <f t="shared" si="106"/>
        <v>203865.33333333331</v>
      </c>
      <c r="J97" s="25">
        <f t="shared" si="106"/>
        <v>210187</v>
      </c>
      <c r="K97" s="25">
        <f t="shared" si="106"/>
        <v>205773</v>
      </c>
      <c r="L97" s="25">
        <f>L5</f>
        <v>201359</v>
      </c>
      <c r="M97" s="25">
        <f t="shared" ref="M97:T97" si="107">M5</f>
        <v>199817.27729999999</v>
      </c>
      <c r="N97" s="25">
        <f t="shared" si="107"/>
        <v>197645.11648778999</v>
      </c>
      <c r="O97" s="25">
        <f t="shared" si="107"/>
        <v>194915.42341802924</v>
      </c>
      <c r="P97" s="25">
        <f t="shared" si="107"/>
        <v>191737.58678803194</v>
      </c>
      <c r="Q97" s="25">
        <f t="shared" si="107"/>
        <v>188245.01265711067</v>
      </c>
      <c r="R97" s="25">
        <f t="shared" si="107"/>
        <v>184614.41433175254</v>
      </c>
      <c r="S97" s="25">
        <f t="shared" si="107"/>
        <v>180977.6842523386</v>
      </c>
      <c r="T97" s="25">
        <f t="shared" si="107"/>
        <v>177430.24458581104</v>
      </c>
      <c r="W97" s="25"/>
      <c r="X97" s="25"/>
      <c r="Y97" s="25"/>
      <c r="Z97" s="25"/>
      <c r="AA97" s="25"/>
      <c r="AB97" s="25"/>
      <c r="AC97" s="25"/>
      <c r="AD97" s="25"/>
      <c r="AE97" s="25"/>
      <c r="AF97" s="25"/>
    </row>
    <row r="98" spans="4:32">
      <c r="D98" s="179" t="s">
        <v>447</v>
      </c>
      <c r="E98" s="25">
        <f t="shared" ref="E98:K98" si="108">E18</f>
        <v>185468</v>
      </c>
      <c r="F98" s="25">
        <f t="shared" si="108"/>
        <v>188345</v>
      </c>
      <c r="G98" s="25">
        <f t="shared" si="108"/>
        <v>191222</v>
      </c>
      <c r="H98" s="25">
        <f t="shared" si="108"/>
        <v>197543.66666666666</v>
      </c>
      <c r="I98" s="25">
        <f t="shared" si="108"/>
        <v>203865.33333333331</v>
      </c>
      <c r="J98" s="25">
        <f t="shared" si="108"/>
        <v>210187</v>
      </c>
      <c r="K98" s="25">
        <f t="shared" si="108"/>
        <v>205773</v>
      </c>
      <c r="L98" s="25">
        <f>L18</f>
        <v>201359</v>
      </c>
      <c r="M98" s="25">
        <f t="shared" ref="M98:T98" si="109">M18</f>
        <v>198297.64799337802</v>
      </c>
      <c r="N98" s="25">
        <f t="shared" si="109"/>
        <v>195236.29598675604</v>
      </c>
      <c r="O98" s="25">
        <f t="shared" si="109"/>
        <v>192174.94398013406</v>
      </c>
      <c r="P98" s="25">
        <f t="shared" si="109"/>
        <v>189113.59197351208</v>
      </c>
      <c r="Q98" s="25">
        <f t="shared" si="109"/>
        <v>186052.23996689011</v>
      </c>
      <c r="R98" s="25">
        <f t="shared" si="109"/>
        <v>182990.88796026813</v>
      </c>
      <c r="S98" s="25">
        <f t="shared" si="109"/>
        <v>179929.53595364615</v>
      </c>
      <c r="T98" s="25">
        <f t="shared" si="109"/>
        <v>176868.18394702417</v>
      </c>
      <c r="V98" s="11"/>
      <c r="W98" s="25"/>
      <c r="X98" s="25"/>
      <c r="Y98" s="25"/>
      <c r="Z98" s="25"/>
      <c r="AA98" s="25"/>
      <c r="AB98" s="25"/>
      <c r="AC98" s="25"/>
      <c r="AD98" s="25"/>
      <c r="AE98" s="25"/>
      <c r="AF98" s="25"/>
    </row>
    <row r="99" spans="4:32">
      <c r="D99" s="179" t="s">
        <v>448</v>
      </c>
      <c r="E99" s="25">
        <f t="shared" ref="E99:K99" si="110">E31</f>
        <v>185468</v>
      </c>
      <c r="F99" s="25">
        <f t="shared" si="110"/>
        <v>188345</v>
      </c>
      <c r="G99" s="25">
        <f t="shared" si="110"/>
        <v>191222</v>
      </c>
      <c r="H99" s="25">
        <f t="shared" si="110"/>
        <v>197543.66666666666</v>
      </c>
      <c r="I99" s="25">
        <f t="shared" si="110"/>
        <v>203865.33333333331</v>
      </c>
      <c r="J99" s="25">
        <f t="shared" si="110"/>
        <v>210187</v>
      </c>
      <c r="K99" s="25">
        <f t="shared" si="110"/>
        <v>205773</v>
      </c>
      <c r="L99" s="25">
        <f>L31</f>
        <v>201359</v>
      </c>
      <c r="M99" s="25">
        <f t="shared" ref="M99:T99" si="111">M31</f>
        <v>199156.54491008841</v>
      </c>
      <c r="N99" s="25">
        <f t="shared" si="111"/>
        <v>196954.08982017683</v>
      </c>
      <c r="O99" s="25">
        <f t="shared" si="111"/>
        <v>194751.63473026524</v>
      </c>
      <c r="P99" s="25">
        <f t="shared" si="111"/>
        <v>192549.17964035366</v>
      </c>
      <c r="Q99" s="25">
        <f t="shared" si="111"/>
        <v>190346.72455044207</v>
      </c>
      <c r="R99" s="25">
        <f t="shared" si="111"/>
        <v>188144.26946053049</v>
      </c>
      <c r="S99" s="25">
        <f t="shared" si="111"/>
        <v>185941.8143706189</v>
      </c>
      <c r="T99" s="25">
        <f t="shared" si="111"/>
        <v>183739.35928070731</v>
      </c>
      <c r="W99" s="25"/>
      <c r="X99" s="25"/>
      <c r="Y99" s="25"/>
      <c r="Z99" s="25"/>
      <c r="AA99" s="25"/>
      <c r="AB99" s="25"/>
      <c r="AC99" s="25"/>
      <c r="AD99" s="25"/>
      <c r="AE99" s="25"/>
      <c r="AF99" s="25"/>
    </row>
    <row r="100" spans="4:32">
      <c r="D100" s="179" t="s">
        <v>449</v>
      </c>
      <c r="E100" s="25">
        <f t="shared" ref="E100:K100" si="112">E44</f>
        <v>185468</v>
      </c>
      <c r="F100" s="25">
        <f t="shared" si="112"/>
        <v>188345</v>
      </c>
      <c r="G100" s="25">
        <f t="shared" si="112"/>
        <v>191222</v>
      </c>
      <c r="H100" s="25">
        <f t="shared" si="112"/>
        <v>197543.66666666666</v>
      </c>
      <c r="I100" s="25">
        <f t="shared" si="112"/>
        <v>203865.33333333331</v>
      </c>
      <c r="J100" s="25">
        <f t="shared" si="112"/>
        <v>210187</v>
      </c>
      <c r="K100" s="25">
        <f t="shared" si="112"/>
        <v>205773</v>
      </c>
      <c r="L100" s="25">
        <f>L44</f>
        <v>201359</v>
      </c>
      <c r="M100" s="25">
        <f t="shared" ref="M100:T100" si="113">M44</f>
        <v>199350.67622252327</v>
      </c>
      <c r="N100" s="25">
        <f t="shared" si="113"/>
        <v>197342.35244504653</v>
      </c>
      <c r="O100" s="25">
        <f t="shared" si="113"/>
        <v>195334.0286675698</v>
      </c>
      <c r="P100" s="25">
        <f t="shared" si="113"/>
        <v>193325.70489009307</v>
      </c>
      <c r="Q100" s="25">
        <f t="shared" si="113"/>
        <v>191317.38111261633</v>
      </c>
      <c r="R100" s="25">
        <f t="shared" si="113"/>
        <v>189309.0573351396</v>
      </c>
      <c r="S100" s="25">
        <f t="shared" si="113"/>
        <v>187300.73355766287</v>
      </c>
      <c r="T100" s="25">
        <f t="shared" si="113"/>
        <v>185292.40978018614</v>
      </c>
      <c r="W100" s="25"/>
      <c r="X100" s="25"/>
      <c r="Y100" s="25"/>
      <c r="Z100" s="25"/>
      <c r="AA100" s="25"/>
      <c r="AB100" s="25"/>
      <c r="AC100" s="25"/>
      <c r="AD100" s="25"/>
      <c r="AE100" s="25"/>
      <c r="AF100" s="25"/>
    </row>
    <row r="101" spans="4:32">
      <c r="D101" s="179" t="s">
        <v>450</v>
      </c>
      <c r="E101" s="25">
        <f t="shared" ref="E101:K101" si="114">E57</f>
        <v>185468</v>
      </c>
      <c r="F101" s="25">
        <f t="shared" si="114"/>
        <v>188345</v>
      </c>
      <c r="G101" s="25">
        <f t="shared" si="114"/>
        <v>191222</v>
      </c>
      <c r="H101" s="25">
        <f t="shared" si="114"/>
        <v>197543.66666666666</v>
      </c>
      <c r="I101" s="25">
        <f t="shared" si="114"/>
        <v>203865.33333333331</v>
      </c>
      <c r="J101" s="25">
        <f t="shared" si="114"/>
        <v>210187</v>
      </c>
      <c r="K101" s="25">
        <f t="shared" si="114"/>
        <v>205773</v>
      </c>
      <c r="L101" s="25">
        <f>L57</f>
        <v>201359</v>
      </c>
      <c r="M101" s="25">
        <f t="shared" ref="M101:T101" si="115">M57</f>
        <v>198643.35315470508</v>
      </c>
      <c r="N101" s="25">
        <f t="shared" si="115"/>
        <v>195927.70630941016</v>
      </c>
      <c r="O101" s="25">
        <f t="shared" si="115"/>
        <v>193212.05946411524</v>
      </c>
      <c r="P101" s="25">
        <f t="shared" si="115"/>
        <v>190496.41261882032</v>
      </c>
      <c r="Q101" s="25">
        <f t="shared" si="115"/>
        <v>187780.7657735254</v>
      </c>
      <c r="R101" s="25">
        <f t="shared" si="115"/>
        <v>185065.11892823048</v>
      </c>
      <c r="S101" s="25">
        <f t="shared" si="115"/>
        <v>182349.47208293556</v>
      </c>
      <c r="T101" s="25">
        <f t="shared" si="115"/>
        <v>179633.82523764065</v>
      </c>
      <c r="W101" s="25"/>
      <c r="X101" s="25"/>
      <c r="Y101" s="25"/>
      <c r="Z101" s="25"/>
      <c r="AA101" s="25"/>
      <c r="AB101" s="25"/>
      <c r="AC101" s="25"/>
      <c r="AD101" s="25"/>
      <c r="AE101" s="25"/>
      <c r="AF101" s="25"/>
    </row>
    <row r="102" spans="4:32">
      <c r="D102" s="179" t="s">
        <v>451</v>
      </c>
      <c r="E102" s="25">
        <f t="shared" ref="E102:K102" si="116">E70</f>
        <v>185468</v>
      </c>
      <c r="F102" s="25">
        <f t="shared" si="116"/>
        <v>188345</v>
      </c>
      <c r="G102" s="25">
        <f t="shared" si="116"/>
        <v>191222</v>
      </c>
      <c r="H102" s="25">
        <f t="shared" si="116"/>
        <v>197543.66666666666</v>
      </c>
      <c r="I102" s="25">
        <f t="shared" si="116"/>
        <v>203865.33333333331</v>
      </c>
      <c r="J102" s="25">
        <f t="shared" si="116"/>
        <v>210187</v>
      </c>
      <c r="K102" s="25">
        <f t="shared" si="116"/>
        <v>205773</v>
      </c>
      <c r="L102" s="25">
        <f>L70</f>
        <v>201359</v>
      </c>
      <c r="M102" s="25">
        <f t="shared" ref="M102:T102" si="117">M70</f>
        <v>197260.15737634941</v>
      </c>
      <c r="N102" s="25">
        <f t="shared" si="117"/>
        <v>193161.31475269882</v>
      </c>
      <c r="O102" s="25">
        <f t="shared" si="117"/>
        <v>189062.47212904823</v>
      </c>
      <c r="P102" s="25">
        <f t="shared" si="117"/>
        <v>184963.62950539764</v>
      </c>
      <c r="Q102" s="25">
        <f t="shared" si="117"/>
        <v>180864.78688174704</v>
      </c>
      <c r="R102" s="25">
        <f t="shared" si="117"/>
        <v>176765.94425809645</v>
      </c>
      <c r="S102" s="25">
        <f t="shared" si="117"/>
        <v>172667.10163444586</v>
      </c>
      <c r="T102" s="25">
        <f t="shared" si="117"/>
        <v>168568.25901079527</v>
      </c>
      <c r="W102" s="25"/>
      <c r="X102" s="25"/>
      <c r="Y102" s="25"/>
      <c r="Z102" s="25"/>
      <c r="AA102" s="25"/>
      <c r="AB102" s="25"/>
      <c r="AC102" s="25"/>
      <c r="AD102" s="25"/>
      <c r="AE102" s="25"/>
      <c r="AF102" s="25"/>
    </row>
    <row r="103" spans="4:32">
      <c r="D103" s="223" t="s">
        <v>452</v>
      </c>
      <c r="E103" s="25">
        <f t="shared" ref="E103:K103" si="118">E6</f>
        <v>1069048</v>
      </c>
      <c r="F103" s="25">
        <f t="shared" si="118"/>
        <v>1079866.5</v>
      </c>
      <c r="G103" s="25">
        <f t="shared" si="118"/>
        <v>1090685</v>
      </c>
      <c r="H103" s="25">
        <f t="shared" si="118"/>
        <v>1088002</v>
      </c>
      <c r="I103" s="25">
        <f t="shared" si="118"/>
        <v>1085319</v>
      </c>
      <c r="J103" s="25">
        <f t="shared" si="118"/>
        <v>1082636</v>
      </c>
      <c r="K103" s="25">
        <f t="shared" si="118"/>
        <v>1097334</v>
      </c>
      <c r="L103" s="25">
        <f>L6</f>
        <v>1112032</v>
      </c>
      <c r="M103" s="25">
        <f t="shared" ref="M103:T103" si="119">M6</f>
        <v>1124671.8518000001</v>
      </c>
      <c r="N103" s="25">
        <f t="shared" si="119"/>
        <v>1138582.4151626502</v>
      </c>
      <c r="O103" s="25">
        <f t="shared" si="119"/>
        <v>1153598.4005641325</v>
      </c>
      <c r="P103" s="25">
        <f t="shared" si="119"/>
        <v>1169515.3516281224</v>
      </c>
      <c r="Q103" s="25">
        <f t="shared" si="119"/>
        <v>1186294.7927303577</v>
      </c>
      <c r="R103" s="25">
        <f t="shared" si="119"/>
        <v>1203644.1078771811</v>
      </c>
      <c r="S103" s="25">
        <f t="shared" si="119"/>
        <v>1221429.313853967</v>
      </c>
      <c r="T103" s="25">
        <f t="shared" si="119"/>
        <v>1239480.2384711751</v>
      </c>
      <c r="W103" s="25"/>
      <c r="X103" s="25"/>
      <c r="Y103" s="25"/>
      <c r="Z103" s="25"/>
      <c r="AA103" s="25"/>
      <c r="AB103" s="25"/>
      <c r="AC103" s="25"/>
      <c r="AD103" s="25"/>
      <c r="AE103" s="25"/>
      <c r="AF103" s="25"/>
    </row>
    <row r="104" spans="4:32">
      <c r="D104" s="176" t="s">
        <v>453</v>
      </c>
      <c r="E104" s="25">
        <f t="shared" ref="E104:K104" si="120">E19</f>
        <v>1069048</v>
      </c>
      <c r="F104" s="25">
        <f t="shared" si="120"/>
        <v>1079866.5</v>
      </c>
      <c r="G104" s="25">
        <f t="shared" si="120"/>
        <v>1090685</v>
      </c>
      <c r="H104" s="25">
        <f t="shared" si="120"/>
        <v>1088002</v>
      </c>
      <c r="I104" s="25">
        <f t="shared" si="120"/>
        <v>1085319</v>
      </c>
      <c r="J104" s="25">
        <f t="shared" si="120"/>
        <v>1082636</v>
      </c>
      <c r="K104" s="25">
        <f t="shared" si="120"/>
        <v>1097334</v>
      </c>
      <c r="L104" s="25">
        <f>L19</f>
        <v>1112032</v>
      </c>
      <c r="M104" s="25">
        <f t="shared" ref="M104:T104" si="121">M19</f>
        <v>1127472.2291450747</v>
      </c>
      <c r="N104" s="25">
        <f t="shared" si="121"/>
        <v>1142912.4582901495</v>
      </c>
      <c r="O104" s="25">
        <f t="shared" si="121"/>
        <v>1158352.6874352242</v>
      </c>
      <c r="P104" s="25">
        <f t="shared" si="121"/>
        <v>1173792.9165802989</v>
      </c>
      <c r="Q104" s="25">
        <f t="shared" si="121"/>
        <v>1189233.1457253736</v>
      </c>
      <c r="R104" s="25">
        <f t="shared" si="121"/>
        <v>1204673.3748704484</v>
      </c>
      <c r="S104" s="25">
        <f t="shared" si="121"/>
        <v>1220113.6040155231</v>
      </c>
      <c r="T104" s="25">
        <f t="shared" si="121"/>
        <v>1235553.8331605978</v>
      </c>
      <c r="V104" s="11"/>
      <c r="W104" s="25"/>
      <c r="X104" s="25"/>
      <c r="Y104" s="25"/>
      <c r="Z104" s="25"/>
      <c r="AA104" s="25"/>
      <c r="AB104" s="25"/>
      <c r="AC104" s="25"/>
      <c r="AD104" s="25"/>
      <c r="AE104" s="25"/>
      <c r="AF104" s="25"/>
    </row>
    <row r="105" spans="4:32">
      <c r="D105" s="176" t="s">
        <v>454</v>
      </c>
      <c r="E105" s="25">
        <f t="shared" ref="E105:K105" si="122">E32</f>
        <v>1069048</v>
      </c>
      <c r="F105" s="25">
        <f t="shared" si="122"/>
        <v>1079866.5</v>
      </c>
      <c r="G105" s="25">
        <f t="shared" si="122"/>
        <v>1090685</v>
      </c>
      <c r="H105" s="25">
        <f t="shared" si="122"/>
        <v>1088002</v>
      </c>
      <c r="I105" s="25">
        <f t="shared" si="122"/>
        <v>1085319</v>
      </c>
      <c r="J105" s="25">
        <f t="shared" si="122"/>
        <v>1082636</v>
      </c>
      <c r="K105" s="25">
        <f t="shared" si="122"/>
        <v>1097334</v>
      </c>
      <c r="L105" s="25">
        <f>L32</f>
        <v>1112032</v>
      </c>
      <c r="M105" s="25">
        <f t="shared" ref="M105:T105" si="123">M32</f>
        <v>1134916.2951569713</v>
      </c>
      <c r="N105" s="25">
        <f t="shared" si="123"/>
        <v>1157800.5903139426</v>
      </c>
      <c r="O105" s="25">
        <f t="shared" si="123"/>
        <v>1180684.885470914</v>
      </c>
      <c r="P105" s="25">
        <f t="shared" si="123"/>
        <v>1203569.1806278853</v>
      </c>
      <c r="Q105" s="25">
        <f t="shared" si="123"/>
        <v>1226453.4757848566</v>
      </c>
      <c r="R105" s="25">
        <f t="shared" si="123"/>
        <v>1249337.7709418279</v>
      </c>
      <c r="S105" s="25">
        <f t="shared" si="123"/>
        <v>1272222.0660987992</v>
      </c>
      <c r="T105" s="25">
        <f t="shared" si="123"/>
        <v>1295106.3612557705</v>
      </c>
      <c r="W105" s="25"/>
      <c r="X105" s="25"/>
      <c r="Y105" s="25"/>
      <c r="Z105" s="25"/>
      <c r="AA105" s="25"/>
      <c r="AB105" s="25"/>
      <c r="AC105" s="25"/>
      <c r="AD105" s="25"/>
      <c r="AE105" s="25"/>
      <c r="AF105" s="25"/>
    </row>
    <row r="106" spans="4:32">
      <c r="D106" s="176" t="s">
        <v>455</v>
      </c>
      <c r="E106" s="25">
        <f t="shared" ref="E106:K106" si="124">E45</f>
        <v>1069048</v>
      </c>
      <c r="F106" s="25">
        <f t="shared" si="124"/>
        <v>1079866.5</v>
      </c>
      <c r="G106" s="25">
        <f t="shared" si="124"/>
        <v>1090685</v>
      </c>
      <c r="H106" s="25">
        <f t="shared" si="124"/>
        <v>1088002</v>
      </c>
      <c r="I106" s="25">
        <f t="shared" si="124"/>
        <v>1085319</v>
      </c>
      <c r="J106" s="25">
        <f t="shared" si="124"/>
        <v>1082636</v>
      </c>
      <c r="K106" s="25">
        <f t="shared" si="124"/>
        <v>1097334</v>
      </c>
      <c r="L106" s="25">
        <f>L45</f>
        <v>1112032</v>
      </c>
      <c r="M106" s="25">
        <f t="shared" ref="M106:T106" si="125">M45</f>
        <v>1126954.8403761634</v>
      </c>
      <c r="N106" s="25">
        <f t="shared" si="125"/>
        <v>1141877.6807523267</v>
      </c>
      <c r="O106" s="25">
        <f t="shared" si="125"/>
        <v>1156800.5211284901</v>
      </c>
      <c r="P106" s="25">
        <f t="shared" si="125"/>
        <v>1171723.3615046535</v>
      </c>
      <c r="Q106" s="25">
        <f t="shared" si="125"/>
        <v>1186646.2018808168</v>
      </c>
      <c r="R106" s="25">
        <f t="shared" si="125"/>
        <v>1201569.0422569802</v>
      </c>
      <c r="S106" s="25">
        <f t="shared" si="125"/>
        <v>1216491.8826331436</v>
      </c>
      <c r="T106" s="25">
        <f t="shared" si="125"/>
        <v>1231414.7230093069</v>
      </c>
      <c r="W106" s="25"/>
      <c r="X106" s="25"/>
      <c r="Y106" s="25"/>
      <c r="Z106" s="25"/>
      <c r="AA106" s="25"/>
      <c r="AB106" s="25"/>
      <c r="AC106" s="25"/>
      <c r="AD106" s="25"/>
      <c r="AE106" s="25"/>
      <c r="AF106" s="25"/>
    </row>
    <row r="107" spans="4:32">
      <c r="D107" s="176" t="s">
        <v>456</v>
      </c>
      <c r="E107" s="25">
        <f t="shared" ref="E107:K107" si="126">E58</f>
        <v>1069048</v>
      </c>
      <c r="F107" s="25">
        <f t="shared" si="126"/>
        <v>1079866.5</v>
      </c>
      <c r="G107" s="25">
        <f t="shared" si="126"/>
        <v>1090685</v>
      </c>
      <c r="H107" s="25">
        <f t="shared" si="126"/>
        <v>1088002</v>
      </c>
      <c r="I107" s="25">
        <f t="shared" si="126"/>
        <v>1085319</v>
      </c>
      <c r="J107" s="25">
        <f t="shared" si="126"/>
        <v>1082636</v>
      </c>
      <c r="K107" s="25">
        <f t="shared" si="126"/>
        <v>1097334</v>
      </c>
      <c r="L107" s="25">
        <f>L58</f>
        <v>1112032</v>
      </c>
      <c r="M107" s="25">
        <f t="shared" ref="M107:T107" si="127">M58</f>
        <v>1129887.2329501063</v>
      </c>
      <c r="N107" s="25">
        <f t="shared" si="127"/>
        <v>1147742.4659002125</v>
      </c>
      <c r="O107" s="25">
        <f t="shared" si="127"/>
        <v>1165597.6988503188</v>
      </c>
      <c r="P107" s="25">
        <f t="shared" si="127"/>
        <v>1183452.9318004251</v>
      </c>
      <c r="Q107" s="25">
        <f t="shared" si="127"/>
        <v>1201308.1647505313</v>
      </c>
      <c r="R107" s="25">
        <f t="shared" si="127"/>
        <v>1219163.3977006376</v>
      </c>
      <c r="S107" s="25">
        <f t="shared" si="127"/>
        <v>1237018.6306507438</v>
      </c>
      <c r="T107" s="25">
        <f t="shared" si="127"/>
        <v>1254873.8636008501</v>
      </c>
      <c r="W107" s="25"/>
      <c r="X107" s="25"/>
      <c r="Y107" s="25"/>
      <c r="Z107" s="25"/>
      <c r="AA107" s="25"/>
      <c r="AB107" s="25"/>
      <c r="AC107" s="25"/>
      <c r="AD107" s="25"/>
      <c r="AE107" s="25"/>
      <c r="AF107" s="25"/>
    </row>
    <row r="108" spans="4:32">
      <c r="D108" s="176" t="s">
        <v>457</v>
      </c>
      <c r="E108" s="25">
        <f t="shared" ref="E108:K108" si="128">E71</f>
        <v>1069048</v>
      </c>
      <c r="F108" s="25">
        <f t="shared" si="128"/>
        <v>1079866.5</v>
      </c>
      <c r="G108" s="25">
        <f t="shared" si="128"/>
        <v>1090685</v>
      </c>
      <c r="H108" s="25">
        <f t="shared" si="128"/>
        <v>1088002</v>
      </c>
      <c r="I108" s="25">
        <f t="shared" si="128"/>
        <v>1085319</v>
      </c>
      <c r="J108" s="25">
        <f t="shared" si="128"/>
        <v>1082636</v>
      </c>
      <c r="K108" s="25">
        <f t="shared" si="128"/>
        <v>1097334</v>
      </c>
      <c r="L108" s="25">
        <f>L71</f>
        <v>1112032</v>
      </c>
      <c r="M108" s="25">
        <f t="shared" ref="M108:T108" si="129">M71</f>
        <v>1118571.4530852467</v>
      </c>
      <c r="N108" s="25">
        <f t="shared" si="129"/>
        <v>1125110.9061704935</v>
      </c>
      <c r="O108" s="25">
        <f t="shared" si="129"/>
        <v>1131650.3592557402</v>
      </c>
      <c r="P108" s="25">
        <f t="shared" si="129"/>
        <v>1138189.8123409869</v>
      </c>
      <c r="Q108" s="25">
        <f t="shared" si="129"/>
        <v>1144729.2654262336</v>
      </c>
      <c r="R108" s="25">
        <f t="shared" si="129"/>
        <v>1151268.7185114804</v>
      </c>
      <c r="S108" s="25">
        <f t="shared" si="129"/>
        <v>1157808.1715967271</v>
      </c>
      <c r="T108" s="25">
        <f t="shared" si="129"/>
        <v>1164347.6246819738</v>
      </c>
      <c r="W108" s="25"/>
      <c r="X108" s="25"/>
      <c r="Y108" s="25"/>
      <c r="Z108" s="25"/>
      <c r="AA108" s="25"/>
      <c r="AB108" s="25"/>
      <c r="AC108" s="25"/>
      <c r="AD108" s="25"/>
      <c r="AE108" s="25"/>
      <c r="AF108" s="25"/>
    </row>
    <row r="109" spans="4:32">
      <c r="D109" s="224" t="s">
        <v>458</v>
      </c>
      <c r="E109" s="25">
        <f t="shared" ref="E109:K109" si="130">E7</f>
        <v>282166</v>
      </c>
      <c r="F109" s="25">
        <f t="shared" si="130"/>
        <v>280052</v>
      </c>
      <c r="G109" s="25">
        <f t="shared" si="130"/>
        <v>277938</v>
      </c>
      <c r="H109" s="25">
        <f t="shared" si="130"/>
        <v>276849.33333333331</v>
      </c>
      <c r="I109" s="25">
        <f t="shared" si="130"/>
        <v>275760.66666666663</v>
      </c>
      <c r="J109" s="25">
        <f t="shared" si="130"/>
        <v>274672</v>
      </c>
      <c r="K109" s="25">
        <f t="shared" si="130"/>
        <v>275603</v>
      </c>
      <c r="L109" s="25">
        <f>L7</f>
        <v>276534</v>
      </c>
      <c r="M109" s="25">
        <f t="shared" ref="M109:T109" si="131">M7</f>
        <v>270313.96789999999</v>
      </c>
      <c r="N109" s="25">
        <f t="shared" si="131"/>
        <v>263718.59863198997</v>
      </c>
      <c r="O109" s="25">
        <f t="shared" si="131"/>
        <v>256840.62883637624</v>
      </c>
      <c r="P109" s="25">
        <f t="shared" si="131"/>
        <v>249728.4942711507</v>
      </c>
      <c r="Q109" s="25">
        <f t="shared" si="131"/>
        <v>242373.88347089206</v>
      </c>
      <c r="R109" s="25">
        <f t="shared" si="131"/>
        <v>234823.38514463996</v>
      </c>
      <c r="S109" s="25">
        <f t="shared" si="131"/>
        <v>227191.45853888342</v>
      </c>
      <c r="T109" s="25">
        <f t="shared" si="131"/>
        <v>219471.63877797764</v>
      </c>
      <c r="W109" s="25"/>
      <c r="X109" s="25"/>
      <c r="Y109" s="25"/>
      <c r="Z109" s="25"/>
      <c r="AA109" s="25"/>
      <c r="AB109" s="25"/>
      <c r="AC109" s="25"/>
      <c r="AD109" s="25"/>
      <c r="AE109" s="25"/>
      <c r="AF109" s="25"/>
    </row>
    <row r="110" spans="4:32">
      <c r="D110" s="183" t="s">
        <v>459</v>
      </c>
      <c r="E110" s="25">
        <f t="shared" ref="E110:K110" si="132">E20</f>
        <v>282166</v>
      </c>
      <c r="F110" s="25">
        <f t="shared" si="132"/>
        <v>280052</v>
      </c>
      <c r="G110" s="25">
        <f t="shared" si="132"/>
        <v>277938</v>
      </c>
      <c r="H110" s="25">
        <f t="shared" si="132"/>
        <v>276849.33333333331</v>
      </c>
      <c r="I110" s="25">
        <f t="shared" si="132"/>
        <v>275760.66666666663</v>
      </c>
      <c r="J110" s="25">
        <f t="shared" si="132"/>
        <v>274672</v>
      </c>
      <c r="K110" s="25">
        <f t="shared" si="132"/>
        <v>275603</v>
      </c>
      <c r="L110" s="25">
        <f>L20</f>
        <v>276534</v>
      </c>
      <c r="M110" s="25">
        <f t="shared" ref="M110:T110" si="133">M20</f>
        <v>271037.16251254966</v>
      </c>
      <c r="N110" s="25">
        <f t="shared" si="133"/>
        <v>265540.32502509933</v>
      </c>
      <c r="O110" s="25">
        <f t="shared" si="133"/>
        <v>260043.48753764899</v>
      </c>
      <c r="P110" s="25">
        <f t="shared" si="133"/>
        <v>254546.65005019866</v>
      </c>
      <c r="Q110" s="25">
        <f t="shared" si="133"/>
        <v>249049.81256274832</v>
      </c>
      <c r="R110" s="25">
        <f t="shared" si="133"/>
        <v>243552.97507529799</v>
      </c>
      <c r="S110" s="25">
        <f t="shared" si="133"/>
        <v>238056.13758784765</v>
      </c>
      <c r="T110" s="25">
        <f t="shared" si="133"/>
        <v>232559.30010039732</v>
      </c>
      <c r="V110" s="11"/>
      <c r="W110" s="25"/>
      <c r="X110" s="25"/>
      <c r="Y110" s="25"/>
      <c r="Z110" s="25"/>
      <c r="AA110" s="25"/>
      <c r="AB110" s="25"/>
      <c r="AC110" s="25"/>
      <c r="AD110" s="25"/>
      <c r="AE110" s="25"/>
      <c r="AF110" s="25"/>
    </row>
    <row r="111" spans="4:32">
      <c r="D111" s="183" t="s">
        <v>460</v>
      </c>
      <c r="E111" s="25">
        <f t="shared" ref="E111:K111" si="134">E33</f>
        <v>282166</v>
      </c>
      <c r="F111" s="25">
        <f t="shared" si="134"/>
        <v>280052</v>
      </c>
      <c r="G111" s="25">
        <f t="shared" si="134"/>
        <v>277938</v>
      </c>
      <c r="H111" s="25">
        <f t="shared" si="134"/>
        <v>276849.33333333331</v>
      </c>
      <c r="I111" s="25">
        <f t="shared" si="134"/>
        <v>275760.66666666663</v>
      </c>
      <c r="J111" s="25">
        <f t="shared" si="134"/>
        <v>274672</v>
      </c>
      <c r="K111" s="25">
        <f t="shared" si="134"/>
        <v>275603</v>
      </c>
      <c r="L111" s="25">
        <f>L33</f>
        <v>276534</v>
      </c>
      <c r="M111" s="25">
        <f t="shared" ref="M111:T111" si="135">M33</f>
        <v>275757.46718758525</v>
      </c>
      <c r="N111" s="25">
        <f t="shared" si="135"/>
        <v>274980.9343751705</v>
      </c>
      <c r="O111" s="25">
        <f t="shared" si="135"/>
        <v>274204.40156275575</v>
      </c>
      <c r="P111" s="25">
        <f t="shared" si="135"/>
        <v>273427.868750341</v>
      </c>
      <c r="Q111" s="25">
        <f t="shared" si="135"/>
        <v>272651.33593792625</v>
      </c>
      <c r="R111" s="25">
        <f t="shared" si="135"/>
        <v>271874.80312551151</v>
      </c>
      <c r="S111" s="25">
        <f t="shared" si="135"/>
        <v>271098.27031309676</v>
      </c>
      <c r="T111" s="25">
        <f t="shared" si="135"/>
        <v>270321.73750068201</v>
      </c>
      <c r="W111" s="25"/>
      <c r="X111" s="25"/>
      <c r="Y111" s="25"/>
      <c r="Z111" s="25"/>
      <c r="AA111" s="25"/>
      <c r="AB111" s="25"/>
      <c r="AC111" s="25"/>
      <c r="AD111" s="25"/>
      <c r="AE111" s="25"/>
      <c r="AF111" s="25"/>
    </row>
    <row r="112" spans="4:32">
      <c r="D112" s="183" t="s">
        <v>461</v>
      </c>
      <c r="E112" s="25">
        <f t="shared" ref="E112:K112" si="136">E46</f>
        <v>282166</v>
      </c>
      <c r="F112" s="25">
        <f t="shared" si="136"/>
        <v>280052</v>
      </c>
      <c r="G112" s="25">
        <f t="shared" si="136"/>
        <v>277938</v>
      </c>
      <c r="H112" s="25">
        <f t="shared" si="136"/>
        <v>276849.33333333331</v>
      </c>
      <c r="I112" s="25">
        <f t="shared" si="136"/>
        <v>275760.66666666663</v>
      </c>
      <c r="J112" s="25">
        <f t="shared" si="136"/>
        <v>274672</v>
      </c>
      <c r="K112" s="25">
        <f t="shared" si="136"/>
        <v>275603</v>
      </c>
      <c r="L112" s="25">
        <f>L46</f>
        <v>276534</v>
      </c>
      <c r="M112" s="25">
        <f t="shared" ref="M112:T112" si="137">M46</f>
        <v>271743.768447023</v>
      </c>
      <c r="N112" s="25">
        <f t="shared" si="137"/>
        <v>266953.536894046</v>
      </c>
      <c r="O112" s="25">
        <f t="shared" si="137"/>
        <v>262163.305341069</v>
      </c>
      <c r="P112" s="25">
        <f t="shared" si="137"/>
        <v>257373.07378809204</v>
      </c>
      <c r="Q112" s="25">
        <f t="shared" si="137"/>
        <v>252582.84223511507</v>
      </c>
      <c r="R112" s="25">
        <f t="shared" si="137"/>
        <v>247792.6106821381</v>
      </c>
      <c r="S112" s="25">
        <f t="shared" si="137"/>
        <v>243002.37912916113</v>
      </c>
      <c r="T112" s="25">
        <f t="shared" si="137"/>
        <v>238212.14757618416</v>
      </c>
      <c r="W112" s="25"/>
      <c r="X112" s="25"/>
      <c r="Y112" s="25"/>
      <c r="Z112" s="25"/>
      <c r="AA112" s="25"/>
      <c r="AB112" s="25"/>
      <c r="AC112" s="25"/>
      <c r="AD112" s="25"/>
      <c r="AE112" s="25"/>
      <c r="AF112" s="25"/>
    </row>
    <row r="113" spans="4:32">
      <c r="D113" s="183" t="s">
        <v>462</v>
      </c>
      <c r="E113" s="25">
        <f t="shared" ref="E113:K113" si="138">E59</f>
        <v>282166</v>
      </c>
      <c r="F113" s="25">
        <f t="shared" si="138"/>
        <v>280052</v>
      </c>
      <c r="G113" s="25">
        <f t="shared" si="138"/>
        <v>277938</v>
      </c>
      <c r="H113" s="25">
        <f t="shared" si="138"/>
        <v>276849.33333333331</v>
      </c>
      <c r="I113" s="25">
        <f t="shared" si="138"/>
        <v>275760.66666666663</v>
      </c>
      <c r="J113" s="25">
        <f t="shared" si="138"/>
        <v>274672</v>
      </c>
      <c r="K113" s="25">
        <f t="shared" si="138"/>
        <v>275603</v>
      </c>
      <c r="L113" s="25">
        <f>L59</f>
        <v>276534</v>
      </c>
      <c r="M113" s="25">
        <f t="shared" ref="M113:T113" si="139">M59</f>
        <v>271491.72109151602</v>
      </c>
      <c r="N113" s="25">
        <f t="shared" si="139"/>
        <v>266449.44218303205</v>
      </c>
      <c r="O113" s="25">
        <f t="shared" si="139"/>
        <v>261407.16327454805</v>
      </c>
      <c r="P113" s="25">
        <f t="shared" si="139"/>
        <v>256364.88436606404</v>
      </c>
      <c r="Q113" s="25">
        <f t="shared" si="139"/>
        <v>251322.60545758004</v>
      </c>
      <c r="R113" s="25">
        <f t="shared" si="139"/>
        <v>246280.32654909603</v>
      </c>
      <c r="S113" s="25">
        <f t="shared" si="139"/>
        <v>241238.04764061203</v>
      </c>
      <c r="T113" s="25">
        <f t="shared" si="139"/>
        <v>236195.76873212802</v>
      </c>
      <c r="W113" s="25"/>
      <c r="X113" s="25"/>
      <c r="Y113" s="25"/>
      <c r="Z113" s="25"/>
      <c r="AA113" s="25"/>
      <c r="AB113" s="25"/>
      <c r="AC113" s="25"/>
      <c r="AD113" s="25"/>
      <c r="AE113" s="25"/>
      <c r="AF113" s="25"/>
    </row>
    <row r="114" spans="4:32">
      <c r="D114" s="183" t="s">
        <v>463</v>
      </c>
      <c r="E114" s="25">
        <f t="shared" ref="E114:K114" si="140">E72</f>
        <v>282166</v>
      </c>
      <c r="F114" s="25">
        <f t="shared" si="140"/>
        <v>280052</v>
      </c>
      <c r="G114" s="25">
        <f t="shared" si="140"/>
        <v>277938</v>
      </c>
      <c r="H114" s="25">
        <f t="shared" si="140"/>
        <v>276849.33333333331</v>
      </c>
      <c r="I114" s="25">
        <f t="shared" si="140"/>
        <v>275760.66666666663</v>
      </c>
      <c r="J114" s="25">
        <f t="shared" si="140"/>
        <v>274672</v>
      </c>
      <c r="K114" s="25">
        <f t="shared" si="140"/>
        <v>275603</v>
      </c>
      <c r="L114" s="25">
        <f>L72</f>
        <v>276534</v>
      </c>
      <c r="M114" s="25">
        <f t="shared" ref="M114:T114" si="141">M72</f>
        <v>270652.71932025946</v>
      </c>
      <c r="N114" s="25">
        <f t="shared" si="141"/>
        <v>264771.43864051893</v>
      </c>
      <c r="O114" s="25">
        <f t="shared" si="141"/>
        <v>258890.15796077839</v>
      </c>
      <c r="P114" s="25">
        <f t="shared" si="141"/>
        <v>253008.87728103786</v>
      </c>
      <c r="Q114" s="25">
        <f t="shared" si="141"/>
        <v>247127.59660129732</v>
      </c>
      <c r="R114" s="25">
        <f t="shared" si="141"/>
        <v>241246.31592155679</v>
      </c>
      <c r="S114" s="25">
        <f t="shared" si="141"/>
        <v>235365.03524181625</v>
      </c>
      <c r="T114" s="25">
        <f t="shared" si="141"/>
        <v>229483.75456207572</v>
      </c>
      <c r="W114" s="25"/>
      <c r="X114" s="25"/>
      <c r="Y114" s="25"/>
      <c r="Z114" s="25"/>
      <c r="AA114" s="25"/>
      <c r="AB114" s="25"/>
      <c r="AC114" s="25"/>
      <c r="AD114" s="25"/>
      <c r="AE114" s="25"/>
      <c r="AF114" s="25"/>
    </row>
    <row r="115" spans="4:32">
      <c r="D115" s="225" t="s">
        <v>464</v>
      </c>
      <c r="E115" s="25">
        <f t="shared" ref="E115:K115" si="142">E8</f>
        <v>436584</v>
      </c>
      <c r="F115" s="25">
        <f t="shared" si="142"/>
        <v>431852</v>
      </c>
      <c r="G115" s="25">
        <f t="shared" si="142"/>
        <v>427120</v>
      </c>
      <c r="H115" s="25">
        <f t="shared" si="142"/>
        <v>419147.33333333331</v>
      </c>
      <c r="I115" s="25">
        <f t="shared" si="142"/>
        <v>411174.66666666663</v>
      </c>
      <c r="J115" s="25">
        <f t="shared" si="142"/>
        <v>403202</v>
      </c>
      <c r="K115" s="25">
        <f t="shared" si="142"/>
        <v>395792.5</v>
      </c>
      <c r="L115" s="25">
        <f>L8</f>
        <v>388383</v>
      </c>
      <c r="M115" s="25">
        <f t="shared" ref="M115:T115" si="143">M8</f>
        <v>379900.71270000003</v>
      </c>
      <c r="N115" s="25">
        <f t="shared" si="143"/>
        <v>370841.36921589001</v>
      </c>
      <c r="O115" s="25">
        <f t="shared" si="143"/>
        <v>361347.00257045636</v>
      </c>
      <c r="P115" s="25">
        <f t="shared" si="143"/>
        <v>351559.31567799265</v>
      </c>
      <c r="Q115" s="25">
        <f t="shared" si="143"/>
        <v>341650.74125964084</v>
      </c>
      <c r="R115" s="25">
        <f t="shared" si="143"/>
        <v>331709.43120371475</v>
      </c>
      <c r="S115" s="25">
        <f t="shared" si="143"/>
        <v>321818.67435548524</v>
      </c>
      <c r="T115" s="25">
        <f t="shared" si="143"/>
        <v>312150.84479062847</v>
      </c>
      <c r="W115" s="25"/>
      <c r="X115" s="25"/>
      <c r="Y115" s="25"/>
      <c r="Z115" s="25"/>
      <c r="AA115" s="25"/>
      <c r="AB115" s="25"/>
      <c r="AC115" s="25"/>
      <c r="AD115" s="25"/>
      <c r="AE115" s="25"/>
      <c r="AF115" s="25"/>
    </row>
    <row r="116" spans="4:32">
      <c r="D116" s="184" t="s">
        <v>465</v>
      </c>
      <c r="E116" s="25">
        <f t="shared" ref="E116:K116" si="144">E21</f>
        <v>436584</v>
      </c>
      <c r="F116" s="25">
        <f t="shared" si="144"/>
        <v>431852</v>
      </c>
      <c r="G116" s="25">
        <f t="shared" si="144"/>
        <v>427120</v>
      </c>
      <c r="H116" s="25">
        <f t="shared" si="144"/>
        <v>419147.33333333331</v>
      </c>
      <c r="I116" s="25">
        <f t="shared" si="144"/>
        <v>411174.66666666663</v>
      </c>
      <c r="J116" s="25">
        <f t="shared" si="144"/>
        <v>403202</v>
      </c>
      <c r="K116" s="25">
        <f t="shared" si="144"/>
        <v>395792.5</v>
      </c>
      <c r="L116" s="25">
        <f>L21</f>
        <v>388383</v>
      </c>
      <c r="M116" s="25">
        <f t="shared" ref="M116:T116" si="145">M21</f>
        <v>379698.25902025454</v>
      </c>
      <c r="N116" s="25">
        <f t="shared" si="145"/>
        <v>371013.51804050908</v>
      </c>
      <c r="O116" s="25">
        <f t="shared" si="145"/>
        <v>362328.77706076362</v>
      </c>
      <c r="P116" s="25">
        <f t="shared" si="145"/>
        <v>353644.03608101816</v>
      </c>
      <c r="Q116" s="25">
        <f t="shared" si="145"/>
        <v>344959.2951012727</v>
      </c>
      <c r="R116" s="25">
        <f t="shared" si="145"/>
        <v>336274.55412152724</v>
      </c>
      <c r="S116" s="25">
        <f t="shared" si="145"/>
        <v>327589.81314178178</v>
      </c>
      <c r="T116" s="25">
        <f t="shared" si="145"/>
        <v>318905.07216203632</v>
      </c>
      <c r="V116" s="11"/>
      <c r="W116" s="25"/>
      <c r="X116" s="25"/>
      <c r="Y116" s="25"/>
      <c r="Z116" s="25"/>
      <c r="AA116" s="25"/>
      <c r="AB116" s="25"/>
      <c r="AC116" s="25"/>
      <c r="AD116" s="25"/>
      <c r="AE116" s="25"/>
      <c r="AF116" s="25"/>
    </row>
    <row r="117" spans="4:32">
      <c r="D117" s="184" t="s">
        <v>466</v>
      </c>
      <c r="E117" s="25">
        <f t="shared" ref="E117:K117" si="146">E34</f>
        <v>436584</v>
      </c>
      <c r="F117" s="25">
        <f t="shared" si="146"/>
        <v>431852</v>
      </c>
      <c r="G117" s="25">
        <f t="shared" si="146"/>
        <v>427120</v>
      </c>
      <c r="H117" s="25">
        <f t="shared" si="146"/>
        <v>419147.33333333331</v>
      </c>
      <c r="I117" s="25">
        <f t="shared" si="146"/>
        <v>411174.66666666663</v>
      </c>
      <c r="J117" s="25">
        <f t="shared" si="146"/>
        <v>403202</v>
      </c>
      <c r="K117" s="25">
        <f t="shared" si="146"/>
        <v>395792.5</v>
      </c>
      <c r="L117" s="25">
        <f>L34</f>
        <v>388383</v>
      </c>
      <c r="M117" s="25">
        <f t="shared" ref="M117:T117" si="147">M34</f>
        <v>380742.56797742232</v>
      </c>
      <c r="N117" s="25">
        <f t="shared" si="147"/>
        <v>373102.13595484465</v>
      </c>
      <c r="O117" s="25">
        <f t="shared" si="147"/>
        <v>365461.70393226697</v>
      </c>
      <c r="P117" s="25">
        <f t="shared" si="147"/>
        <v>357821.2719096893</v>
      </c>
      <c r="Q117" s="25">
        <f t="shared" si="147"/>
        <v>350180.83988711162</v>
      </c>
      <c r="R117" s="25">
        <f t="shared" si="147"/>
        <v>342540.40786453395</v>
      </c>
      <c r="S117" s="25">
        <f t="shared" si="147"/>
        <v>334899.97584195627</v>
      </c>
      <c r="T117" s="25">
        <f t="shared" si="147"/>
        <v>327259.5438193786</v>
      </c>
      <c r="W117" s="25"/>
      <c r="X117" s="25"/>
      <c r="Y117" s="25"/>
      <c r="Z117" s="25"/>
      <c r="AA117" s="25"/>
      <c r="AB117" s="25"/>
      <c r="AC117" s="25"/>
      <c r="AD117" s="25"/>
      <c r="AE117" s="25"/>
      <c r="AF117" s="25"/>
    </row>
    <row r="118" spans="4:32">
      <c r="D118" s="184" t="s">
        <v>467</v>
      </c>
      <c r="E118" s="25">
        <f t="shared" ref="E118:K118" si="148">E47</f>
        <v>436584</v>
      </c>
      <c r="F118" s="25">
        <f t="shared" si="148"/>
        <v>431852</v>
      </c>
      <c r="G118" s="25">
        <f t="shared" si="148"/>
        <v>427120</v>
      </c>
      <c r="H118" s="25">
        <f t="shared" si="148"/>
        <v>419147.33333333331</v>
      </c>
      <c r="I118" s="25">
        <f t="shared" si="148"/>
        <v>411174.66666666663</v>
      </c>
      <c r="J118" s="25">
        <f t="shared" si="148"/>
        <v>403202</v>
      </c>
      <c r="K118" s="25">
        <f t="shared" si="148"/>
        <v>395792.5</v>
      </c>
      <c r="L118" s="25">
        <f>L47</f>
        <v>388383</v>
      </c>
      <c r="M118" s="25">
        <f t="shared" ref="M118:T118" si="149">M47</f>
        <v>380667.21711578575</v>
      </c>
      <c r="N118" s="25">
        <f t="shared" si="149"/>
        <v>372951.4342315715</v>
      </c>
      <c r="O118" s="25">
        <f t="shared" si="149"/>
        <v>365235.65134735726</v>
      </c>
      <c r="P118" s="25">
        <f t="shared" si="149"/>
        <v>357519.86846314301</v>
      </c>
      <c r="Q118" s="25">
        <f t="shared" si="149"/>
        <v>349804.08557892876</v>
      </c>
      <c r="R118" s="25">
        <f t="shared" si="149"/>
        <v>342088.30269471451</v>
      </c>
      <c r="S118" s="25">
        <f t="shared" si="149"/>
        <v>334372.51981050026</v>
      </c>
      <c r="T118" s="25">
        <f t="shared" si="149"/>
        <v>326656.73692628602</v>
      </c>
      <c r="W118" s="25"/>
      <c r="X118" s="25"/>
      <c r="Y118" s="25"/>
      <c r="Z118" s="25"/>
      <c r="AA118" s="25"/>
      <c r="AB118" s="25"/>
      <c r="AC118" s="25"/>
      <c r="AD118" s="25"/>
      <c r="AE118" s="25"/>
      <c r="AF118" s="25"/>
    </row>
    <row r="119" spans="4:32">
      <c r="D119" s="184" t="s">
        <v>468</v>
      </c>
      <c r="E119" s="25">
        <f t="shared" ref="E119:K119" si="150">E60</f>
        <v>436584</v>
      </c>
      <c r="F119" s="25">
        <f t="shared" si="150"/>
        <v>431852</v>
      </c>
      <c r="G119" s="25">
        <f t="shared" si="150"/>
        <v>427120</v>
      </c>
      <c r="H119" s="25">
        <f t="shared" si="150"/>
        <v>419147.33333333331</v>
      </c>
      <c r="I119" s="25">
        <f t="shared" si="150"/>
        <v>411174.66666666663</v>
      </c>
      <c r="J119" s="25">
        <f t="shared" si="150"/>
        <v>403202</v>
      </c>
      <c r="K119" s="25">
        <f t="shared" si="150"/>
        <v>395792.5</v>
      </c>
      <c r="L119" s="25">
        <f>L60</f>
        <v>388383</v>
      </c>
      <c r="M119" s="25">
        <f t="shared" ref="M119:T119" si="151">M60</f>
        <v>380321.58836620871</v>
      </c>
      <c r="N119" s="25">
        <f t="shared" si="151"/>
        <v>372260.17673241743</v>
      </c>
      <c r="O119" s="25">
        <f t="shared" si="151"/>
        <v>364198.76509862614</v>
      </c>
      <c r="P119" s="25">
        <f t="shared" si="151"/>
        <v>356137.35346483486</v>
      </c>
      <c r="Q119" s="25">
        <f t="shared" si="151"/>
        <v>348075.94183104357</v>
      </c>
      <c r="R119" s="25">
        <f t="shared" si="151"/>
        <v>340014.53019725229</v>
      </c>
      <c r="S119" s="25">
        <f t="shared" si="151"/>
        <v>331953.118563461</v>
      </c>
      <c r="T119" s="25">
        <f t="shared" si="151"/>
        <v>323891.70692966972</v>
      </c>
      <c r="W119" s="25"/>
      <c r="X119" s="25"/>
      <c r="Y119" s="25"/>
      <c r="Z119" s="25"/>
      <c r="AA119" s="25"/>
      <c r="AB119" s="25"/>
      <c r="AC119" s="25"/>
      <c r="AD119" s="25"/>
      <c r="AE119" s="25"/>
      <c r="AF119" s="25"/>
    </row>
    <row r="120" spans="4:32">
      <c r="D120" s="184" t="s">
        <v>469</v>
      </c>
      <c r="E120" s="25">
        <f t="shared" ref="E120:K120" si="152">E73</f>
        <v>436584</v>
      </c>
      <c r="F120" s="25">
        <f t="shared" si="152"/>
        <v>431852</v>
      </c>
      <c r="G120" s="25">
        <f t="shared" si="152"/>
        <v>427120</v>
      </c>
      <c r="H120" s="25">
        <f t="shared" si="152"/>
        <v>419147.33333333331</v>
      </c>
      <c r="I120" s="25">
        <f t="shared" si="152"/>
        <v>411174.66666666663</v>
      </c>
      <c r="J120" s="25">
        <f t="shared" si="152"/>
        <v>403202</v>
      </c>
      <c r="K120" s="25">
        <f t="shared" si="152"/>
        <v>395792.5</v>
      </c>
      <c r="L120" s="25">
        <f>L73</f>
        <v>388383</v>
      </c>
      <c r="M120" s="25">
        <f t="shared" ref="M120:T120" si="153">M73</f>
        <v>384440.72025468166</v>
      </c>
      <c r="N120" s="25">
        <f t="shared" si="153"/>
        <v>380498.44050936331</v>
      </c>
      <c r="O120" s="25">
        <f t="shared" si="153"/>
        <v>376556.16076404497</v>
      </c>
      <c r="P120" s="25">
        <f t="shared" si="153"/>
        <v>372613.88101872662</v>
      </c>
      <c r="Q120" s="25">
        <f t="shared" si="153"/>
        <v>368671.60127340828</v>
      </c>
      <c r="R120" s="25">
        <f t="shared" si="153"/>
        <v>364729.32152808993</v>
      </c>
      <c r="S120" s="25">
        <f t="shared" si="153"/>
        <v>360787.04178277159</v>
      </c>
      <c r="T120" s="25">
        <f t="shared" si="153"/>
        <v>356844.76203745324</v>
      </c>
      <c r="W120" s="25"/>
      <c r="X120" s="25"/>
      <c r="Y120" s="25"/>
      <c r="Z120" s="25"/>
      <c r="AA120" s="25"/>
      <c r="AB120" s="25"/>
      <c r="AC120" s="25"/>
      <c r="AD120" s="25"/>
      <c r="AE120" s="25"/>
      <c r="AF120" s="25"/>
    </row>
    <row r="121" spans="4:32">
      <c r="D121" s="226" t="s">
        <v>470</v>
      </c>
      <c r="E121" s="25">
        <f t="shared" ref="E121:K121" si="154">E9</f>
        <v>511951</v>
      </c>
      <c r="F121" s="25">
        <f t="shared" si="154"/>
        <v>503447.5</v>
      </c>
      <c r="G121" s="25">
        <f t="shared" si="154"/>
        <v>494944</v>
      </c>
      <c r="H121" s="25">
        <f t="shared" si="154"/>
        <v>492344.66666666669</v>
      </c>
      <c r="I121" s="25">
        <f t="shared" si="154"/>
        <v>489745.33333333337</v>
      </c>
      <c r="J121" s="25">
        <f t="shared" si="154"/>
        <v>487146</v>
      </c>
      <c r="K121" s="25">
        <f t="shared" si="154"/>
        <v>481911.5</v>
      </c>
      <c r="L121" s="25">
        <f>L9</f>
        <v>476677</v>
      </c>
      <c r="M121" s="25">
        <f t="shared" ref="M121:T121" si="155">M9</f>
        <v>472306.19089999999</v>
      </c>
      <c r="N121" s="25">
        <f t="shared" si="155"/>
        <v>467793.34634593996</v>
      </c>
      <c r="O121" s="25">
        <f t="shared" si="155"/>
        <v>463093.09712618688</v>
      </c>
      <c r="P121" s="25">
        <f t="shared" si="155"/>
        <v>458241.12259023718</v>
      </c>
      <c r="Q121" s="25">
        <f t="shared" si="155"/>
        <v>453232.70936298545</v>
      </c>
      <c r="R121" s="25">
        <f t="shared" si="155"/>
        <v>448088.05710575799</v>
      </c>
      <c r="S121" s="25">
        <f t="shared" si="155"/>
        <v>442734.68294439791</v>
      </c>
      <c r="T121" s="25">
        <f t="shared" si="155"/>
        <v>437218.97735649376</v>
      </c>
      <c r="W121" s="25"/>
      <c r="X121" s="25"/>
      <c r="Y121" s="25"/>
      <c r="Z121" s="25"/>
      <c r="AA121" s="25"/>
      <c r="AB121" s="25"/>
      <c r="AC121" s="25"/>
      <c r="AD121" s="25"/>
      <c r="AE121" s="25"/>
      <c r="AF121" s="25"/>
    </row>
    <row r="122" spans="4:32">
      <c r="D122" s="177" t="s">
        <v>471</v>
      </c>
      <c r="E122" s="25">
        <f t="shared" ref="E122:K122" si="156">E22</f>
        <v>511951</v>
      </c>
      <c r="F122" s="25">
        <f t="shared" si="156"/>
        <v>503447.5</v>
      </c>
      <c r="G122" s="25">
        <f t="shared" si="156"/>
        <v>494944</v>
      </c>
      <c r="H122" s="25">
        <f t="shared" si="156"/>
        <v>492344.66666666669</v>
      </c>
      <c r="I122" s="25">
        <f t="shared" si="156"/>
        <v>489745.33333333337</v>
      </c>
      <c r="J122" s="25">
        <f t="shared" si="156"/>
        <v>487146</v>
      </c>
      <c r="K122" s="25">
        <f t="shared" si="156"/>
        <v>481911.5</v>
      </c>
      <c r="L122" s="25">
        <f>L22</f>
        <v>476677</v>
      </c>
      <c r="M122" s="25">
        <f t="shared" ref="M122:T122" si="157">M22</f>
        <v>470383.70279928052</v>
      </c>
      <c r="N122" s="25">
        <f t="shared" si="157"/>
        <v>464090.40559856105</v>
      </c>
      <c r="O122" s="25">
        <f t="shared" si="157"/>
        <v>457797.10839784157</v>
      </c>
      <c r="P122" s="25">
        <f t="shared" si="157"/>
        <v>451503.81119712209</v>
      </c>
      <c r="Q122" s="25">
        <f t="shared" si="157"/>
        <v>445210.51399640262</v>
      </c>
      <c r="R122" s="25">
        <f t="shared" si="157"/>
        <v>438917.21679568314</v>
      </c>
      <c r="S122" s="25">
        <f t="shared" si="157"/>
        <v>432623.91959496366</v>
      </c>
      <c r="T122" s="25">
        <f t="shared" si="157"/>
        <v>426330.62239424419</v>
      </c>
      <c r="V122" s="11"/>
      <c r="W122" s="25"/>
      <c r="X122" s="25"/>
      <c r="Y122" s="25"/>
      <c r="Z122" s="25"/>
      <c r="AA122" s="25"/>
      <c r="AB122" s="25"/>
      <c r="AC122" s="25"/>
      <c r="AD122" s="25"/>
      <c r="AE122" s="25"/>
      <c r="AF122" s="25"/>
    </row>
    <row r="123" spans="4:32">
      <c r="D123" s="177" t="s">
        <v>472</v>
      </c>
      <c r="E123" s="25">
        <f t="shared" ref="E123:K123" si="158">E35</f>
        <v>511951</v>
      </c>
      <c r="F123" s="25">
        <f t="shared" si="158"/>
        <v>503447.5</v>
      </c>
      <c r="G123" s="25">
        <f t="shared" si="158"/>
        <v>494944</v>
      </c>
      <c r="H123" s="25">
        <f t="shared" si="158"/>
        <v>492344.66666666669</v>
      </c>
      <c r="I123" s="25">
        <f t="shared" si="158"/>
        <v>489745.33333333337</v>
      </c>
      <c r="J123" s="25">
        <f t="shared" si="158"/>
        <v>487146</v>
      </c>
      <c r="K123" s="25">
        <f t="shared" si="158"/>
        <v>481911.5</v>
      </c>
      <c r="L123" s="25">
        <f>L35</f>
        <v>476677</v>
      </c>
      <c r="M123" s="25">
        <f t="shared" ref="M123:T123" si="159">M35</f>
        <v>466264.08100685733</v>
      </c>
      <c r="N123" s="25">
        <f t="shared" si="159"/>
        <v>455851.16201371467</v>
      </c>
      <c r="O123" s="25">
        <f t="shared" si="159"/>
        <v>445438.243020572</v>
      </c>
      <c r="P123" s="25">
        <f t="shared" si="159"/>
        <v>435025.32402742933</v>
      </c>
      <c r="Q123" s="25">
        <f t="shared" si="159"/>
        <v>424612.40503428667</v>
      </c>
      <c r="R123" s="25">
        <f t="shared" si="159"/>
        <v>414199.486041144</v>
      </c>
      <c r="S123" s="25">
        <f t="shared" si="159"/>
        <v>403786.56704800134</v>
      </c>
      <c r="T123" s="25">
        <f t="shared" si="159"/>
        <v>393373.64805485867</v>
      </c>
      <c r="W123" s="25"/>
      <c r="X123" s="25"/>
      <c r="Y123" s="25"/>
      <c r="Z123" s="25"/>
      <c r="AA123" s="25"/>
      <c r="AB123" s="25"/>
      <c r="AC123" s="25"/>
      <c r="AD123" s="25"/>
      <c r="AE123" s="25"/>
      <c r="AF123" s="25"/>
    </row>
    <row r="124" spans="4:32">
      <c r="D124" s="177" t="s">
        <v>473</v>
      </c>
      <c r="E124" s="25">
        <f t="shared" ref="E124:K124" si="160">E48</f>
        <v>511951</v>
      </c>
      <c r="F124" s="25">
        <f t="shared" si="160"/>
        <v>503447.5</v>
      </c>
      <c r="G124" s="25">
        <f t="shared" si="160"/>
        <v>494944</v>
      </c>
      <c r="H124" s="25">
        <f t="shared" si="160"/>
        <v>492344.66666666669</v>
      </c>
      <c r="I124" s="25">
        <f t="shared" si="160"/>
        <v>489745.33333333337</v>
      </c>
      <c r="J124" s="25">
        <f t="shared" si="160"/>
        <v>487146</v>
      </c>
      <c r="K124" s="25">
        <f t="shared" si="160"/>
        <v>481911.5</v>
      </c>
      <c r="L124" s="25">
        <f>L48</f>
        <v>476677</v>
      </c>
      <c r="M124" s="25">
        <f t="shared" ref="M124:T124" si="161">M48</f>
        <v>475951.36855651549</v>
      </c>
      <c r="N124" s="25">
        <f t="shared" si="161"/>
        <v>475225.73711303098</v>
      </c>
      <c r="O124" s="25">
        <f t="shared" si="161"/>
        <v>474500.10566954646</v>
      </c>
      <c r="P124" s="25">
        <f t="shared" si="161"/>
        <v>473774.47422606195</v>
      </c>
      <c r="Q124" s="25">
        <f t="shared" si="161"/>
        <v>473048.84278257744</v>
      </c>
      <c r="R124" s="25">
        <f t="shared" si="161"/>
        <v>472323.21133909293</v>
      </c>
      <c r="S124" s="25">
        <f t="shared" si="161"/>
        <v>471597.57989560842</v>
      </c>
      <c r="T124" s="25">
        <f t="shared" si="161"/>
        <v>470871.94845212391</v>
      </c>
      <c r="W124" s="25"/>
      <c r="X124" s="25"/>
      <c r="Y124" s="25"/>
      <c r="Z124" s="25"/>
      <c r="AA124" s="25"/>
      <c r="AB124" s="25"/>
      <c r="AC124" s="25"/>
      <c r="AD124" s="25"/>
      <c r="AE124" s="25"/>
      <c r="AF124" s="25"/>
    </row>
    <row r="125" spans="4:32">
      <c r="D125" s="177" t="s">
        <v>474</v>
      </c>
      <c r="E125" s="25">
        <f t="shared" ref="E125:K125" si="162">E61</f>
        <v>511951</v>
      </c>
      <c r="F125" s="25">
        <f t="shared" si="162"/>
        <v>503447.5</v>
      </c>
      <c r="G125" s="25">
        <f t="shared" si="162"/>
        <v>494944</v>
      </c>
      <c r="H125" s="25">
        <f t="shared" si="162"/>
        <v>492344.66666666669</v>
      </c>
      <c r="I125" s="25">
        <f t="shared" si="162"/>
        <v>489745.33333333337</v>
      </c>
      <c r="J125" s="25">
        <f t="shared" si="162"/>
        <v>487146</v>
      </c>
      <c r="K125" s="25">
        <f t="shared" si="162"/>
        <v>481911.5</v>
      </c>
      <c r="L125" s="25">
        <f>L61</f>
        <v>476677</v>
      </c>
      <c r="M125" s="25">
        <f t="shared" ref="M125:T125" si="163">M61</f>
        <v>471217.00528084848</v>
      </c>
      <c r="N125" s="25">
        <f t="shared" si="163"/>
        <v>465757.01056169695</v>
      </c>
      <c r="O125" s="25">
        <f t="shared" si="163"/>
        <v>460297.01584254543</v>
      </c>
      <c r="P125" s="25">
        <f t="shared" si="163"/>
        <v>454837.0211233939</v>
      </c>
      <c r="Q125" s="25">
        <f t="shared" si="163"/>
        <v>449377.02640424238</v>
      </c>
      <c r="R125" s="25">
        <f t="shared" si="163"/>
        <v>443917.03168509086</v>
      </c>
      <c r="S125" s="25">
        <f t="shared" si="163"/>
        <v>438457.03696593933</v>
      </c>
      <c r="T125" s="25">
        <f t="shared" si="163"/>
        <v>432997.04224678781</v>
      </c>
      <c r="W125" s="25"/>
      <c r="X125" s="25"/>
      <c r="Y125" s="25"/>
      <c r="Z125" s="25"/>
      <c r="AA125" s="25"/>
      <c r="AB125" s="25"/>
      <c r="AC125" s="25"/>
      <c r="AD125" s="25"/>
      <c r="AE125" s="25"/>
      <c r="AF125" s="25"/>
    </row>
    <row r="126" spans="4:32">
      <c r="D126" s="177" t="s">
        <v>475</v>
      </c>
      <c r="E126" s="25">
        <f t="shared" ref="E126:K126" si="164">E74</f>
        <v>511951</v>
      </c>
      <c r="F126" s="25">
        <f t="shared" si="164"/>
        <v>503447.5</v>
      </c>
      <c r="G126" s="25">
        <f t="shared" si="164"/>
        <v>494944</v>
      </c>
      <c r="H126" s="25">
        <f t="shared" si="164"/>
        <v>492344.66666666669</v>
      </c>
      <c r="I126" s="25">
        <f t="shared" si="164"/>
        <v>489745.33333333337</v>
      </c>
      <c r="J126" s="25">
        <f t="shared" si="164"/>
        <v>487146</v>
      </c>
      <c r="K126" s="25">
        <f t="shared" si="164"/>
        <v>481911.5</v>
      </c>
      <c r="L126" s="25">
        <f>L74</f>
        <v>476677</v>
      </c>
      <c r="M126" s="25">
        <f t="shared" ref="M126:T126" si="165">M74</f>
        <v>470854.86935203447</v>
      </c>
      <c r="N126" s="25">
        <f t="shared" si="165"/>
        <v>465032.73870406894</v>
      </c>
      <c r="O126" s="25">
        <f t="shared" si="165"/>
        <v>459210.6080561034</v>
      </c>
      <c r="P126" s="25">
        <f t="shared" si="165"/>
        <v>453388.47740813787</v>
      </c>
      <c r="Q126" s="25">
        <f t="shared" si="165"/>
        <v>447566.34676017234</v>
      </c>
      <c r="R126" s="25">
        <f t="shared" si="165"/>
        <v>441744.21611220681</v>
      </c>
      <c r="S126" s="25">
        <f t="shared" si="165"/>
        <v>435922.08546424127</v>
      </c>
      <c r="T126" s="25">
        <f t="shared" si="165"/>
        <v>430099.95481627574</v>
      </c>
      <c r="W126" s="25"/>
      <c r="X126" s="25"/>
      <c r="Y126" s="25"/>
      <c r="Z126" s="25"/>
      <c r="AA126" s="25"/>
      <c r="AB126" s="25"/>
      <c r="AC126" s="25"/>
      <c r="AD126" s="25"/>
      <c r="AE126" s="25"/>
      <c r="AF126" s="25"/>
    </row>
    <row r="127" spans="4:32">
      <c r="D127" s="227" t="s">
        <v>476</v>
      </c>
      <c r="E127" s="25">
        <f t="shared" ref="E127:K127" si="166">E10</f>
        <v>544509</v>
      </c>
      <c r="F127" s="25">
        <f t="shared" si="166"/>
        <v>537826</v>
      </c>
      <c r="G127" s="25">
        <f t="shared" si="166"/>
        <v>531143</v>
      </c>
      <c r="H127" s="25">
        <f t="shared" si="166"/>
        <v>534657</v>
      </c>
      <c r="I127" s="25">
        <f t="shared" si="166"/>
        <v>538171</v>
      </c>
      <c r="J127" s="25">
        <f t="shared" si="166"/>
        <v>541685</v>
      </c>
      <c r="K127" s="25">
        <f t="shared" si="166"/>
        <v>540554</v>
      </c>
      <c r="L127" s="25">
        <f>L10</f>
        <v>539423</v>
      </c>
      <c r="M127" s="25">
        <f t="shared" ref="M127:T127" si="167">M10</f>
        <v>540975.95810000005</v>
      </c>
      <c r="N127" s="25">
        <f t="shared" si="167"/>
        <v>542805.50721614005</v>
      </c>
      <c r="O127" s="25">
        <f t="shared" si="167"/>
        <v>544831.9133995258</v>
      </c>
      <c r="P127" s="25">
        <f t="shared" si="167"/>
        <v>546932.09202270454</v>
      </c>
      <c r="Q127" s="25">
        <f t="shared" si="167"/>
        <v>548902.43130019959</v>
      </c>
      <c r="R127" s="25">
        <f t="shared" si="167"/>
        <v>550678.2220525234</v>
      </c>
      <c r="S127" s="25">
        <f t="shared" si="167"/>
        <v>552167.90565368521</v>
      </c>
      <c r="T127" s="25">
        <f t="shared" si="167"/>
        <v>553251.9023432869</v>
      </c>
      <c r="W127" s="25"/>
      <c r="X127" s="25"/>
      <c r="Y127" s="25"/>
      <c r="Z127" s="25"/>
      <c r="AA127" s="25"/>
      <c r="AB127" s="25"/>
      <c r="AC127" s="25"/>
      <c r="AD127" s="25"/>
      <c r="AE127" s="25"/>
      <c r="AF127" s="25"/>
    </row>
    <row r="128" spans="4:32">
      <c r="D128" s="180" t="s">
        <v>477</v>
      </c>
      <c r="E128" s="25">
        <f t="shared" ref="E128:K128" si="168">E23</f>
        <v>544509</v>
      </c>
      <c r="F128" s="25">
        <f t="shared" si="168"/>
        <v>537826</v>
      </c>
      <c r="G128" s="25">
        <f t="shared" si="168"/>
        <v>531143</v>
      </c>
      <c r="H128" s="25">
        <f t="shared" si="168"/>
        <v>534657</v>
      </c>
      <c r="I128" s="25">
        <f t="shared" si="168"/>
        <v>538171</v>
      </c>
      <c r="J128" s="25">
        <f t="shared" si="168"/>
        <v>541685</v>
      </c>
      <c r="K128" s="25">
        <f t="shared" si="168"/>
        <v>540554</v>
      </c>
      <c r="L128" s="25">
        <f>L23</f>
        <v>539423</v>
      </c>
      <c r="M128" s="25">
        <f t="shared" ref="M128:T128" si="169">M23</f>
        <v>541604.68277807091</v>
      </c>
      <c r="N128" s="25">
        <f t="shared" si="169"/>
        <v>543786.36555614183</v>
      </c>
      <c r="O128" s="25">
        <f t="shared" si="169"/>
        <v>545968.04833421274</v>
      </c>
      <c r="P128" s="25">
        <f t="shared" si="169"/>
        <v>548149.73111228365</v>
      </c>
      <c r="Q128" s="25">
        <f t="shared" si="169"/>
        <v>550331.41389035457</v>
      </c>
      <c r="R128" s="25">
        <f t="shared" si="169"/>
        <v>552513.09666842548</v>
      </c>
      <c r="S128" s="25">
        <f t="shared" si="169"/>
        <v>554694.7794464964</v>
      </c>
      <c r="T128" s="25">
        <f t="shared" si="169"/>
        <v>556876.46222456731</v>
      </c>
      <c r="V128" s="11"/>
      <c r="W128" s="25"/>
      <c r="X128" s="25"/>
      <c r="Y128" s="25"/>
      <c r="Z128" s="25"/>
      <c r="AA128" s="25"/>
      <c r="AB128" s="25"/>
      <c r="AC128" s="25"/>
      <c r="AD128" s="25"/>
      <c r="AE128" s="25"/>
      <c r="AF128" s="25"/>
    </row>
    <row r="129" spans="4:32">
      <c r="D129" s="180" t="s">
        <v>478</v>
      </c>
      <c r="E129" s="25">
        <f t="shared" ref="E129:K129" si="170">E36</f>
        <v>544509</v>
      </c>
      <c r="F129" s="25">
        <f t="shared" si="170"/>
        <v>537826</v>
      </c>
      <c r="G129" s="25">
        <f t="shared" si="170"/>
        <v>531143</v>
      </c>
      <c r="H129" s="25">
        <f t="shared" si="170"/>
        <v>534657</v>
      </c>
      <c r="I129" s="25">
        <f t="shared" si="170"/>
        <v>538171</v>
      </c>
      <c r="J129" s="25">
        <f t="shared" si="170"/>
        <v>541685</v>
      </c>
      <c r="K129" s="25">
        <f t="shared" si="170"/>
        <v>540554</v>
      </c>
      <c r="L129" s="25">
        <f>L36</f>
        <v>539423</v>
      </c>
      <c r="M129" s="25">
        <f t="shared" ref="M129:T129" si="171">M36</f>
        <v>541507.05806554318</v>
      </c>
      <c r="N129" s="25">
        <f t="shared" si="171"/>
        <v>543591.11613108637</v>
      </c>
      <c r="O129" s="25">
        <f t="shared" si="171"/>
        <v>545675.17419662955</v>
      </c>
      <c r="P129" s="25">
        <f t="shared" si="171"/>
        <v>547759.23226217274</v>
      </c>
      <c r="Q129" s="25">
        <f t="shared" si="171"/>
        <v>549843.29032771592</v>
      </c>
      <c r="R129" s="25">
        <f t="shared" si="171"/>
        <v>551927.3483932591</v>
      </c>
      <c r="S129" s="25">
        <f t="shared" si="171"/>
        <v>554011.40645880229</v>
      </c>
      <c r="T129" s="25">
        <f t="shared" si="171"/>
        <v>556095.46452434547</v>
      </c>
      <c r="W129" s="25"/>
      <c r="X129" s="25"/>
      <c r="Y129" s="25"/>
      <c r="Z129" s="25"/>
      <c r="AA129" s="25"/>
      <c r="AB129" s="25"/>
      <c r="AC129" s="25"/>
      <c r="AD129" s="25"/>
      <c r="AE129" s="25"/>
      <c r="AF129" s="25"/>
    </row>
    <row r="130" spans="4:32">
      <c r="D130" s="180" t="s">
        <v>479</v>
      </c>
      <c r="E130" s="25">
        <f t="shared" ref="E130:K130" si="172">E49</f>
        <v>544509</v>
      </c>
      <c r="F130" s="25">
        <f t="shared" si="172"/>
        <v>537826</v>
      </c>
      <c r="G130" s="25">
        <f t="shared" si="172"/>
        <v>531143</v>
      </c>
      <c r="H130" s="25">
        <f t="shared" si="172"/>
        <v>534657</v>
      </c>
      <c r="I130" s="25">
        <f t="shared" si="172"/>
        <v>538171</v>
      </c>
      <c r="J130" s="25">
        <f t="shared" si="172"/>
        <v>541685</v>
      </c>
      <c r="K130" s="25">
        <f t="shared" si="172"/>
        <v>540554</v>
      </c>
      <c r="L130" s="25">
        <f>L49</f>
        <v>539423</v>
      </c>
      <c r="M130" s="25">
        <f t="shared" ref="M130:T130" si="173">M49</f>
        <v>541915.35379720561</v>
      </c>
      <c r="N130" s="25">
        <f t="shared" si="173"/>
        <v>544407.70759441121</v>
      </c>
      <c r="O130" s="25">
        <f t="shared" si="173"/>
        <v>546900.06139161682</v>
      </c>
      <c r="P130" s="25">
        <f t="shared" si="173"/>
        <v>549392.41518882243</v>
      </c>
      <c r="Q130" s="25">
        <f t="shared" si="173"/>
        <v>551884.76898602804</v>
      </c>
      <c r="R130" s="25">
        <f t="shared" si="173"/>
        <v>554377.12278323364</v>
      </c>
      <c r="S130" s="25">
        <f t="shared" si="173"/>
        <v>556869.47658043925</v>
      </c>
      <c r="T130" s="25">
        <f t="shared" si="173"/>
        <v>559361.83037764486</v>
      </c>
      <c r="W130" s="25"/>
      <c r="X130" s="25"/>
      <c r="Y130" s="25"/>
      <c r="Z130" s="25"/>
      <c r="AA130" s="25"/>
      <c r="AB130" s="25"/>
      <c r="AC130" s="25"/>
      <c r="AD130" s="25"/>
      <c r="AE130" s="25"/>
      <c r="AF130" s="25"/>
    </row>
    <row r="131" spans="4:32">
      <c r="D131" s="180" t="s">
        <v>480</v>
      </c>
      <c r="E131" s="25">
        <f t="shared" ref="E131:K131" si="174">E62</f>
        <v>544509</v>
      </c>
      <c r="F131" s="25">
        <f t="shared" si="174"/>
        <v>537826</v>
      </c>
      <c r="G131" s="25">
        <f t="shared" si="174"/>
        <v>531143</v>
      </c>
      <c r="H131" s="25">
        <f t="shared" si="174"/>
        <v>534657</v>
      </c>
      <c r="I131" s="25">
        <f t="shared" si="174"/>
        <v>538171</v>
      </c>
      <c r="J131" s="25">
        <f t="shared" si="174"/>
        <v>541685</v>
      </c>
      <c r="K131" s="25">
        <f t="shared" si="174"/>
        <v>540554</v>
      </c>
      <c r="L131" s="25">
        <f>L62</f>
        <v>539423</v>
      </c>
      <c r="M131" s="25">
        <f t="shared" ref="M131:T131" si="175">M62</f>
        <v>541323.50459239888</v>
      </c>
      <c r="N131" s="25">
        <f t="shared" si="175"/>
        <v>543224.00918479776</v>
      </c>
      <c r="O131" s="25">
        <f t="shared" si="175"/>
        <v>545124.51377719664</v>
      </c>
      <c r="P131" s="25">
        <f t="shared" si="175"/>
        <v>547025.01836959552</v>
      </c>
      <c r="Q131" s="25">
        <f t="shared" si="175"/>
        <v>548925.5229619944</v>
      </c>
      <c r="R131" s="25">
        <f t="shared" si="175"/>
        <v>550826.02755439328</v>
      </c>
      <c r="S131" s="25">
        <f t="shared" si="175"/>
        <v>552726.53214679216</v>
      </c>
      <c r="T131" s="25">
        <f t="shared" si="175"/>
        <v>554627.03673919104</v>
      </c>
      <c r="W131" s="25"/>
      <c r="X131" s="25"/>
      <c r="Y131" s="25"/>
      <c r="Z131" s="25"/>
      <c r="AA131" s="25"/>
      <c r="AB131" s="25"/>
      <c r="AC131" s="25"/>
      <c r="AD131" s="25"/>
      <c r="AE131" s="25"/>
      <c r="AF131" s="25"/>
    </row>
    <row r="132" spans="4:32">
      <c r="D132" s="180" t="s">
        <v>481</v>
      </c>
      <c r="E132" s="25">
        <f t="shared" ref="E132:K132" si="176">E75</f>
        <v>544509</v>
      </c>
      <c r="F132" s="25">
        <f t="shared" si="176"/>
        <v>537826</v>
      </c>
      <c r="G132" s="25">
        <f t="shared" si="176"/>
        <v>531143</v>
      </c>
      <c r="H132" s="25">
        <f t="shared" si="176"/>
        <v>534657</v>
      </c>
      <c r="I132" s="25">
        <f t="shared" si="176"/>
        <v>538171</v>
      </c>
      <c r="J132" s="25">
        <f t="shared" si="176"/>
        <v>541685</v>
      </c>
      <c r="K132" s="25">
        <f t="shared" si="176"/>
        <v>540554</v>
      </c>
      <c r="L132" s="25">
        <f>L75</f>
        <v>539423</v>
      </c>
      <c r="M132" s="25">
        <f t="shared" ref="M132:T132" si="177">M75</f>
        <v>543345.55795125058</v>
      </c>
      <c r="N132" s="25">
        <f t="shared" si="177"/>
        <v>547268.11590250116</v>
      </c>
      <c r="O132" s="25">
        <f t="shared" si="177"/>
        <v>551190.67385375174</v>
      </c>
      <c r="P132" s="25">
        <f t="shared" si="177"/>
        <v>555113.23180500232</v>
      </c>
      <c r="Q132" s="25">
        <f t="shared" si="177"/>
        <v>559035.7897562529</v>
      </c>
      <c r="R132" s="25">
        <f t="shared" si="177"/>
        <v>562958.34770750348</v>
      </c>
      <c r="S132" s="25">
        <f t="shared" si="177"/>
        <v>566880.90565875405</v>
      </c>
      <c r="T132" s="25">
        <f t="shared" si="177"/>
        <v>570803.46361000463</v>
      </c>
      <c r="W132" s="25"/>
      <c r="X132" s="25"/>
      <c r="Y132" s="25"/>
      <c r="Z132" s="25"/>
      <c r="AA132" s="25"/>
      <c r="AB132" s="25"/>
      <c r="AC132" s="25"/>
      <c r="AD132" s="25"/>
      <c r="AE132" s="25"/>
      <c r="AF132" s="25"/>
    </row>
    <row r="133" spans="4:32">
      <c r="D133" s="228" t="s">
        <v>482</v>
      </c>
      <c r="E133" s="25">
        <f t="shared" ref="E133:K133" si="178">E11</f>
        <v>73689</v>
      </c>
      <c r="F133" s="25">
        <f t="shared" si="178"/>
        <v>67571</v>
      </c>
      <c r="G133" s="25">
        <f t="shared" si="178"/>
        <v>61453</v>
      </c>
      <c r="H133" s="25">
        <f t="shared" si="178"/>
        <v>57846.666666666664</v>
      </c>
      <c r="I133" s="25">
        <f t="shared" si="178"/>
        <v>54240.333333333328</v>
      </c>
      <c r="J133" s="25">
        <f t="shared" si="178"/>
        <v>50634</v>
      </c>
      <c r="K133" s="25">
        <f t="shared" si="178"/>
        <v>49301</v>
      </c>
      <c r="L133" s="25">
        <f>L11</f>
        <v>47968</v>
      </c>
      <c r="M133" s="25">
        <f t="shared" ref="M133:T133" si="179">M11</f>
        <v>46695.088900000002</v>
      </c>
      <c r="N133" s="25">
        <f t="shared" si="179"/>
        <v>45714.237780340001</v>
      </c>
      <c r="O133" s="25">
        <f t="shared" si="179"/>
        <v>44955.796868898382</v>
      </c>
      <c r="P133" s="25">
        <f t="shared" si="179"/>
        <v>44404.232780238897</v>
      </c>
      <c r="Q133" s="25">
        <f t="shared" si="179"/>
        <v>44036.423549353953</v>
      </c>
      <c r="R133" s="25">
        <f t="shared" si="179"/>
        <v>43839.988008960907</v>
      </c>
      <c r="S133" s="25">
        <f t="shared" si="179"/>
        <v>43827.981714774411</v>
      </c>
      <c r="T133" s="25">
        <f t="shared" si="179"/>
        <v>43953.914477291823</v>
      </c>
      <c r="W133" s="25"/>
      <c r="X133" s="25"/>
      <c r="Y133" s="25"/>
      <c r="Z133" s="25"/>
      <c r="AA133" s="25"/>
      <c r="AB133" s="25"/>
      <c r="AC133" s="25"/>
      <c r="AD133" s="25"/>
      <c r="AE133" s="25"/>
      <c r="AF133" s="25"/>
    </row>
    <row r="134" spans="4:32">
      <c r="D134" s="181" t="s">
        <v>483</v>
      </c>
      <c r="E134" s="25">
        <f t="shared" ref="E134:K134" si="180">E24</f>
        <v>73689</v>
      </c>
      <c r="F134" s="25">
        <f t="shared" si="180"/>
        <v>67571</v>
      </c>
      <c r="G134" s="25">
        <f t="shared" si="180"/>
        <v>61453</v>
      </c>
      <c r="H134" s="25">
        <f t="shared" si="180"/>
        <v>57846.666666666664</v>
      </c>
      <c r="I134" s="25">
        <f t="shared" si="180"/>
        <v>54240.333333333328</v>
      </c>
      <c r="J134" s="25">
        <f t="shared" si="180"/>
        <v>50634</v>
      </c>
      <c r="K134" s="25">
        <f t="shared" si="180"/>
        <v>49301</v>
      </c>
      <c r="L134" s="25">
        <f>L24</f>
        <v>47968</v>
      </c>
      <c r="M134" s="25">
        <f t="shared" ref="M134:T134" si="181">M24</f>
        <v>47508.604807556017</v>
      </c>
      <c r="N134" s="25">
        <f t="shared" si="181"/>
        <v>47049.209615112035</v>
      </c>
      <c r="O134" s="25">
        <f t="shared" si="181"/>
        <v>46589.814422668052</v>
      </c>
      <c r="P134" s="25">
        <f t="shared" si="181"/>
        <v>46130.41923022407</v>
      </c>
      <c r="Q134" s="25">
        <f t="shared" si="181"/>
        <v>45671.024037780087</v>
      </c>
      <c r="R134" s="25">
        <f t="shared" si="181"/>
        <v>45211.628845336105</v>
      </c>
      <c r="S134" s="25">
        <f t="shared" si="181"/>
        <v>44752.233652892122</v>
      </c>
      <c r="T134" s="25">
        <f t="shared" si="181"/>
        <v>44292.83846044814</v>
      </c>
      <c r="V134" s="11"/>
      <c r="W134" s="25"/>
      <c r="X134" s="25"/>
      <c r="Y134" s="25"/>
      <c r="Z134" s="25"/>
      <c r="AA134" s="25"/>
      <c r="AB134" s="25"/>
      <c r="AC134" s="25"/>
      <c r="AD134" s="25"/>
      <c r="AE134" s="25"/>
      <c r="AF134" s="25"/>
    </row>
    <row r="135" spans="4:32">
      <c r="D135" s="181" t="s">
        <v>484</v>
      </c>
      <c r="E135" s="25">
        <f t="shared" ref="E135:K135" si="182">E37</f>
        <v>73689</v>
      </c>
      <c r="F135" s="25">
        <f t="shared" si="182"/>
        <v>67571</v>
      </c>
      <c r="G135" s="25">
        <f t="shared" si="182"/>
        <v>61453</v>
      </c>
      <c r="H135" s="25">
        <f t="shared" si="182"/>
        <v>57846.666666666664</v>
      </c>
      <c r="I135" s="25">
        <f t="shared" si="182"/>
        <v>54240.333333333328</v>
      </c>
      <c r="J135" s="25">
        <f t="shared" si="182"/>
        <v>50634</v>
      </c>
      <c r="K135" s="25">
        <f t="shared" si="182"/>
        <v>49301</v>
      </c>
      <c r="L135" s="25">
        <f>L37</f>
        <v>47968</v>
      </c>
      <c r="M135" s="25">
        <f t="shared" ref="M135:T135" si="183">M37</f>
        <v>47972.854671401001</v>
      </c>
      <c r="N135" s="25">
        <f t="shared" si="183"/>
        <v>47977.709342802002</v>
      </c>
      <c r="O135" s="25">
        <f t="shared" si="183"/>
        <v>47982.564014203002</v>
      </c>
      <c r="P135" s="25">
        <f t="shared" si="183"/>
        <v>47987.418685604003</v>
      </c>
      <c r="Q135" s="25">
        <f t="shared" si="183"/>
        <v>47992.273357005004</v>
      </c>
      <c r="R135" s="25">
        <f t="shared" si="183"/>
        <v>47997.128028406005</v>
      </c>
      <c r="S135" s="25">
        <f t="shared" si="183"/>
        <v>48001.982699807006</v>
      </c>
      <c r="T135" s="25">
        <f t="shared" si="183"/>
        <v>48006.837371208007</v>
      </c>
      <c r="W135" s="25"/>
      <c r="X135" s="25"/>
      <c r="Y135" s="25"/>
      <c r="Z135" s="25"/>
      <c r="AA135" s="25"/>
      <c r="AB135" s="25"/>
      <c r="AC135" s="25"/>
      <c r="AD135" s="25"/>
      <c r="AE135" s="25"/>
      <c r="AF135" s="25"/>
    </row>
    <row r="136" spans="4:32">
      <c r="D136" s="181" t="s">
        <v>485</v>
      </c>
      <c r="E136" s="25">
        <f t="shared" ref="E136:K136" si="184">E50</f>
        <v>73689</v>
      </c>
      <c r="F136" s="25">
        <f t="shared" si="184"/>
        <v>67571</v>
      </c>
      <c r="G136" s="25">
        <f t="shared" si="184"/>
        <v>61453</v>
      </c>
      <c r="H136" s="25">
        <f t="shared" si="184"/>
        <v>57846.666666666664</v>
      </c>
      <c r="I136" s="25">
        <f t="shared" si="184"/>
        <v>54240.333333333328</v>
      </c>
      <c r="J136" s="25">
        <f t="shared" si="184"/>
        <v>50634</v>
      </c>
      <c r="K136" s="25">
        <f t="shared" si="184"/>
        <v>49301</v>
      </c>
      <c r="L136" s="25">
        <f>L50</f>
        <v>47968</v>
      </c>
      <c r="M136" s="25">
        <f t="shared" ref="M136:T136" si="185">M50</f>
        <v>48380.193201773465</v>
      </c>
      <c r="N136" s="25">
        <f t="shared" si="185"/>
        <v>48792.386403546931</v>
      </c>
      <c r="O136" s="25">
        <f t="shared" si="185"/>
        <v>49204.579605320396</v>
      </c>
      <c r="P136" s="25">
        <f t="shared" si="185"/>
        <v>49616.772807093861</v>
      </c>
      <c r="Q136" s="25">
        <f t="shared" si="185"/>
        <v>50028.966008867326</v>
      </c>
      <c r="R136" s="25">
        <f t="shared" si="185"/>
        <v>50441.159210640792</v>
      </c>
      <c r="S136" s="25">
        <f t="shared" si="185"/>
        <v>50853.352412414257</v>
      </c>
      <c r="T136" s="25">
        <f t="shared" si="185"/>
        <v>51265.545614187722</v>
      </c>
      <c r="W136" s="25"/>
      <c r="X136" s="25"/>
      <c r="Y136" s="25"/>
      <c r="Z136" s="25"/>
      <c r="AA136" s="25"/>
      <c r="AB136" s="25"/>
      <c r="AC136" s="25"/>
      <c r="AD136" s="25"/>
      <c r="AE136" s="25"/>
      <c r="AF136" s="25"/>
    </row>
    <row r="137" spans="4:32">
      <c r="D137" s="181" t="s">
        <v>486</v>
      </c>
      <c r="E137" s="25">
        <f t="shared" ref="E137:K137" si="186">E63</f>
        <v>73689</v>
      </c>
      <c r="F137" s="25">
        <f t="shared" si="186"/>
        <v>67571</v>
      </c>
      <c r="G137" s="25">
        <f t="shared" si="186"/>
        <v>61453</v>
      </c>
      <c r="H137" s="25">
        <f t="shared" si="186"/>
        <v>57846.666666666664</v>
      </c>
      <c r="I137" s="25">
        <f t="shared" si="186"/>
        <v>54240.333333333328</v>
      </c>
      <c r="J137" s="25">
        <f t="shared" si="186"/>
        <v>50634</v>
      </c>
      <c r="K137" s="25">
        <f t="shared" si="186"/>
        <v>49301</v>
      </c>
      <c r="L137" s="25">
        <f>L63</f>
        <v>47968</v>
      </c>
      <c r="M137" s="25">
        <f t="shared" ref="M137:T137" si="187">M63</f>
        <v>47595.179241260776</v>
      </c>
      <c r="N137" s="25">
        <f t="shared" si="187"/>
        <v>47222.358482521551</v>
      </c>
      <c r="O137" s="25">
        <f t="shared" si="187"/>
        <v>46849.537723782327</v>
      </c>
      <c r="P137" s="25">
        <f t="shared" si="187"/>
        <v>46476.716965043102</v>
      </c>
      <c r="Q137" s="25">
        <f t="shared" si="187"/>
        <v>46103.896206303878</v>
      </c>
      <c r="R137" s="25">
        <f t="shared" si="187"/>
        <v>45731.075447564654</v>
      </c>
      <c r="S137" s="25">
        <f t="shared" si="187"/>
        <v>45358.254688825429</v>
      </c>
      <c r="T137" s="25">
        <f t="shared" si="187"/>
        <v>44985.433930086205</v>
      </c>
      <c r="W137" s="25"/>
      <c r="X137" s="25"/>
      <c r="Y137" s="25"/>
      <c r="Z137" s="25"/>
      <c r="AA137" s="25"/>
      <c r="AB137" s="25"/>
      <c r="AC137" s="25"/>
      <c r="AD137" s="25"/>
      <c r="AE137" s="25"/>
      <c r="AF137" s="25"/>
    </row>
    <row r="138" spans="4:32">
      <c r="D138" s="181" t="s">
        <v>487</v>
      </c>
      <c r="E138" s="25">
        <f t="shared" ref="E138:K138" si="188">E76</f>
        <v>73689</v>
      </c>
      <c r="F138" s="25">
        <f t="shared" si="188"/>
        <v>67571</v>
      </c>
      <c r="G138" s="25">
        <f t="shared" si="188"/>
        <v>61453</v>
      </c>
      <c r="H138" s="25">
        <f t="shared" si="188"/>
        <v>57846.666666666664</v>
      </c>
      <c r="I138" s="25">
        <f t="shared" si="188"/>
        <v>54240.333333333328</v>
      </c>
      <c r="J138" s="25">
        <f t="shared" si="188"/>
        <v>50634</v>
      </c>
      <c r="K138" s="25">
        <f t="shared" si="188"/>
        <v>49301</v>
      </c>
      <c r="L138" s="25">
        <f>L76</f>
        <v>47968</v>
      </c>
      <c r="M138" s="25">
        <f t="shared" ref="M138:T138" si="189">M76</f>
        <v>47553.718512444306</v>
      </c>
      <c r="N138" s="25">
        <f t="shared" si="189"/>
        <v>47139.437024888612</v>
      </c>
      <c r="O138" s="25">
        <f t="shared" si="189"/>
        <v>46725.155537332917</v>
      </c>
      <c r="P138" s="25">
        <f t="shared" si="189"/>
        <v>46310.874049777223</v>
      </c>
      <c r="Q138" s="25">
        <f t="shared" si="189"/>
        <v>45896.592562221529</v>
      </c>
      <c r="R138" s="25">
        <f t="shared" si="189"/>
        <v>45482.311074665835</v>
      </c>
      <c r="S138" s="25">
        <f t="shared" si="189"/>
        <v>45068.029587110141</v>
      </c>
      <c r="T138" s="25">
        <f t="shared" si="189"/>
        <v>44653.748099554447</v>
      </c>
      <c r="W138" s="25"/>
      <c r="X138" s="25"/>
      <c r="Y138" s="25"/>
      <c r="Z138" s="25"/>
      <c r="AA138" s="25"/>
      <c r="AB138" s="25"/>
      <c r="AC138" s="25"/>
      <c r="AD138" s="25"/>
      <c r="AE138" s="25"/>
      <c r="AF138" s="25"/>
    </row>
    <row r="139" spans="4:32">
      <c r="D139" s="229" t="s">
        <v>488</v>
      </c>
      <c r="E139" s="25">
        <f t="shared" ref="E139:K139" si="190">E12</f>
        <v>153470</v>
      </c>
      <c r="F139" s="25">
        <f t="shared" si="190"/>
        <v>144041.5</v>
      </c>
      <c r="G139" s="25">
        <f t="shared" si="190"/>
        <v>134613</v>
      </c>
      <c r="H139" s="25">
        <f t="shared" si="190"/>
        <v>128052</v>
      </c>
      <c r="I139" s="25">
        <f t="shared" si="190"/>
        <v>121491</v>
      </c>
      <c r="J139" s="25">
        <f t="shared" si="190"/>
        <v>114930</v>
      </c>
      <c r="K139" s="25">
        <f t="shared" si="190"/>
        <v>108961</v>
      </c>
      <c r="L139" s="25">
        <f>L12</f>
        <v>102992</v>
      </c>
      <c r="M139" s="25">
        <f t="shared" ref="M139:T139" si="191">M12</f>
        <v>97069.96</v>
      </c>
      <c r="N139" s="25">
        <f t="shared" si="191"/>
        <v>91197.22742000001</v>
      </c>
      <c r="O139" s="25">
        <f t="shared" si="191"/>
        <v>85415.323201572013</v>
      </c>
      <c r="P139" s="25">
        <f t="shared" si="191"/>
        <v>79752.287273307797</v>
      </c>
      <c r="Q139" s="25">
        <f t="shared" si="191"/>
        <v>74233.428993994894</v>
      </c>
      <c r="R139" s="25">
        <f t="shared" si="191"/>
        <v>68881.198763527864</v>
      </c>
      <c r="S139" s="25">
        <f t="shared" si="191"/>
        <v>63708.220736386924</v>
      </c>
      <c r="T139" s="25">
        <f t="shared" si="191"/>
        <v>58738.979518948741</v>
      </c>
      <c r="W139" s="25"/>
      <c r="X139" s="25"/>
      <c r="Y139" s="25"/>
      <c r="Z139" s="25"/>
      <c r="AA139" s="25"/>
      <c r="AB139" s="25"/>
      <c r="AC139" s="25"/>
      <c r="AD139" s="25"/>
      <c r="AE139" s="25"/>
      <c r="AF139" s="25"/>
    </row>
    <row r="140" spans="4:32">
      <c r="D140" s="123" t="s">
        <v>489</v>
      </c>
      <c r="E140" s="25">
        <f t="shared" ref="E140:K140" si="192">E25</f>
        <v>153470</v>
      </c>
      <c r="F140" s="25">
        <f t="shared" si="192"/>
        <v>144041.5</v>
      </c>
      <c r="G140" s="25">
        <f t="shared" si="192"/>
        <v>134613</v>
      </c>
      <c r="H140" s="25">
        <f t="shared" si="192"/>
        <v>128052</v>
      </c>
      <c r="I140" s="25">
        <f t="shared" si="192"/>
        <v>121491</v>
      </c>
      <c r="J140" s="25">
        <f t="shared" si="192"/>
        <v>114930</v>
      </c>
      <c r="K140" s="25">
        <f t="shared" si="192"/>
        <v>108961</v>
      </c>
      <c r="L140" s="25">
        <f>L25</f>
        <v>102992</v>
      </c>
      <c r="M140" s="25">
        <f t="shared" ref="M140:T140" si="193">M25</f>
        <v>95893.277272362306</v>
      </c>
      <c r="N140" s="25">
        <f t="shared" si="193"/>
        <v>88794.554544724611</v>
      </c>
      <c r="O140" s="25">
        <f t="shared" si="193"/>
        <v>81695.831817086917</v>
      </c>
      <c r="P140" s="25">
        <f t="shared" si="193"/>
        <v>74597.109089449223</v>
      </c>
      <c r="Q140" s="25">
        <f t="shared" si="193"/>
        <v>67498.386361811528</v>
      </c>
      <c r="R140" s="25">
        <f t="shared" si="193"/>
        <v>60399.663634173834</v>
      </c>
      <c r="S140" s="25">
        <f t="shared" si="193"/>
        <v>53300.94090653614</v>
      </c>
      <c r="T140" s="25">
        <f t="shared" si="193"/>
        <v>46202.218178898445</v>
      </c>
      <c r="V140" s="11"/>
      <c r="W140" s="25"/>
      <c r="X140" s="25"/>
      <c r="Y140" s="25"/>
      <c r="Z140" s="25"/>
      <c r="AA140" s="25"/>
      <c r="AB140" s="25"/>
      <c r="AC140" s="25"/>
      <c r="AD140" s="25"/>
      <c r="AE140" s="25"/>
      <c r="AF140" s="25"/>
    </row>
    <row r="141" spans="4:32">
      <c r="D141" s="123" t="s">
        <v>490</v>
      </c>
      <c r="E141" s="25">
        <f t="shared" ref="E141:K141" si="194">E38</f>
        <v>153470</v>
      </c>
      <c r="F141" s="25">
        <f t="shared" si="194"/>
        <v>144041.5</v>
      </c>
      <c r="G141" s="25">
        <f t="shared" si="194"/>
        <v>134613</v>
      </c>
      <c r="H141" s="25">
        <f t="shared" si="194"/>
        <v>128052</v>
      </c>
      <c r="I141" s="25">
        <f t="shared" si="194"/>
        <v>121491</v>
      </c>
      <c r="J141" s="25">
        <f t="shared" si="194"/>
        <v>114930</v>
      </c>
      <c r="K141" s="25">
        <f t="shared" si="194"/>
        <v>108961</v>
      </c>
      <c r="L141" s="25">
        <f>L38</f>
        <v>102992</v>
      </c>
      <c r="M141" s="25">
        <f t="shared" ref="M141:T141" si="195">M38</f>
        <v>97455.056150352917</v>
      </c>
      <c r="N141" s="25">
        <f t="shared" si="195"/>
        <v>91918.112300705834</v>
      </c>
      <c r="O141" s="25">
        <f t="shared" si="195"/>
        <v>86381.168451058751</v>
      </c>
      <c r="P141" s="25">
        <f t="shared" si="195"/>
        <v>80844.224601411668</v>
      </c>
      <c r="Q141" s="25">
        <f t="shared" si="195"/>
        <v>75307.280751764585</v>
      </c>
      <c r="R141" s="25">
        <f t="shared" si="195"/>
        <v>69770.336902117502</v>
      </c>
      <c r="S141" s="25">
        <f t="shared" si="195"/>
        <v>64233.393052470419</v>
      </c>
      <c r="T141" s="25">
        <f t="shared" si="195"/>
        <v>58696.449202823336</v>
      </c>
      <c r="W141" s="25"/>
      <c r="X141" s="25"/>
      <c r="Y141" s="25"/>
      <c r="Z141" s="25"/>
      <c r="AA141" s="25"/>
      <c r="AB141" s="25"/>
      <c r="AC141" s="25"/>
      <c r="AD141" s="25"/>
      <c r="AE141" s="25"/>
      <c r="AF141" s="25"/>
    </row>
    <row r="142" spans="4:32">
      <c r="D142" s="123" t="s">
        <v>491</v>
      </c>
      <c r="E142" s="25">
        <f t="shared" ref="E142:K142" si="196">E38</f>
        <v>153470</v>
      </c>
      <c r="F142" s="25">
        <f t="shared" si="196"/>
        <v>144041.5</v>
      </c>
      <c r="G142" s="25">
        <f t="shared" si="196"/>
        <v>134613</v>
      </c>
      <c r="H142" s="25">
        <f t="shared" si="196"/>
        <v>128052</v>
      </c>
      <c r="I142" s="25">
        <f t="shared" si="196"/>
        <v>121491</v>
      </c>
      <c r="J142" s="25">
        <f t="shared" si="196"/>
        <v>114930</v>
      </c>
      <c r="K142" s="25">
        <f t="shared" si="196"/>
        <v>108961</v>
      </c>
      <c r="L142" s="25">
        <f>L38</f>
        <v>102992</v>
      </c>
      <c r="M142" s="25">
        <f t="shared" ref="M142:T142" si="197">M38</f>
        <v>97455.056150352917</v>
      </c>
      <c r="N142" s="25">
        <f t="shared" si="197"/>
        <v>91918.112300705834</v>
      </c>
      <c r="O142" s="25">
        <f t="shared" si="197"/>
        <v>86381.168451058751</v>
      </c>
      <c r="P142" s="25">
        <f t="shared" si="197"/>
        <v>80844.224601411668</v>
      </c>
      <c r="Q142" s="25">
        <f t="shared" si="197"/>
        <v>75307.280751764585</v>
      </c>
      <c r="R142" s="25">
        <f t="shared" si="197"/>
        <v>69770.336902117502</v>
      </c>
      <c r="S142" s="25">
        <f t="shared" si="197"/>
        <v>64233.393052470419</v>
      </c>
      <c r="T142" s="25">
        <f t="shared" si="197"/>
        <v>58696.449202823336</v>
      </c>
      <c r="W142" s="25"/>
      <c r="X142" s="25"/>
      <c r="Y142" s="25"/>
      <c r="Z142" s="25"/>
      <c r="AA142" s="25"/>
      <c r="AB142" s="25"/>
      <c r="AC142" s="25"/>
      <c r="AD142" s="25"/>
      <c r="AE142" s="25"/>
      <c r="AF142" s="25"/>
    </row>
    <row r="143" spans="4:32">
      <c r="D143" s="123" t="s">
        <v>492</v>
      </c>
      <c r="E143" s="25">
        <f t="shared" ref="E143:K143" si="198">E64</f>
        <v>153470</v>
      </c>
      <c r="F143" s="25">
        <f t="shared" si="198"/>
        <v>144041.5</v>
      </c>
      <c r="G143" s="25">
        <f t="shared" si="198"/>
        <v>134613</v>
      </c>
      <c r="H143" s="25">
        <f t="shared" si="198"/>
        <v>128052</v>
      </c>
      <c r="I143" s="25">
        <f t="shared" si="198"/>
        <v>121491</v>
      </c>
      <c r="J143" s="25">
        <f t="shared" si="198"/>
        <v>114930</v>
      </c>
      <c r="K143" s="25">
        <f t="shared" si="198"/>
        <v>108961</v>
      </c>
      <c r="L143" s="25">
        <f>L64</f>
        <v>102992</v>
      </c>
      <c r="M143" s="25">
        <f t="shared" ref="M143:T143" si="199">M64</f>
        <v>95983.58376464805</v>
      </c>
      <c r="N143" s="25">
        <f t="shared" si="199"/>
        <v>88975.167529296101</v>
      </c>
      <c r="O143" s="25">
        <f t="shared" si="199"/>
        <v>81966.751293944151</v>
      </c>
      <c r="P143" s="25">
        <f t="shared" si="199"/>
        <v>74958.335058592202</v>
      </c>
      <c r="Q143" s="25">
        <f t="shared" si="199"/>
        <v>67949.918823240252</v>
      </c>
      <c r="R143" s="25">
        <f t="shared" si="199"/>
        <v>60941.502587888303</v>
      </c>
      <c r="S143" s="25">
        <f t="shared" si="199"/>
        <v>53933.086352536353</v>
      </c>
      <c r="T143" s="25">
        <f t="shared" si="199"/>
        <v>46924.670117184403</v>
      </c>
      <c r="W143" s="25"/>
      <c r="X143" s="25"/>
      <c r="Y143" s="25"/>
      <c r="Z143" s="25"/>
      <c r="AA143" s="25"/>
      <c r="AB143" s="25"/>
      <c r="AC143" s="25"/>
      <c r="AD143" s="25"/>
      <c r="AE143" s="25"/>
      <c r="AF143" s="25"/>
    </row>
    <row r="144" spans="4:32">
      <c r="D144" s="123" t="s">
        <v>493</v>
      </c>
      <c r="E144" s="25">
        <f t="shared" ref="E144:K144" si="200">E77</f>
        <v>153470</v>
      </c>
      <c r="F144" s="25">
        <f t="shared" si="200"/>
        <v>144041.5</v>
      </c>
      <c r="G144" s="25">
        <f t="shared" si="200"/>
        <v>134613</v>
      </c>
      <c r="H144" s="25">
        <f t="shared" si="200"/>
        <v>128052</v>
      </c>
      <c r="I144" s="25">
        <f t="shared" si="200"/>
        <v>121491</v>
      </c>
      <c r="J144" s="25">
        <f t="shared" si="200"/>
        <v>114930</v>
      </c>
      <c r="K144" s="25">
        <f t="shared" si="200"/>
        <v>108961</v>
      </c>
      <c r="L144" s="25">
        <f>L77</f>
        <v>102992</v>
      </c>
      <c r="M144" s="25">
        <f t="shared" ref="M144:T144" si="201">M77</f>
        <v>92640.964455893132</v>
      </c>
      <c r="N144" s="25">
        <f t="shared" si="201"/>
        <v>82289.928911786265</v>
      </c>
      <c r="O144" s="25">
        <f t="shared" si="201"/>
        <v>71938.893367679397</v>
      </c>
      <c r="P144" s="25">
        <f t="shared" si="201"/>
        <v>61587.857823572529</v>
      </c>
      <c r="Q144" s="25">
        <f t="shared" si="201"/>
        <v>51236.822279465661</v>
      </c>
      <c r="R144" s="25">
        <f t="shared" si="201"/>
        <v>40885.786735358794</v>
      </c>
      <c r="S144" s="25">
        <f t="shared" si="201"/>
        <v>30534.751191251922</v>
      </c>
      <c r="T144" s="25">
        <f t="shared" si="201"/>
        <v>20183.715647145051</v>
      </c>
      <c r="W144" s="25"/>
      <c r="X144" s="25"/>
      <c r="Y144" s="25"/>
      <c r="Z144" s="25"/>
      <c r="AA144" s="25"/>
      <c r="AB144" s="25"/>
      <c r="AC144" s="25"/>
      <c r="AD144" s="25"/>
      <c r="AE144" s="25"/>
      <c r="AF144" s="25"/>
    </row>
    <row r="147" spans="2:20" ht="15.75">
      <c r="E147" s="253" t="s">
        <v>99</v>
      </c>
      <c r="F147" s="253">
        <v>1990</v>
      </c>
      <c r="G147" s="253" t="s">
        <v>100</v>
      </c>
      <c r="H147" s="253">
        <v>2000</v>
      </c>
      <c r="I147" s="253">
        <v>2005</v>
      </c>
      <c r="J147" s="253" t="s">
        <v>101</v>
      </c>
      <c r="K147" s="253">
        <v>2015</v>
      </c>
      <c r="L147" s="253" t="s">
        <v>425</v>
      </c>
      <c r="M147" s="253">
        <v>2025</v>
      </c>
      <c r="N147" s="253">
        <v>2030</v>
      </c>
      <c r="O147" s="253">
        <v>2035</v>
      </c>
      <c r="P147" s="253">
        <v>2040</v>
      </c>
      <c r="Q147" s="253">
        <v>2045</v>
      </c>
      <c r="R147" s="253">
        <v>2050</v>
      </c>
      <c r="S147" s="253">
        <v>2055</v>
      </c>
      <c r="T147" s="253">
        <v>2060</v>
      </c>
    </row>
    <row r="148" spans="2:20">
      <c r="D148" s="346" t="s">
        <v>112</v>
      </c>
      <c r="E148" s="93">
        <f t="shared" ref="E148:K148" si="202">E85/$B$13</f>
        <v>3.8726805354609428E-2</v>
      </c>
      <c r="F148" s="93">
        <f t="shared" si="202"/>
        <v>4.1951254008764184E-2</v>
      </c>
      <c r="G148" s="93">
        <f t="shared" si="202"/>
        <v>4.517570266291894E-2</v>
      </c>
      <c r="H148" s="93">
        <f t="shared" si="202"/>
        <v>4.7052069897121504E-2</v>
      </c>
      <c r="I148" s="93">
        <f t="shared" si="202"/>
        <v>4.8928437131324068E-2</v>
      </c>
      <c r="J148" s="93">
        <f t="shared" si="202"/>
        <v>5.0804804365526639E-2</v>
      </c>
      <c r="K148" s="93">
        <f t="shared" si="202"/>
        <v>5.2772919281253584E-2</v>
      </c>
      <c r="L148" s="93">
        <f>L85/$B$13</f>
        <v>5.4741034196980537E-2</v>
      </c>
      <c r="M148" s="93">
        <f t="shared" ref="M148:T148" si="203">M85/$B$13</f>
        <v>5.6489678664341049E-2</v>
      </c>
      <c r="N148" s="93">
        <f t="shared" si="203"/>
        <v>5.8229517743980615E-2</v>
      </c>
      <c r="O148" s="93">
        <f t="shared" si="203"/>
        <v>5.9974644275924895E-2</v>
      </c>
      <c r="P148" s="93">
        <f t="shared" si="203"/>
        <v>6.1734348267406057E-2</v>
      </c>
      <c r="Q148" s="93">
        <f t="shared" si="203"/>
        <v>6.3497511630323383E-2</v>
      </c>
      <c r="R148" s="93">
        <f t="shared" si="203"/>
        <v>6.5274757932284641E-2</v>
      </c>
      <c r="S148" s="93">
        <f t="shared" si="203"/>
        <v>6.7030574705665716E-2</v>
      </c>
      <c r="T148" s="93">
        <f t="shared" si="203"/>
        <v>6.8771869132864011E-2</v>
      </c>
    </row>
    <row r="149" spans="2:20">
      <c r="D149" s="346" t="s">
        <v>160</v>
      </c>
      <c r="E149" s="93">
        <f t="shared" ref="E149:K149" si="204">E86/$B$13</f>
        <v>3.8726805354609428E-2</v>
      </c>
      <c r="F149" s="93">
        <f t="shared" si="204"/>
        <v>4.1951254008764184E-2</v>
      </c>
      <c r="G149" s="93">
        <f t="shared" si="204"/>
        <v>4.517570266291894E-2</v>
      </c>
      <c r="H149" s="93">
        <f t="shared" si="204"/>
        <v>4.7052069897121504E-2</v>
      </c>
      <c r="I149" s="93">
        <f t="shared" si="204"/>
        <v>4.8928437131324068E-2</v>
      </c>
      <c r="J149" s="93">
        <f t="shared" si="204"/>
        <v>5.0804804365526639E-2</v>
      </c>
      <c r="K149" s="93">
        <f t="shared" si="204"/>
        <v>5.2772919281253584E-2</v>
      </c>
      <c r="L149" s="93">
        <f t="shared" ref="L149:T149" si="205">L86/$B$13</f>
        <v>5.4741034196980537E-2</v>
      </c>
      <c r="M149" s="93">
        <f t="shared" si="205"/>
        <v>5.6467656763106978E-2</v>
      </c>
      <c r="N149" s="93">
        <f t="shared" si="205"/>
        <v>5.819427932923342E-2</v>
      </c>
      <c r="O149" s="93">
        <f t="shared" si="205"/>
        <v>5.9920901895359868E-2</v>
      </c>
      <c r="P149" s="93">
        <f t="shared" si="205"/>
        <v>6.164752446148631E-2</v>
      </c>
      <c r="Q149" s="93">
        <f t="shared" si="205"/>
        <v>6.3374147027612751E-2</v>
      </c>
      <c r="R149" s="93">
        <f t="shared" si="205"/>
        <v>6.5100769593739199E-2</v>
      </c>
      <c r="S149" s="93">
        <f t="shared" si="205"/>
        <v>6.6827392159865634E-2</v>
      </c>
      <c r="T149" s="93">
        <f t="shared" si="205"/>
        <v>6.8554014725992068E-2</v>
      </c>
    </row>
    <row r="150" spans="2:20">
      <c r="D150" s="346" t="s">
        <v>431</v>
      </c>
      <c r="E150" s="93">
        <f t="shared" ref="E150:K150" si="206">E87/$B$13</f>
        <v>3.8726805354609428E-2</v>
      </c>
      <c r="F150" s="93">
        <f t="shared" si="206"/>
        <v>4.1951254008764184E-2</v>
      </c>
      <c r="G150" s="93">
        <f t="shared" si="206"/>
        <v>4.517570266291894E-2</v>
      </c>
      <c r="H150" s="93">
        <f t="shared" si="206"/>
        <v>4.7052069897121504E-2</v>
      </c>
      <c r="I150" s="93">
        <f t="shared" si="206"/>
        <v>4.8928437131324068E-2</v>
      </c>
      <c r="J150" s="93">
        <f t="shared" si="206"/>
        <v>5.0804804365526639E-2</v>
      </c>
      <c r="K150" s="93">
        <f t="shared" si="206"/>
        <v>5.2772919281253584E-2</v>
      </c>
      <c r="L150" s="93">
        <f t="shared" ref="L150:T150" si="207">L87/$B$13</f>
        <v>5.4741034196980537E-2</v>
      </c>
      <c r="M150" s="93">
        <f t="shared" si="207"/>
        <v>5.5023449884842909E-2</v>
      </c>
      <c r="N150" s="93">
        <f t="shared" si="207"/>
        <v>5.5305865572705282E-2</v>
      </c>
      <c r="O150" s="93">
        <f t="shared" si="207"/>
        <v>5.5588281260567654E-2</v>
      </c>
      <c r="P150" s="93">
        <f t="shared" si="207"/>
        <v>5.5870696948430026E-2</v>
      </c>
      <c r="Q150" s="93">
        <f t="shared" si="207"/>
        <v>5.6153112636292399E-2</v>
      </c>
      <c r="R150" s="93">
        <f t="shared" si="207"/>
        <v>5.6435528324154771E-2</v>
      </c>
      <c r="S150" s="93">
        <f t="shared" si="207"/>
        <v>5.6717944012017144E-2</v>
      </c>
      <c r="T150" s="93">
        <f t="shared" si="207"/>
        <v>5.7000359699879516E-2</v>
      </c>
    </row>
    <row r="151" spans="2:20">
      <c r="D151" s="346" t="s">
        <v>432</v>
      </c>
      <c r="E151" s="93">
        <f t="shared" ref="E151:K151" si="208">E88/$B$13</f>
        <v>3.8726805354609428E-2</v>
      </c>
      <c r="F151" s="93">
        <f t="shared" si="208"/>
        <v>4.1951254008764184E-2</v>
      </c>
      <c r="G151" s="93">
        <f t="shared" si="208"/>
        <v>4.517570266291894E-2</v>
      </c>
      <c r="H151" s="93">
        <f t="shared" si="208"/>
        <v>4.7052069897121504E-2</v>
      </c>
      <c r="I151" s="93">
        <f t="shared" si="208"/>
        <v>4.8928437131324068E-2</v>
      </c>
      <c r="J151" s="93">
        <f t="shared" si="208"/>
        <v>5.0804804365526639E-2</v>
      </c>
      <c r="K151" s="93">
        <f t="shared" si="208"/>
        <v>5.2772919281253584E-2</v>
      </c>
      <c r="L151" s="93">
        <f t="shared" ref="L151:T151" si="209">L88/$B$13</f>
        <v>5.4741034196980537E-2</v>
      </c>
      <c r="M151" s="93">
        <f t="shared" si="209"/>
        <v>5.4993801683078831E-2</v>
      </c>
      <c r="N151" s="93">
        <f t="shared" si="209"/>
        <v>5.5246569169177126E-2</v>
      </c>
      <c r="O151" s="93">
        <f t="shared" si="209"/>
        <v>5.5499336655275414E-2</v>
      </c>
      <c r="P151" s="93">
        <f t="shared" si="209"/>
        <v>5.5752104141373708E-2</v>
      </c>
      <c r="Q151" s="93">
        <f t="shared" si="209"/>
        <v>5.6004871627472003E-2</v>
      </c>
      <c r="R151" s="93">
        <f t="shared" si="209"/>
        <v>5.6257639113570297E-2</v>
      </c>
      <c r="S151" s="93">
        <f t="shared" si="209"/>
        <v>5.6510406599668592E-2</v>
      </c>
      <c r="T151" s="93">
        <f t="shared" si="209"/>
        <v>5.6763174085766886E-2</v>
      </c>
    </row>
    <row r="152" spans="2:20">
      <c r="B152" s="25"/>
      <c r="D152" s="346" t="s">
        <v>433</v>
      </c>
      <c r="E152" s="93">
        <f t="shared" ref="E152:K152" si="210">E89/$B$13</f>
        <v>3.8726805354609428E-2</v>
      </c>
      <c r="F152" s="93">
        <f t="shared" si="210"/>
        <v>4.1951254008764184E-2</v>
      </c>
      <c r="G152" s="93">
        <f t="shared" si="210"/>
        <v>4.517570266291894E-2</v>
      </c>
      <c r="H152" s="93">
        <f t="shared" si="210"/>
        <v>4.7052069897121504E-2</v>
      </c>
      <c r="I152" s="93">
        <f t="shared" si="210"/>
        <v>4.8928437131324068E-2</v>
      </c>
      <c r="J152" s="93">
        <f t="shared" si="210"/>
        <v>5.0804804365526639E-2</v>
      </c>
      <c r="K152" s="93">
        <f t="shared" si="210"/>
        <v>5.2772919281253584E-2</v>
      </c>
      <c r="L152" s="93">
        <f t="shared" ref="L152:T152" si="211">L89/$B$13</f>
        <v>5.4741034196980537E-2</v>
      </c>
      <c r="M152" s="93">
        <f t="shared" si="211"/>
        <v>5.5211726767225022E-2</v>
      </c>
      <c r="N152" s="93">
        <f t="shared" si="211"/>
        <v>5.5682419337469514E-2</v>
      </c>
      <c r="O152" s="93">
        <f t="shared" si="211"/>
        <v>5.6153111907714E-2</v>
      </c>
      <c r="P152" s="93">
        <f t="shared" si="211"/>
        <v>5.6623804477958485E-2</v>
      </c>
      <c r="Q152" s="93">
        <f t="shared" si="211"/>
        <v>5.709449704820297E-2</v>
      </c>
      <c r="R152" s="93">
        <f t="shared" si="211"/>
        <v>5.7565189618447463E-2</v>
      </c>
      <c r="S152" s="93">
        <f t="shared" si="211"/>
        <v>5.8035882188691948E-2</v>
      </c>
      <c r="T152" s="93">
        <f t="shared" si="211"/>
        <v>5.8506574758936433E-2</v>
      </c>
    </row>
    <row r="153" spans="2:20">
      <c r="D153" s="346" t="s">
        <v>397</v>
      </c>
      <c r="E153" s="93">
        <f t="shared" ref="E153:K153" si="212">E90/$B$13</f>
        <v>3.8726805354609428E-2</v>
      </c>
      <c r="F153" s="93">
        <f t="shared" si="212"/>
        <v>4.1951254008764184E-2</v>
      </c>
      <c r="G153" s="93">
        <f t="shared" si="212"/>
        <v>4.517570266291894E-2</v>
      </c>
      <c r="H153" s="93">
        <f t="shared" si="212"/>
        <v>4.7052069897121504E-2</v>
      </c>
      <c r="I153" s="93">
        <f t="shared" si="212"/>
        <v>4.8928437131324068E-2</v>
      </c>
      <c r="J153" s="93">
        <f t="shared" si="212"/>
        <v>5.0804804365526639E-2</v>
      </c>
      <c r="K153" s="93">
        <f t="shared" si="212"/>
        <v>5.2772919281253584E-2</v>
      </c>
      <c r="L153" s="93">
        <f t="shared" ref="L153:T153" si="213">L90/$B$13</f>
        <v>5.4741034196980537E-2</v>
      </c>
      <c r="M153" s="93">
        <f t="shared" si="213"/>
        <v>5.7704757696131724E-2</v>
      </c>
      <c r="N153" s="93">
        <f t="shared" si="213"/>
        <v>6.0668481195282911E-2</v>
      </c>
      <c r="O153" s="93">
        <f t="shared" si="213"/>
        <v>6.3632204694434105E-2</v>
      </c>
      <c r="P153" s="93">
        <f t="shared" si="213"/>
        <v>6.6595928193585285E-2</v>
      </c>
      <c r="Q153" s="93">
        <f t="shared" si="213"/>
        <v>6.9559651692736479E-2</v>
      </c>
      <c r="R153" s="93">
        <f t="shared" si="213"/>
        <v>7.2523375191887673E-2</v>
      </c>
      <c r="S153" s="93">
        <f t="shared" si="213"/>
        <v>7.5487098691038854E-2</v>
      </c>
      <c r="T153" s="93">
        <f t="shared" si="213"/>
        <v>7.8450822190190048E-2</v>
      </c>
    </row>
    <row r="154" spans="2:20">
      <c r="D154" s="221" t="s">
        <v>440</v>
      </c>
      <c r="E154" s="93">
        <f t="shared" ref="E154:K154" si="214">E91/$B$13</f>
        <v>0.17250509677947473</v>
      </c>
      <c r="F154" s="93">
        <f t="shared" si="214"/>
        <v>0.17506486920324585</v>
      </c>
      <c r="G154" s="93">
        <f t="shared" si="214"/>
        <v>0.17762464162701697</v>
      </c>
      <c r="H154" s="93">
        <f t="shared" si="214"/>
        <v>0.17930241731124155</v>
      </c>
      <c r="I154" s="93">
        <f t="shared" si="214"/>
        <v>0.18098019299546611</v>
      </c>
      <c r="J154" s="93">
        <f t="shared" si="214"/>
        <v>0.18265796867969072</v>
      </c>
      <c r="K154" s="93">
        <f t="shared" si="214"/>
        <v>0.18307828042967461</v>
      </c>
      <c r="L154" s="93">
        <f t="shared" ref="L154:T154" si="215">L91/$B$13</f>
        <v>0.1834985921796585</v>
      </c>
      <c r="M154" s="93">
        <f t="shared" si="215"/>
        <v>0.18504777652541318</v>
      </c>
      <c r="N154" s="93">
        <f t="shared" si="215"/>
        <v>0.18656609564459184</v>
      </c>
      <c r="O154" s="93">
        <f t="shared" si="215"/>
        <v>0.18804208343297835</v>
      </c>
      <c r="P154" s="93">
        <f t="shared" si="215"/>
        <v>0.18946156446861251</v>
      </c>
      <c r="Q154" s="93">
        <f t="shared" si="215"/>
        <v>0.19082284189059945</v>
      </c>
      <c r="R154" s="93">
        <f t="shared" si="215"/>
        <v>0.19211907078975493</v>
      </c>
      <c r="S154" s="93">
        <f t="shared" si="215"/>
        <v>0.1933718875268427</v>
      </c>
      <c r="T154" s="93">
        <f t="shared" si="215"/>
        <v>0.19457536230194702</v>
      </c>
    </row>
    <row r="155" spans="2:20">
      <c r="D155" s="175" t="s">
        <v>441</v>
      </c>
      <c r="E155" s="93">
        <f t="shared" ref="E155:K155" si="216">E92/$B$13</f>
        <v>0.17250509677947473</v>
      </c>
      <c r="F155" s="93">
        <f t="shared" si="216"/>
        <v>0.17506486920324585</v>
      </c>
      <c r="G155" s="93">
        <f t="shared" si="216"/>
        <v>0.17762464162701697</v>
      </c>
      <c r="H155" s="93">
        <f t="shared" si="216"/>
        <v>0.17930241731124155</v>
      </c>
      <c r="I155" s="93">
        <f t="shared" si="216"/>
        <v>0.18098019299546611</v>
      </c>
      <c r="J155" s="93">
        <f t="shared" si="216"/>
        <v>0.18265796867969072</v>
      </c>
      <c r="K155" s="93">
        <f t="shared" si="216"/>
        <v>0.18307828042967461</v>
      </c>
      <c r="L155" s="93">
        <f t="shared" ref="L155:T155" si="217">L92/$B$13</f>
        <v>0.1834985921796585</v>
      </c>
      <c r="M155" s="93">
        <f t="shared" si="217"/>
        <v>0.18503478849742663</v>
      </c>
      <c r="N155" s="93">
        <f t="shared" si="217"/>
        <v>0.18657098481519477</v>
      </c>
      <c r="O155" s="93">
        <f t="shared" si="217"/>
        <v>0.18810718113296288</v>
      </c>
      <c r="P155" s="93">
        <f t="shared" si="217"/>
        <v>0.18964337745073101</v>
      </c>
      <c r="Q155" s="93">
        <f t="shared" si="217"/>
        <v>0.19117957376849914</v>
      </c>
      <c r="R155" s="93">
        <f t="shared" si="217"/>
        <v>0.19271577008626725</v>
      </c>
      <c r="S155" s="93">
        <f t="shared" si="217"/>
        <v>0.19425196640403539</v>
      </c>
      <c r="T155" s="93">
        <f t="shared" si="217"/>
        <v>0.19578816272180349</v>
      </c>
    </row>
    <row r="156" spans="2:20">
      <c r="D156" s="175" t="s">
        <v>442</v>
      </c>
      <c r="E156" s="93">
        <f t="shared" ref="E156:K156" si="218">E93/$B$13</f>
        <v>0.17250509677947473</v>
      </c>
      <c r="F156" s="93">
        <f t="shared" si="218"/>
        <v>0.17506486920324585</v>
      </c>
      <c r="G156" s="93">
        <f t="shared" si="218"/>
        <v>0.17762464162701697</v>
      </c>
      <c r="H156" s="93">
        <f t="shared" si="218"/>
        <v>0.17930241731124155</v>
      </c>
      <c r="I156" s="93">
        <f t="shared" si="218"/>
        <v>0.18098019299546611</v>
      </c>
      <c r="J156" s="93">
        <f t="shared" si="218"/>
        <v>0.18265796867969072</v>
      </c>
      <c r="K156" s="93">
        <f t="shared" si="218"/>
        <v>0.18307828042967461</v>
      </c>
      <c r="L156" s="93">
        <f t="shared" ref="L156:T156" si="219">L93/$B$13</f>
        <v>0.1834985921796585</v>
      </c>
      <c r="M156" s="93">
        <f t="shared" si="219"/>
        <v>0.18360272159309438</v>
      </c>
      <c r="N156" s="93">
        <f t="shared" si="219"/>
        <v>0.18370685100653025</v>
      </c>
      <c r="O156" s="93">
        <f t="shared" si="219"/>
        <v>0.18381098041996613</v>
      </c>
      <c r="P156" s="93">
        <f t="shared" si="219"/>
        <v>0.18391510983340201</v>
      </c>
      <c r="Q156" s="93">
        <f t="shared" si="219"/>
        <v>0.18401923924683788</v>
      </c>
      <c r="R156" s="93">
        <f t="shared" si="219"/>
        <v>0.18412336866027376</v>
      </c>
      <c r="S156" s="93">
        <f t="shared" si="219"/>
        <v>0.18422749807370961</v>
      </c>
      <c r="T156" s="93">
        <f t="shared" si="219"/>
        <v>0.18433162748714549</v>
      </c>
    </row>
    <row r="157" spans="2:20">
      <c r="D157" s="175" t="s">
        <v>443</v>
      </c>
      <c r="E157" s="93">
        <f t="shared" ref="E157:K157" si="220">E94/$B$13</f>
        <v>0.17250509677947473</v>
      </c>
      <c r="F157" s="93">
        <f t="shared" si="220"/>
        <v>0.17506486920324585</v>
      </c>
      <c r="G157" s="93">
        <f t="shared" si="220"/>
        <v>0.17762464162701697</v>
      </c>
      <c r="H157" s="93">
        <f t="shared" si="220"/>
        <v>0.17930241731124155</v>
      </c>
      <c r="I157" s="93">
        <f t="shared" si="220"/>
        <v>0.18098019299546611</v>
      </c>
      <c r="J157" s="93">
        <f t="shared" si="220"/>
        <v>0.18265796867969072</v>
      </c>
      <c r="K157" s="93">
        <f t="shared" si="220"/>
        <v>0.18307828042967461</v>
      </c>
      <c r="L157" s="93">
        <f t="shared" ref="L157:T157" si="221">L94/$B$13</f>
        <v>0.1834985921796585</v>
      </c>
      <c r="M157" s="93">
        <f t="shared" si="221"/>
        <v>0.18398502885647239</v>
      </c>
      <c r="N157" s="93">
        <f t="shared" si="221"/>
        <v>0.18447146553328625</v>
      </c>
      <c r="O157" s="93">
        <f t="shared" si="221"/>
        <v>0.18495790221010011</v>
      </c>
      <c r="P157" s="93">
        <f t="shared" si="221"/>
        <v>0.185444338886914</v>
      </c>
      <c r="Q157" s="93">
        <f t="shared" si="221"/>
        <v>0.18593077556372786</v>
      </c>
      <c r="R157" s="93">
        <f t="shared" si="221"/>
        <v>0.18641721224054172</v>
      </c>
      <c r="S157" s="93">
        <f t="shared" si="221"/>
        <v>0.18690364891735561</v>
      </c>
      <c r="T157" s="93">
        <f t="shared" si="221"/>
        <v>0.18739008559416948</v>
      </c>
    </row>
    <row r="158" spans="2:20">
      <c r="D158" s="175" t="s">
        <v>444</v>
      </c>
      <c r="E158" s="93">
        <f t="shared" ref="E158:K158" si="222">E95/$B$13</f>
        <v>0.17250509677947473</v>
      </c>
      <c r="F158" s="93">
        <f t="shared" si="222"/>
        <v>0.17506486920324585</v>
      </c>
      <c r="G158" s="93">
        <f t="shared" si="222"/>
        <v>0.17762464162701697</v>
      </c>
      <c r="H158" s="93">
        <f t="shared" si="222"/>
        <v>0.17930241731124155</v>
      </c>
      <c r="I158" s="93">
        <f t="shared" si="222"/>
        <v>0.18098019299546611</v>
      </c>
      <c r="J158" s="93">
        <f t="shared" si="222"/>
        <v>0.18265796867969072</v>
      </c>
      <c r="K158" s="93">
        <f t="shared" si="222"/>
        <v>0.18307828042967461</v>
      </c>
      <c r="L158" s="93">
        <f t="shared" ref="L158:T158" si="223">L95/$B$13</f>
        <v>0.1834985921796585</v>
      </c>
      <c r="M158" s="93">
        <f t="shared" si="223"/>
        <v>0.18518451461119115</v>
      </c>
      <c r="N158" s="93">
        <f t="shared" si="223"/>
        <v>0.1868704370427238</v>
      </c>
      <c r="O158" s="93">
        <f t="shared" si="223"/>
        <v>0.18855635947425645</v>
      </c>
      <c r="P158" s="93">
        <f t="shared" si="223"/>
        <v>0.1902422819057891</v>
      </c>
      <c r="Q158" s="93">
        <f t="shared" si="223"/>
        <v>0.19192820433732175</v>
      </c>
      <c r="R158" s="93">
        <f t="shared" si="223"/>
        <v>0.19361412676885439</v>
      </c>
      <c r="S158" s="93">
        <f t="shared" si="223"/>
        <v>0.19530004920038704</v>
      </c>
      <c r="T158" s="93">
        <f t="shared" si="223"/>
        <v>0.19698597163191969</v>
      </c>
    </row>
    <row r="159" spans="2:20">
      <c r="D159" s="175" t="s">
        <v>445</v>
      </c>
      <c r="E159" s="93">
        <f t="shared" ref="E159:K159" si="224">E96/$B$13</f>
        <v>0.17250509677947473</v>
      </c>
      <c r="F159" s="93">
        <f t="shared" si="224"/>
        <v>0.17506486920324585</v>
      </c>
      <c r="G159" s="93">
        <f t="shared" si="224"/>
        <v>0.17762464162701697</v>
      </c>
      <c r="H159" s="93">
        <f t="shared" si="224"/>
        <v>0.17930241731124155</v>
      </c>
      <c r="I159" s="93">
        <f t="shared" si="224"/>
        <v>0.18098019299546611</v>
      </c>
      <c r="J159" s="93">
        <f t="shared" si="224"/>
        <v>0.18265796867969072</v>
      </c>
      <c r="K159" s="93">
        <f t="shared" si="224"/>
        <v>0.18307828042967461</v>
      </c>
      <c r="L159" s="93">
        <f t="shared" ref="L159:T159" si="225">L96/$B$13</f>
        <v>0.1834985921796585</v>
      </c>
      <c r="M159" s="93">
        <f t="shared" si="225"/>
        <v>0.18539015106844972</v>
      </c>
      <c r="N159" s="93">
        <f t="shared" si="225"/>
        <v>0.18728170995724094</v>
      </c>
      <c r="O159" s="93">
        <f t="shared" si="225"/>
        <v>0.18917326884603217</v>
      </c>
      <c r="P159" s="93">
        <f t="shared" si="225"/>
        <v>0.19106482773482339</v>
      </c>
      <c r="Q159" s="93">
        <f t="shared" si="225"/>
        <v>0.19295638662361461</v>
      </c>
      <c r="R159" s="93">
        <f t="shared" si="225"/>
        <v>0.19484794551240583</v>
      </c>
      <c r="S159" s="93">
        <f t="shared" si="225"/>
        <v>0.19673950440119706</v>
      </c>
      <c r="T159" s="93">
        <f t="shared" si="225"/>
        <v>0.19863106328998825</v>
      </c>
    </row>
    <row r="160" spans="2:20">
      <c r="D160" s="222" t="s">
        <v>446</v>
      </c>
      <c r="E160" s="93">
        <f t="shared" ref="E160:K160" si="226">E97/$B$13</f>
        <v>4.4917533647947559E-2</v>
      </c>
      <c r="F160" s="93">
        <f t="shared" si="226"/>
        <v>4.5614299366589832E-2</v>
      </c>
      <c r="G160" s="93">
        <f t="shared" si="226"/>
        <v>4.6311065085232105E-2</v>
      </c>
      <c r="H160" s="93">
        <f t="shared" si="226"/>
        <v>4.7842076770326612E-2</v>
      </c>
      <c r="I160" s="93">
        <f t="shared" si="226"/>
        <v>4.937308845542112E-2</v>
      </c>
      <c r="J160" s="93">
        <f t="shared" si="226"/>
        <v>5.0904100140515628E-2</v>
      </c>
      <c r="K160" s="93">
        <f t="shared" si="226"/>
        <v>4.9835096358073157E-2</v>
      </c>
      <c r="L160" s="93">
        <f t="shared" ref="L160:T160" si="227">L97/$B$13</f>
        <v>4.8766092575630686E-2</v>
      </c>
      <c r="M160" s="93">
        <f t="shared" si="227"/>
        <v>4.8392710745595022E-2</v>
      </c>
      <c r="N160" s="93">
        <f t="shared" si="227"/>
        <v>4.7866646376694744E-2</v>
      </c>
      <c r="O160" s="93">
        <f t="shared" si="227"/>
        <v>4.7205556160002118E-2</v>
      </c>
      <c r="P160" s="93">
        <f t="shared" si="227"/>
        <v>4.6435932377163119E-2</v>
      </c>
      <c r="Q160" s="93">
        <f t="shared" si="227"/>
        <v>4.5590083950245226E-2</v>
      </c>
      <c r="R160" s="93">
        <f t="shared" si="227"/>
        <v>4.4710808159049681E-2</v>
      </c>
      <c r="S160" s="93">
        <f t="shared" si="227"/>
        <v>4.3830047350119951E-2</v>
      </c>
      <c r="T160" s="93">
        <f t="shared" si="227"/>
        <v>4.297091132349911E-2</v>
      </c>
    </row>
    <row r="161" spans="4:20">
      <c r="D161" s="179" t="s">
        <v>447</v>
      </c>
      <c r="E161" s="93">
        <f t="shared" ref="E161:K161" si="228">E98/$B$13</f>
        <v>4.4917533647947559E-2</v>
      </c>
      <c r="F161" s="93">
        <f t="shared" si="228"/>
        <v>4.5614299366589832E-2</v>
      </c>
      <c r="G161" s="93">
        <f t="shared" si="228"/>
        <v>4.6311065085232105E-2</v>
      </c>
      <c r="H161" s="93">
        <f t="shared" si="228"/>
        <v>4.7842076770326612E-2</v>
      </c>
      <c r="I161" s="93">
        <f t="shared" si="228"/>
        <v>4.937308845542112E-2</v>
      </c>
      <c r="J161" s="93">
        <f t="shared" si="228"/>
        <v>5.0904100140515628E-2</v>
      </c>
      <c r="K161" s="93">
        <f t="shared" si="228"/>
        <v>4.9835096358073157E-2</v>
      </c>
      <c r="L161" s="93">
        <f t="shared" ref="L161:T161" si="229">L98/$B$13</f>
        <v>4.8766092575630686E-2</v>
      </c>
      <c r="M161" s="93">
        <f t="shared" si="229"/>
        <v>4.8024679599992542E-2</v>
      </c>
      <c r="N161" s="93">
        <f t="shared" si="229"/>
        <v>4.7283266624354406E-2</v>
      </c>
      <c r="O161" s="93">
        <f t="shared" si="229"/>
        <v>4.6541853648716269E-2</v>
      </c>
      <c r="P161" s="93">
        <f t="shared" si="229"/>
        <v>4.5800440673078126E-2</v>
      </c>
      <c r="Q161" s="93">
        <f t="shared" si="229"/>
        <v>4.5059027697439989E-2</v>
      </c>
      <c r="R161" s="93">
        <f t="shared" si="229"/>
        <v>4.4317614721801846E-2</v>
      </c>
      <c r="S161" s="93">
        <f t="shared" si="229"/>
        <v>4.3576201746163709E-2</v>
      </c>
      <c r="T161" s="93">
        <f t="shared" si="229"/>
        <v>4.2834788770525566E-2</v>
      </c>
    </row>
    <row r="162" spans="4:20">
      <c r="D162" s="179" t="s">
        <v>448</v>
      </c>
      <c r="E162" s="93">
        <f t="shared" ref="E162:K162" si="230">E99/$B$13</f>
        <v>4.4917533647947559E-2</v>
      </c>
      <c r="F162" s="93">
        <f t="shared" si="230"/>
        <v>4.5614299366589832E-2</v>
      </c>
      <c r="G162" s="93">
        <f t="shared" si="230"/>
        <v>4.6311065085232105E-2</v>
      </c>
      <c r="H162" s="93">
        <f t="shared" si="230"/>
        <v>4.7842076770326612E-2</v>
      </c>
      <c r="I162" s="93">
        <f t="shared" si="230"/>
        <v>4.937308845542112E-2</v>
      </c>
      <c r="J162" s="93">
        <f t="shared" si="230"/>
        <v>5.0904100140515628E-2</v>
      </c>
      <c r="K162" s="93">
        <f t="shared" si="230"/>
        <v>4.9835096358073157E-2</v>
      </c>
      <c r="L162" s="93">
        <f t="shared" ref="L162:T162" si="231">L99/$B$13</f>
        <v>4.8766092575630686E-2</v>
      </c>
      <c r="M162" s="93">
        <f t="shared" si="231"/>
        <v>4.8232691392627702E-2</v>
      </c>
      <c r="N162" s="93">
        <f t="shared" si="231"/>
        <v>4.7699290209624726E-2</v>
      </c>
      <c r="O162" s="93">
        <f t="shared" si="231"/>
        <v>4.7165889026621742E-2</v>
      </c>
      <c r="P162" s="93">
        <f t="shared" si="231"/>
        <v>4.6632487843618758E-2</v>
      </c>
      <c r="Q162" s="93">
        <f t="shared" si="231"/>
        <v>4.6099086660615775E-2</v>
      </c>
      <c r="R162" s="93">
        <f t="shared" si="231"/>
        <v>4.5565685477612798E-2</v>
      </c>
      <c r="S162" s="93">
        <f t="shared" si="231"/>
        <v>4.5032284294609815E-2</v>
      </c>
      <c r="T162" s="93">
        <f t="shared" si="231"/>
        <v>4.4498883111606831E-2</v>
      </c>
    </row>
    <row r="163" spans="4:20">
      <c r="D163" s="179" t="s">
        <v>449</v>
      </c>
      <c r="E163" s="93">
        <f t="shared" ref="E163:K163" si="232">E100/$B$13</f>
        <v>4.4917533647947559E-2</v>
      </c>
      <c r="F163" s="93">
        <f t="shared" si="232"/>
        <v>4.5614299366589832E-2</v>
      </c>
      <c r="G163" s="93">
        <f t="shared" si="232"/>
        <v>4.6311065085232105E-2</v>
      </c>
      <c r="H163" s="93">
        <f t="shared" si="232"/>
        <v>4.7842076770326612E-2</v>
      </c>
      <c r="I163" s="93">
        <f t="shared" si="232"/>
        <v>4.937308845542112E-2</v>
      </c>
      <c r="J163" s="93">
        <f t="shared" si="232"/>
        <v>5.0904100140515628E-2</v>
      </c>
      <c r="K163" s="93">
        <f t="shared" si="232"/>
        <v>4.9835096358073157E-2</v>
      </c>
      <c r="L163" s="93">
        <f t="shared" ref="L163:T163" si="233">L100/$B$13</f>
        <v>4.8766092575630686E-2</v>
      </c>
      <c r="M163" s="93">
        <f t="shared" si="233"/>
        <v>4.8279707049012702E-2</v>
      </c>
      <c r="N163" s="93">
        <f t="shared" si="233"/>
        <v>4.7793321522394717E-2</v>
      </c>
      <c r="O163" s="93">
        <f t="shared" si="233"/>
        <v>4.7306935995776733E-2</v>
      </c>
      <c r="P163" s="93">
        <f t="shared" si="233"/>
        <v>4.6820550469158749E-2</v>
      </c>
      <c r="Q163" s="93">
        <f t="shared" si="233"/>
        <v>4.6334164942540765E-2</v>
      </c>
      <c r="R163" s="93">
        <f t="shared" si="233"/>
        <v>4.5847779415922781E-2</v>
      </c>
      <c r="S163" s="93">
        <f t="shared" si="233"/>
        <v>4.5361393889304796E-2</v>
      </c>
      <c r="T163" s="93">
        <f t="shared" si="233"/>
        <v>4.4875008362686812E-2</v>
      </c>
    </row>
    <row r="164" spans="4:20">
      <c r="D164" s="179" t="s">
        <v>450</v>
      </c>
      <c r="E164" s="93">
        <f t="shared" ref="E164:K164" si="234">E101/$B$13</f>
        <v>4.4917533647947559E-2</v>
      </c>
      <c r="F164" s="93">
        <f t="shared" si="234"/>
        <v>4.5614299366589832E-2</v>
      </c>
      <c r="G164" s="93">
        <f t="shared" si="234"/>
        <v>4.6311065085232105E-2</v>
      </c>
      <c r="H164" s="93">
        <f t="shared" si="234"/>
        <v>4.7842076770326612E-2</v>
      </c>
      <c r="I164" s="93">
        <f t="shared" si="234"/>
        <v>4.937308845542112E-2</v>
      </c>
      <c r="J164" s="93">
        <f t="shared" si="234"/>
        <v>5.0904100140515628E-2</v>
      </c>
      <c r="K164" s="93">
        <f t="shared" si="234"/>
        <v>4.9835096358073157E-2</v>
      </c>
      <c r="L164" s="93">
        <f t="shared" ref="L164:T164" si="235">L101/$B$13</f>
        <v>4.8766092575630686E-2</v>
      </c>
      <c r="M164" s="93">
        <f t="shared" si="235"/>
        <v>4.8108404141240513E-2</v>
      </c>
      <c r="N164" s="93">
        <f t="shared" si="235"/>
        <v>4.7450715706850333E-2</v>
      </c>
      <c r="O164" s="93">
        <f t="shared" si="235"/>
        <v>4.679302727246016E-2</v>
      </c>
      <c r="P164" s="93">
        <f t="shared" si="235"/>
        <v>4.6135338838069979E-2</v>
      </c>
      <c r="Q164" s="93">
        <f t="shared" si="235"/>
        <v>4.5477650403679806E-2</v>
      </c>
      <c r="R164" s="93">
        <f t="shared" si="235"/>
        <v>4.4819961969289626E-2</v>
      </c>
      <c r="S164" s="93">
        <f t="shared" si="235"/>
        <v>4.4162273534899453E-2</v>
      </c>
      <c r="T164" s="93">
        <f t="shared" si="235"/>
        <v>4.350458510050928E-2</v>
      </c>
    </row>
    <row r="165" spans="4:20">
      <c r="D165" s="179" t="s">
        <v>451</v>
      </c>
      <c r="E165" s="93">
        <f t="shared" ref="E165:K165" si="236">E102/$B$13</f>
        <v>4.4917533647947559E-2</v>
      </c>
      <c r="F165" s="93">
        <f t="shared" si="236"/>
        <v>4.5614299366589832E-2</v>
      </c>
      <c r="G165" s="93">
        <f t="shared" si="236"/>
        <v>4.6311065085232105E-2</v>
      </c>
      <c r="H165" s="93">
        <f t="shared" si="236"/>
        <v>4.7842076770326612E-2</v>
      </c>
      <c r="I165" s="93">
        <f t="shared" si="236"/>
        <v>4.937308845542112E-2</v>
      </c>
      <c r="J165" s="93">
        <f t="shared" si="236"/>
        <v>5.0904100140515628E-2</v>
      </c>
      <c r="K165" s="93">
        <f t="shared" si="236"/>
        <v>4.9835096358073157E-2</v>
      </c>
      <c r="L165" s="93">
        <f t="shared" ref="L165:T165" si="237">L102/$B$13</f>
        <v>4.8766092575630686E-2</v>
      </c>
      <c r="M165" s="93">
        <f t="shared" si="237"/>
        <v>4.7773415124720192E-2</v>
      </c>
      <c r="N165" s="93">
        <f t="shared" si="237"/>
        <v>4.6780737673809705E-2</v>
      </c>
      <c r="O165" s="93">
        <f t="shared" si="237"/>
        <v>4.5788060222899211E-2</v>
      </c>
      <c r="P165" s="93">
        <f t="shared" si="237"/>
        <v>4.4795382771988718E-2</v>
      </c>
      <c r="Q165" s="93">
        <f t="shared" si="237"/>
        <v>4.3802705321078224E-2</v>
      </c>
      <c r="R165" s="93">
        <f t="shared" si="237"/>
        <v>4.2810027870167737E-2</v>
      </c>
      <c r="S165" s="93">
        <f t="shared" si="237"/>
        <v>4.1817350419257243E-2</v>
      </c>
      <c r="T165" s="93">
        <f t="shared" si="237"/>
        <v>4.0824672968346749E-2</v>
      </c>
    </row>
    <row r="166" spans="4:20">
      <c r="D166" s="223" t="s">
        <v>452</v>
      </c>
      <c r="E166" s="93">
        <f t="shared" ref="E166:K166" si="238">E103/$B$13</f>
        <v>0.25890719429373821</v>
      </c>
      <c r="F166" s="93">
        <f t="shared" si="238"/>
        <v>0.26152727073695387</v>
      </c>
      <c r="G166" s="93">
        <f t="shared" si="238"/>
        <v>0.26414734718016952</v>
      </c>
      <c r="H166" s="93">
        <f t="shared" si="238"/>
        <v>0.26349756531603424</v>
      </c>
      <c r="I166" s="93">
        <f t="shared" si="238"/>
        <v>0.26284778345189896</v>
      </c>
      <c r="J166" s="93">
        <f t="shared" si="238"/>
        <v>0.26219800158776368</v>
      </c>
      <c r="K166" s="93">
        <f t="shared" si="238"/>
        <v>0.2657576340287105</v>
      </c>
      <c r="L166" s="93">
        <f t="shared" ref="L166:T166" si="239">L103/$B$13</f>
        <v>0.26931726646965737</v>
      </c>
      <c r="M166" s="93">
        <f t="shared" si="239"/>
        <v>0.27237844666533306</v>
      </c>
      <c r="N166" s="93">
        <f t="shared" si="239"/>
        <v>0.27574737390832776</v>
      </c>
      <c r="O166" s="93">
        <f t="shared" si="239"/>
        <v>0.27938401758555603</v>
      </c>
      <c r="P166" s="93">
        <f t="shared" si="239"/>
        <v>0.28323886146692367</v>
      </c>
      <c r="Q166" s="93">
        <f t="shared" si="239"/>
        <v>0.28730258734040814</v>
      </c>
      <c r="R166" s="93">
        <f t="shared" si="239"/>
        <v>0.29150432805512055</v>
      </c>
      <c r="S166" s="93">
        <f t="shared" si="239"/>
        <v>0.29581163491073964</v>
      </c>
      <c r="T166" s="93">
        <f t="shared" si="239"/>
        <v>0.30018329478667516</v>
      </c>
    </row>
    <row r="167" spans="4:20">
      <c r="D167" s="176" t="s">
        <v>453</v>
      </c>
      <c r="E167" s="93">
        <f t="shared" ref="E167:K167" si="240">E104/$B$13</f>
        <v>0.25890719429373821</v>
      </c>
      <c r="F167" s="93">
        <f t="shared" si="240"/>
        <v>0.26152727073695387</v>
      </c>
      <c r="G167" s="93">
        <f t="shared" si="240"/>
        <v>0.26414734718016952</v>
      </c>
      <c r="H167" s="93">
        <f t="shared" si="240"/>
        <v>0.26349756531603424</v>
      </c>
      <c r="I167" s="93">
        <f t="shared" si="240"/>
        <v>0.26284778345189896</v>
      </c>
      <c r="J167" s="93">
        <f t="shared" si="240"/>
        <v>0.26219800158776368</v>
      </c>
      <c r="K167" s="93">
        <f t="shared" si="240"/>
        <v>0.2657576340287105</v>
      </c>
      <c r="L167" s="93">
        <f t="shared" ref="L167:T167" si="241">L104/$B$13</f>
        <v>0.26931726646965737</v>
      </c>
      <c r="M167" s="93">
        <f t="shared" si="241"/>
        <v>0.27305665554031061</v>
      </c>
      <c r="N167" s="93">
        <f t="shared" si="241"/>
        <v>0.27679604461096385</v>
      </c>
      <c r="O167" s="93">
        <f t="shared" si="241"/>
        <v>0.2805354336816171</v>
      </c>
      <c r="P167" s="93">
        <f t="shared" si="241"/>
        <v>0.28427482275227034</v>
      </c>
      <c r="Q167" s="93">
        <f t="shared" si="241"/>
        <v>0.28801421182292358</v>
      </c>
      <c r="R167" s="93">
        <f t="shared" si="241"/>
        <v>0.29175360089357683</v>
      </c>
      <c r="S167" s="93">
        <f t="shared" si="241"/>
        <v>0.29549298996423007</v>
      </c>
      <c r="T167" s="93">
        <f t="shared" si="241"/>
        <v>0.29923237903488331</v>
      </c>
    </row>
    <row r="168" spans="4:20">
      <c r="D168" s="176" t="s">
        <v>454</v>
      </c>
      <c r="E168" s="93">
        <f t="shared" ref="E168:K168" si="242">E105/$B$13</f>
        <v>0.25890719429373821</v>
      </c>
      <c r="F168" s="93">
        <f t="shared" si="242"/>
        <v>0.26152727073695387</v>
      </c>
      <c r="G168" s="93">
        <f t="shared" si="242"/>
        <v>0.26414734718016952</v>
      </c>
      <c r="H168" s="93">
        <f t="shared" si="242"/>
        <v>0.26349756531603424</v>
      </c>
      <c r="I168" s="93">
        <f t="shared" si="242"/>
        <v>0.26284778345189896</v>
      </c>
      <c r="J168" s="93">
        <f t="shared" si="242"/>
        <v>0.26219800158776368</v>
      </c>
      <c r="K168" s="93">
        <f t="shared" si="242"/>
        <v>0.2657576340287105</v>
      </c>
      <c r="L168" s="93">
        <f t="shared" ref="L168:T168" si="243">L105/$B$13</f>
        <v>0.26931726646965737</v>
      </c>
      <c r="M168" s="93">
        <f t="shared" si="243"/>
        <v>0.27485949530548254</v>
      </c>
      <c r="N168" s="93">
        <f t="shared" si="243"/>
        <v>0.28040172414130771</v>
      </c>
      <c r="O168" s="93">
        <f t="shared" si="243"/>
        <v>0.28594395297713288</v>
      </c>
      <c r="P168" s="93">
        <f t="shared" si="243"/>
        <v>0.29148618181295805</v>
      </c>
      <c r="Q168" s="93">
        <f t="shared" si="243"/>
        <v>0.29702841064878321</v>
      </c>
      <c r="R168" s="93">
        <f t="shared" si="243"/>
        <v>0.30257063948460838</v>
      </c>
      <c r="S168" s="93">
        <f t="shared" si="243"/>
        <v>0.30811286832043355</v>
      </c>
      <c r="T168" s="93">
        <f t="shared" si="243"/>
        <v>0.31365509715625872</v>
      </c>
    </row>
    <row r="169" spans="4:20">
      <c r="D169" s="176" t="s">
        <v>455</v>
      </c>
      <c r="E169" s="93">
        <f t="shared" ref="E169:K169" si="244">E106/$B$13</f>
        <v>0.25890719429373821</v>
      </c>
      <c r="F169" s="93">
        <f t="shared" si="244"/>
        <v>0.26152727073695387</v>
      </c>
      <c r="G169" s="93">
        <f t="shared" si="244"/>
        <v>0.26414734718016952</v>
      </c>
      <c r="H169" s="93">
        <f t="shared" si="244"/>
        <v>0.26349756531603424</v>
      </c>
      <c r="I169" s="93">
        <f t="shared" si="244"/>
        <v>0.26284778345189896</v>
      </c>
      <c r="J169" s="93">
        <f t="shared" si="244"/>
        <v>0.26219800158776368</v>
      </c>
      <c r="K169" s="93">
        <f t="shared" si="244"/>
        <v>0.2657576340287105</v>
      </c>
      <c r="L169" s="93">
        <f t="shared" ref="L169:T169" si="245">L106/$B$13</f>
        <v>0.26931726646965737</v>
      </c>
      <c r="M169" s="93">
        <f t="shared" si="245"/>
        <v>0.27293135183597</v>
      </c>
      <c r="N169" s="93">
        <f t="shared" si="245"/>
        <v>0.27654543720228264</v>
      </c>
      <c r="O169" s="93">
        <f t="shared" si="245"/>
        <v>0.28015952256859522</v>
      </c>
      <c r="P169" s="93">
        <f t="shared" si="245"/>
        <v>0.28377360793490786</v>
      </c>
      <c r="Q169" s="93">
        <f t="shared" si="245"/>
        <v>0.28738769330122049</v>
      </c>
      <c r="R169" s="93">
        <f t="shared" si="245"/>
        <v>0.29100177866753307</v>
      </c>
      <c r="S169" s="93">
        <f t="shared" si="245"/>
        <v>0.29461586403384571</v>
      </c>
      <c r="T169" s="93">
        <f t="shared" si="245"/>
        <v>0.29822994940015835</v>
      </c>
    </row>
    <row r="170" spans="4:20">
      <c r="D170" s="176" t="s">
        <v>456</v>
      </c>
      <c r="E170" s="93">
        <f t="shared" ref="E170:K170" si="246">E107/$B$13</f>
        <v>0.25890719429373821</v>
      </c>
      <c r="F170" s="93">
        <f t="shared" si="246"/>
        <v>0.26152727073695387</v>
      </c>
      <c r="G170" s="93">
        <f t="shared" si="246"/>
        <v>0.26414734718016952</v>
      </c>
      <c r="H170" s="93">
        <f t="shared" si="246"/>
        <v>0.26349756531603424</v>
      </c>
      <c r="I170" s="93">
        <f t="shared" si="246"/>
        <v>0.26284778345189896</v>
      </c>
      <c r="J170" s="93">
        <f t="shared" si="246"/>
        <v>0.26219800158776368</v>
      </c>
      <c r="K170" s="93">
        <f t="shared" si="246"/>
        <v>0.2657576340287105</v>
      </c>
      <c r="L170" s="93">
        <f t="shared" ref="L170:T170" si="247">L107/$B$13</f>
        <v>0.26931726646965737</v>
      </c>
      <c r="M170" s="93">
        <f t="shared" si="247"/>
        <v>0.27364153279499837</v>
      </c>
      <c r="N170" s="93">
        <f t="shared" si="247"/>
        <v>0.27796579912033936</v>
      </c>
      <c r="O170" s="93">
        <f t="shared" si="247"/>
        <v>0.2822900654456803</v>
      </c>
      <c r="P170" s="93">
        <f t="shared" si="247"/>
        <v>0.2866143317710213</v>
      </c>
      <c r="Q170" s="93">
        <f t="shared" si="247"/>
        <v>0.29093859809636224</v>
      </c>
      <c r="R170" s="93">
        <f t="shared" si="247"/>
        <v>0.29526286442170324</v>
      </c>
      <c r="S170" s="93">
        <f t="shared" si="247"/>
        <v>0.29958713074704424</v>
      </c>
      <c r="T170" s="93">
        <f t="shared" si="247"/>
        <v>0.30391139707238518</v>
      </c>
    </row>
    <row r="171" spans="4:20">
      <c r="D171" s="176" t="s">
        <v>457</v>
      </c>
      <c r="E171" s="93">
        <f t="shared" ref="E171:K171" si="248">E108/$B$13</f>
        <v>0.25890719429373821</v>
      </c>
      <c r="F171" s="93">
        <f t="shared" si="248"/>
        <v>0.26152727073695387</v>
      </c>
      <c r="G171" s="93">
        <f t="shared" si="248"/>
        <v>0.26414734718016952</v>
      </c>
      <c r="H171" s="93">
        <f t="shared" si="248"/>
        <v>0.26349756531603424</v>
      </c>
      <c r="I171" s="93">
        <f t="shared" si="248"/>
        <v>0.26284778345189896</v>
      </c>
      <c r="J171" s="93">
        <f t="shared" si="248"/>
        <v>0.26219800158776368</v>
      </c>
      <c r="K171" s="93">
        <f t="shared" si="248"/>
        <v>0.2657576340287105</v>
      </c>
      <c r="L171" s="93">
        <f t="shared" ref="L171:T171" si="249">L108/$B$13</f>
        <v>0.26931726646965737</v>
      </c>
      <c r="M171" s="93">
        <f t="shared" si="249"/>
        <v>0.27090102271869088</v>
      </c>
      <c r="N171" s="93">
        <f t="shared" si="249"/>
        <v>0.27248477896772438</v>
      </c>
      <c r="O171" s="93">
        <f t="shared" si="249"/>
        <v>0.27406853521675789</v>
      </c>
      <c r="P171" s="93">
        <f t="shared" si="249"/>
        <v>0.2756522914657914</v>
      </c>
      <c r="Q171" s="93">
        <f t="shared" si="249"/>
        <v>0.27723604771482485</v>
      </c>
      <c r="R171" s="93">
        <f t="shared" si="249"/>
        <v>0.27881980396385836</v>
      </c>
      <c r="S171" s="93">
        <f t="shared" si="249"/>
        <v>0.28040356021289187</v>
      </c>
      <c r="T171" s="93">
        <f t="shared" si="249"/>
        <v>0.28198731646192537</v>
      </c>
    </row>
    <row r="172" spans="4:20">
      <c r="D172" s="224" t="s">
        <v>458</v>
      </c>
      <c r="E172" s="93">
        <f t="shared" ref="E172:K172" si="250">E109/$B$13</f>
        <v>6.8336321086692964E-2</v>
      </c>
      <c r="F172" s="93">
        <f t="shared" si="250"/>
        <v>6.782434238345704E-2</v>
      </c>
      <c r="G172" s="93">
        <f t="shared" si="250"/>
        <v>6.7312363680221102E-2</v>
      </c>
      <c r="H172" s="93">
        <f t="shared" si="250"/>
        <v>6.7048705142730008E-2</v>
      </c>
      <c r="I172" s="93">
        <f t="shared" si="250"/>
        <v>6.6785046605238901E-2</v>
      </c>
      <c r="J172" s="93">
        <f t="shared" si="250"/>
        <v>6.6521388067747808E-2</v>
      </c>
      <c r="K172" s="93">
        <f t="shared" si="250"/>
        <v>6.6746862132417942E-2</v>
      </c>
      <c r="L172" s="93">
        <f t="shared" ref="L172:T172" si="251">L109/$B$13</f>
        <v>6.6972336197088062E-2</v>
      </c>
      <c r="M172" s="93">
        <f t="shared" si="251"/>
        <v>6.5465938860927303E-2</v>
      </c>
      <c r="N172" s="93">
        <f t="shared" si="251"/>
        <v>6.3868640561401346E-2</v>
      </c>
      <c r="O172" s="93">
        <f t="shared" si="251"/>
        <v>6.2202900704800501E-2</v>
      </c>
      <c r="P172" s="93">
        <f t="shared" si="251"/>
        <v>6.048044969631252E-2</v>
      </c>
      <c r="Q172" s="93">
        <f t="shared" si="251"/>
        <v>5.8699274625204967E-2</v>
      </c>
      <c r="R172" s="93">
        <f t="shared" si="251"/>
        <v>5.6870658569453024E-2</v>
      </c>
      <c r="S172" s="93">
        <f t="shared" si="251"/>
        <v>5.5022321820726909E-2</v>
      </c>
      <c r="T172" s="93">
        <f t="shared" si="251"/>
        <v>5.315269868430135E-2</v>
      </c>
    </row>
    <row r="173" spans="4:20">
      <c r="D173" s="183" t="s">
        <v>459</v>
      </c>
      <c r="E173" s="93">
        <f t="shared" ref="E173:K173" si="252">E110/$B$13</f>
        <v>6.8336321086692964E-2</v>
      </c>
      <c r="F173" s="93">
        <f t="shared" si="252"/>
        <v>6.782434238345704E-2</v>
      </c>
      <c r="G173" s="93">
        <f t="shared" si="252"/>
        <v>6.7312363680221102E-2</v>
      </c>
      <c r="H173" s="93">
        <f t="shared" si="252"/>
        <v>6.7048705142730008E-2</v>
      </c>
      <c r="I173" s="93">
        <f t="shared" si="252"/>
        <v>6.6785046605238901E-2</v>
      </c>
      <c r="J173" s="93">
        <f t="shared" si="252"/>
        <v>6.6521388067747808E-2</v>
      </c>
      <c r="K173" s="93">
        <f t="shared" si="252"/>
        <v>6.6746862132417942E-2</v>
      </c>
      <c r="L173" s="93">
        <f t="shared" ref="L173:T173" si="253">L110/$B$13</f>
        <v>6.6972336197088062E-2</v>
      </c>
      <c r="M173" s="93">
        <f t="shared" si="253"/>
        <v>6.5641085615856534E-2</v>
      </c>
      <c r="N173" s="93">
        <f t="shared" si="253"/>
        <v>6.4309835034625007E-2</v>
      </c>
      <c r="O173" s="93">
        <f t="shared" si="253"/>
        <v>6.2978584453393466E-2</v>
      </c>
      <c r="P173" s="93">
        <f t="shared" si="253"/>
        <v>6.1647333872161938E-2</v>
      </c>
      <c r="Q173" s="93">
        <f t="shared" si="253"/>
        <v>6.0316083290930404E-2</v>
      </c>
      <c r="R173" s="93">
        <f t="shared" si="253"/>
        <v>5.898483270969887E-2</v>
      </c>
      <c r="S173" s="93">
        <f t="shared" si="253"/>
        <v>5.7653582128467336E-2</v>
      </c>
      <c r="T173" s="93">
        <f t="shared" si="253"/>
        <v>5.6322331547235802E-2</v>
      </c>
    </row>
    <row r="174" spans="4:20">
      <c r="D174" s="183" t="s">
        <v>460</v>
      </c>
      <c r="E174" s="93">
        <f t="shared" ref="E174:K174" si="254">E111/$B$13</f>
        <v>6.8336321086692964E-2</v>
      </c>
      <c r="F174" s="93">
        <f t="shared" si="254"/>
        <v>6.782434238345704E-2</v>
      </c>
      <c r="G174" s="93">
        <f t="shared" si="254"/>
        <v>6.7312363680221102E-2</v>
      </c>
      <c r="H174" s="93">
        <f t="shared" si="254"/>
        <v>6.7048705142730008E-2</v>
      </c>
      <c r="I174" s="93">
        <f t="shared" si="254"/>
        <v>6.6785046605238901E-2</v>
      </c>
      <c r="J174" s="93">
        <f t="shared" si="254"/>
        <v>6.6521388067747808E-2</v>
      </c>
      <c r="K174" s="93">
        <f t="shared" si="254"/>
        <v>6.6746862132417942E-2</v>
      </c>
      <c r="L174" s="93">
        <f t="shared" ref="L174:T174" si="255">L111/$B$13</f>
        <v>6.6972336197088062E-2</v>
      </c>
      <c r="M174" s="93">
        <f t="shared" si="255"/>
        <v>6.6784271739982928E-2</v>
      </c>
      <c r="N174" s="93">
        <f t="shared" si="255"/>
        <v>6.6596207282877795E-2</v>
      </c>
      <c r="O174" s="93">
        <f t="shared" si="255"/>
        <v>6.6408142825772662E-2</v>
      </c>
      <c r="P174" s="93">
        <f t="shared" si="255"/>
        <v>6.6220078368667529E-2</v>
      </c>
      <c r="Q174" s="93">
        <f t="shared" si="255"/>
        <v>6.6032013911562396E-2</v>
      </c>
      <c r="R174" s="93">
        <f t="shared" si="255"/>
        <v>6.5843949454457262E-2</v>
      </c>
      <c r="S174" s="93">
        <f t="shared" si="255"/>
        <v>6.5655884997352129E-2</v>
      </c>
      <c r="T174" s="93">
        <f t="shared" si="255"/>
        <v>6.5467820540246996E-2</v>
      </c>
    </row>
    <row r="175" spans="4:20">
      <c r="D175" s="183" t="s">
        <v>461</v>
      </c>
      <c r="E175" s="93">
        <f t="shared" ref="E175:K175" si="256">E112/$B$13</f>
        <v>6.8336321086692964E-2</v>
      </c>
      <c r="F175" s="93">
        <f t="shared" si="256"/>
        <v>6.782434238345704E-2</v>
      </c>
      <c r="G175" s="93">
        <f t="shared" si="256"/>
        <v>6.7312363680221102E-2</v>
      </c>
      <c r="H175" s="93">
        <f t="shared" si="256"/>
        <v>6.7048705142730008E-2</v>
      </c>
      <c r="I175" s="93">
        <f t="shared" si="256"/>
        <v>6.6785046605238901E-2</v>
      </c>
      <c r="J175" s="93">
        <f t="shared" si="256"/>
        <v>6.6521388067747808E-2</v>
      </c>
      <c r="K175" s="93">
        <f t="shared" si="256"/>
        <v>6.6746862132417942E-2</v>
      </c>
      <c r="L175" s="93">
        <f t="shared" ref="L175:T175" si="257">L112/$B$13</f>
        <v>6.6972336197088062E-2</v>
      </c>
      <c r="M175" s="93">
        <f t="shared" si="257"/>
        <v>6.5812214844820804E-2</v>
      </c>
      <c r="N175" s="93">
        <f t="shared" si="257"/>
        <v>6.4652093492553547E-2</v>
      </c>
      <c r="O175" s="93">
        <f t="shared" si="257"/>
        <v>6.3491972140286276E-2</v>
      </c>
      <c r="P175" s="93">
        <f t="shared" si="257"/>
        <v>6.2331850788019026E-2</v>
      </c>
      <c r="Q175" s="93">
        <f t="shared" si="257"/>
        <v>6.1171729435751776E-2</v>
      </c>
      <c r="R175" s="93">
        <f t="shared" si="257"/>
        <v>6.0011608083484519E-2</v>
      </c>
      <c r="S175" s="93">
        <f t="shared" si="257"/>
        <v>5.8851486731217269E-2</v>
      </c>
      <c r="T175" s="93">
        <f t="shared" si="257"/>
        <v>5.7691365378950012E-2</v>
      </c>
    </row>
    <row r="176" spans="4:20">
      <c r="D176" s="183" t="s">
        <v>462</v>
      </c>
      <c r="E176" s="93">
        <f t="shared" ref="E176:K176" si="258">E113/$B$13</f>
        <v>6.8336321086692964E-2</v>
      </c>
      <c r="F176" s="93">
        <f t="shared" si="258"/>
        <v>6.782434238345704E-2</v>
      </c>
      <c r="G176" s="93">
        <f t="shared" si="258"/>
        <v>6.7312363680221102E-2</v>
      </c>
      <c r="H176" s="93">
        <f t="shared" si="258"/>
        <v>6.7048705142730008E-2</v>
      </c>
      <c r="I176" s="93">
        <f t="shared" si="258"/>
        <v>6.6785046605238901E-2</v>
      </c>
      <c r="J176" s="93">
        <f t="shared" si="258"/>
        <v>6.6521388067747808E-2</v>
      </c>
      <c r="K176" s="93">
        <f t="shared" si="258"/>
        <v>6.6746862132417942E-2</v>
      </c>
      <c r="L176" s="93">
        <f t="shared" ref="L176:T176" si="259">L113/$B$13</f>
        <v>6.6972336197088062E-2</v>
      </c>
      <c r="M176" s="93">
        <f t="shared" si="259"/>
        <v>6.5751172802140337E-2</v>
      </c>
      <c r="N176" s="93">
        <f t="shared" si="259"/>
        <v>6.4530009407192612E-2</v>
      </c>
      <c r="O176" s="93">
        <f t="shared" si="259"/>
        <v>6.3308846012244874E-2</v>
      </c>
      <c r="P176" s="93">
        <f t="shared" si="259"/>
        <v>6.2087682617297142E-2</v>
      </c>
      <c r="Q176" s="93">
        <f t="shared" si="259"/>
        <v>6.0866519222349404E-2</v>
      </c>
      <c r="R176" s="93">
        <f t="shared" si="259"/>
        <v>5.9645355827401672E-2</v>
      </c>
      <c r="S176" s="93">
        <f t="shared" si="259"/>
        <v>5.8424192432453934E-2</v>
      </c>
      <c r="T176" s="93">
        <f t="shared" si="259"/>
        <v>5.7203029037506202E-2</v>
      </c>
    </row>
    <row r="177" spans="4:20">
      <c r="D177" s="183" t="s">
        <v>463</v>
      </c>
      <c r="E177" s="93">
        <f t="shared" ref="E177:K177" si="260">E114/$B$13</f>
        <v>6.8336321086692964E-2</v>
      </c>
      <c r="F177" s="93">
        <f t="shared" si="260"/>
        <v>6.782434238345704E-2</v>
      </c>
      <c r="G177" s="93">
        <f t="shared" si="260"/>
        <v>6.7312363680221102E-2</v>
      </c>
      <c r="H177" s="93">
        <f t="shared" si="260"/>
        <v>6.7048705142730008E-2</v>
      </c>
      <c r="I177" s="93">
        <f t="shared" si="260"/>
        <v>6.6785046605238901E-2</v>
      </c>
      <c r="J177" s="93">
        <f t="shared" si="260"/>
        <v>6.6521388067747808E-2</v>
      </c>
      <c r="K177" s="93">
        <f t="shared" si="260"/>
        <v>6.6746862132417942E-2</v>
      </c>
      <c r="L177" s="93">
        <f t="shared" ref="L177:T177" si="261">L114/$B$13</f>
        <v>6.6972336197088062E-2</v>
      </c>
      <c r="M177" s="93">
        <f t="shared" si="261"/>
        <v>6.5547979311667032E-2</v>
      </c>
      <c r="N177" s="93">
        <f t="shared" si="261"/>
        <v>6.4123622426245988E-2</v>
      </c>
      <c r="O177" s="93">
        <f t="shared" si="261"/>
        <v>6.2699265540824944E-2</v>
      </c>
      <c r="P177" s="93">
        <f t="shared" si="261"/>
        <v>6.1274908655403908E-2</v>
      </c>
      <c r="Q177" s="93">
        <f t="shared" si="261"/>
        <v>5.9850551769982871E-2</v>
      </c>
      <c r="R177" s="93">
        <f t="shared" si="261"/>
        <v>5.8426194884561827E-2</v>
      </c>
      <c r="S177" s="93">
        <f t="shared" si="261"/>
        <v>5.7001837999140791E-2</v>
      </c>
      <c r="T177" s="93">
        <f t="shared" si="261"/>
        <v>5.5577481113719747E-2</v>
      </c>
    </row>
    <row r="178" spans="4:20">
      <c r="D178" s="225" t="s">
        <v>464</v>
      </c>
      <c r="E178" s="93">
        <f t="shared" ref="E178:K178" si="262">E115/$B$13</f>
        <v>0.10573401616535216</v>
      </c>
      <c r="F178" s="93">
        <f t="shared" si="262"/>
        <v>0.10458799761108896</v>
      </c>
      <c r="G178" s="93">
        <f t="shared" si="262"/>
        <v>0.10344197905682576</v>
      </c>
      <c r="H178" s="93">
        <f t="shared" si="262"/>
        <v>0.10151112023878776</v>
      </c>
      <c r="I178" s="93">
        <f t="shared" si="262"/>
        <v>9.9580261420749772E-2</v>
      </c>
      <c r="J178" s="93">
        <f t="shared" si="262"/>
        <v>9.7649402602711793E-2</v>
      </c>
      <c r="K178" s="93">
        <f t="shared" si="262"/>
        <v>9.5854934200807054E-2</v>
      </c>
      <c r="L178" s="93">
        <f t="shared" ref="L178:T178" si="263">L115/$B$13</f>
        <v>9.4060465798902315E-2</v>
      </c>
      <c r="M178" s="93">
        <f t="shared" si="263"/>
        <v>9.2006184601017477E-2</v>
      </c>
      <c r="N178" s="93">
        <f t="shared" si="263"/>
        <v>8.9812149156758489E-2</v>
      </c>
      <c r="O178" s="93">
        <f t="shared" si="263"/>
        <v>8.7512757707763414E-2</v>
      </c>
      <c r="P178" s="93">
        <f t="shared" si="263"/>
        <v>8.5142328548405394E-2</v>
      </c>
      <c r="Q178" s="93">
        <f t="shared" si="263"/>
        <v>8.2742622265706972E-2</v>
      </c>
      <c r="R178" s="93">
        <f t="shared" si="263"/>
        <v>8.0334987908611738E-2</v>
      </c>
      <c r="S178" s="93">
        <f t="shared" si="263"/>
        <v>7.7939596770873601E-2</v>
      </c>
      <c r="T178" s="93">
        <f t="shared" si="263"/>
        <v>7.5598195236473723E-2</v>
      </c>
    </row>
    <row r="179" spans="4:20">
      <c r="D179" s="184" t="s">
        <v>465</v>
      </c>
      <c r="E179" s="93">
        <f t="shared" ref="E179:K179" si="264">E116/$B$13</f>
        <v>0.10573401616535216</v>
      </c>
      <c r="F179" s="93">
        <f t="shared" si="264"/>
        <v>0.10458799761108896</v>
      </c>
      <c r="G179" s="93">
        <f t="shared" si="264"/>
        <v>0.10344197905682576</v>
      </c>
      <c r="H179" s="93">
        <f t="shared" si="264"/>
        <v>0.10151112023878776</v>
      </c>
      <c r="I179" s="93">
        <f t="shared" si="264"/>
        <v>9.9580261420749772E-2</v>
      </c>
      <c r="J179" s="93">
        <f t="shared" si="264"/>
        <v>9.7649402602711793E-2</v>
      </c>
      <c r="K179" s="93">
        <f t="shared" si="264"/>
        <v>9.5854934200807054E-2</v>
      </c>
      <c r="L179" s="93">
        <f t="shared" ref="L179:T179" si="265">L116/$B$13</f>
        <v>9.4060465798902315E-2</v>
      </c>
      <c r="M179" s="93">
        <f t="shared" si="265"/>
        <v>9.1957153393627963E-2</v>
      </c>
      <c r="N179" s="93">
        <f t="shared" si="265"/>
        <v>8.9853840988353598E-2</v>
      </c>
      <c r="O179" s="93">
        <f t="shared" si="265"/>
        <v>8.7750528583079232E-2</v>
      </c>
      <c r="P179" s="93">
        <f t="shared" si="265"/>
        <v>8.5647216177804866E-2</v>
      </c>
      <c r="Q179" s="93">
        <f t="shared" si="265"/>
        <v>8.3543903772530501E-2</v>
      </c>
      <c r="R179" s="93">
        <f t="shared" si="265"/>
        <v>8.1440591367256135E-2</v>
      </c>
      <c r="S179" s="93">
        <f t="shared" si="265"/>
        <v>7.9337278961981769E-2</v>
      </c>
      <c r="T179" s="93">
        <f t="shared" si="265"/>
        <v>7.7233966556707404E-2</v>
      </c>
    </row>
    <row r="180" spans="4:20">
      <c r="D180" s="184" t="s">
        <v>466</v>
      </c>
      <c r="E180" s="93">
        <f t="shared" ref="E180:K180" si="266">E117/$B$13</f>
        <v>0.10573401616535216</v>
      </c>
      <c r="F180" s="93">
        <f t="shared" si="266"/>
        <v>0.10458799761108896</v>
      </c>
      <c r="G180" s="93">
        <f t="shared" si="266"/>
        <v>0.10344197905682576</v>
      </c>
      <c r="H180" s="93">
        <f t="shared" si="266"/>
        <v>0.10151112023878776</v>
      </c>
      <c r="I180" s="93">
        <f t="shared" si="266"/>
        <v>9.9580261420749772E-2</v>
      </c>
      <c r="J180" s="93">
        <f t="shared" si="266"/>
        <v>9.7649402602711793E-2</v>
      </c>
      <c r="K180" s="93">
        <f t="shared" si="266"/>
        <v>9.5854934200807054E-2</v>
      </c>
      <c r="L180" s="93">
        <f t="shared" ref="L180:T180" si="267">L117/$B$13</f>
        <v>9.4060465798902315E-2</v>
      </c>
      <c r="M180" s="93">
        <f t="shared" si="267"/>
        <v>9.2210069167359479E-2</v>
      </c>
      <c r="N180" s="93">
        <f t="shared" si="267"/>
        <v>9.0359672535816629E-2</v>
      </c>
      <c r="O180" s="93">
        <f t="shared" si="267"/>
        <v>8.8509275904273779E-2</v>
      </c>
      <c r="P180" s="93">
        <f t="shared" si="267"/>
        <v>8.6658879272730929E-2</v>
      </c>
      <c r="Q180" s="93">
        <f t="shared" si="267"/>
        <v>8.4808482641188093E-2</v>
      </c>
      <c r="R180" s="93">
        <f t="shared" si="267"/>
        <v>8.2958086009645243E-2</v>
      </c>
      <c r="S180" s="93">
        <f t="shared" si="267"/>
        <v>8.1107689378102393E-2</v>
      </c>
      <c r="T180" s="93">
        <f t="shared" si="267"/>
        <v>7.9257292746559543E-2</v>
      </c>
    </row>
    <row r="181" spans="4:20">
      <c r="D181" s="184" t="s">
        <v>467</v>
      </c>
      <c r="E181" s="93">
        <f t="shared" ref="E181:K181" si="268">E118/$B$13</f>
        <v>0.10573401616535216</v>
      </c>
      <c r="F181" s="93">
        <f t="shared" si="268"/>
        <v>0.10458799761108896</v>
      </c>
      <c r="G181" s="93">
        <f t="shared" si="268"/>
        <v>0.10344197905682576</v>
      </c>
      <c r="H181" s="93">
        <f t="shared" si="268"/>
        <v>0.10151112023878776</v>
      </c>
      <c r="I181" s="93">
        <f t="shared" si="268"/>
        <v>9.9580261420749772E-2</v>
      </c>
      <c r="J181" s="93">
        <f t="shared" si="268"/>
        <v>9.7649402602711793E-2</v>
      </c>
      <c r="K181" s="93">
        <f t="shared" si="268"/>
        <v>9.5854934200807054E-2</v>
      </c>
      <c r="L181" s="93">
        <f t="shared" ref="L181:T181" si="269">L118/$B$13</f>
        <v>9.4060465798902315E-2</v>
      </c>
      <c r="M181" s="93">
        <f t="shared" si="269"/>
        <v>9.2191820332719734E-2</v>
      </c>
      <c r="N181" s="93">
        <f t="shared" si="269"/>
        <v>9.0323174866537154E-2</v>
      </c>
      <c r="O181" s="93">
        <f t="shared" si="269"/>
        <v>8.8454529400354573E-2</v>
      </c>
      <c r="P181" s="93">
        <f t="shared" si="269"/>
        <v>8.6585883934171992E-2</v>
      </c>
      <c r="Q181" s="93">
        <f t="shared" si="269"/>
        <v>8.4717238467989411E-2</v>
      </c>
      <c r="R181" s="93">
        <f t="shared" si="269"/>
        <v>8.2848593001806817E-2</v>
      </c>
      <c r="S181" s="93">
        <f t="shared" si="269"/>
        <v>8.0979947535624236E-2</v>
      </c>
      <c r="T181" s="93">
        <f t="shared" si="269"/>
        <v>7.9111302069441655E-2</v>
      </c>
    </row>
    <row r="182" spans="4:20">
      <c r="D182" s="184" t="s">
        <v>468</v>
      </c>
      <c r="E182" s="93">
        <f t="shared" ref="E182:K182" si="270">E119/$B$13</f>
        <v>0.10573401616535216</v>
      </c>
      <c r="F182" s="93">
        <f t="shared" si="270"/>
        <v>0.10458799761108896</v>
      </c>
      <c r="G182" s="93">
        <f t="shared" si="270"/>
        <v>0.10344197905682576</v>
      </c>
      <c r="H182" s="93">
        <f t="shared" si="270"/>
        <v>0.10151112023878776</v>
      </c>
      <c r="I182" s="93">
        <f t="shared" si="270"/>
        <v>9.9580261420749772E-2</v>
      </c>
      <c r="J182" s="93">
        <f t="shared" si="270"/>
        <v>9.7649402602711793E-2</v>
      </c>
      <c r="K182" s="93">
        <f t="shared" si="270"/>
        <v>9.5854934200807054E-2</v>
      </c>
      <c r="L182" s="93">
        <f t="shared" ref="L182:T182" si="271">L119/$B$13</f>
        <v>9.4060465798902315E-2</v>
      </c>
      <c r="M182" s="93">
        <f t="shared" si="271"/>
        <v>9.2108114297237476E-2</v>
      </c>
      <c r="N182" s="93">
        <f t="shared" si="271"/>
        <v>9.0155762795572622E-2</v>
      </c>
      <c r="O182" s="93">
        <f t="shared" si="271"/>
        <v>8.8203411293907782E-2</v>
      </c>
      <c r="P182" s="93">
        <f t="shared" si="271"/>
        <v>8.6251059792242929E-2</v>
      </c>
      <c r="Q182" s="93">
        <f t="shared" si="271"/>
        <v>8.4298708290578089E-2</v>
      </c>
      <c r="R182" s="93">
        <f t="shared" si="271"/>
        <v>8.2346356788913236E-2</v>
      </c>
      <c r="S182" s="93">
        <f t="shared" si="271"/>
        <v>8.0394005287248382E-2</v>
      </c>
      <c r="T182" s="93">
        <f t="shared" si="271"/>
        <v>7.8441653785583543E-2</v>
      </c>
    </row>
    <row r="183" spans="4:20">
      <c r="D183" s="184" t="s">
        <v>469</v>
      </c>
      <c r="E183" s="93">
        <f t="shared" ref="E183:K183" si="272">E120/$B$13</f>
        <v>0.10573401616535216</v>
      </c>
      <c r="F183" s="93">
        <f t="shared" si="272"/>
        <v>0.10458799761108896</v>
      </c>
      <c r="G183" s="93">
        <f t="shared" si="272"/>
        <v>0.10344197905682576</v>
      </c>
      <c r="H183" s="93">
        <f t="shared" si="272"/>
        <v>0.10151112023878776</v>
      </c>
      <c r="I183" s="93">
        <f t="shared" si="272"/>
        <v>9.9580261420749772E-2</v>
      </c>
      <c r="J183" s="93">
        <f t="shared" si="272"/>
        <v>9.7649402602711793E-2</v>
      </c>
      <c r="K183" s="93">
        <f t="shared" si="272"/>
        <v>9.5854934200807054E-2</v>
      </c>
      <c r="L183" s="93">
        <f t="shared" ref="L183:T183" si="273">L120/$B$13</f>
        <v>9.4060465798902315E-2</v>
      </c>
      <c r="M183" s="93">
        <f t="shared" si="273"/>
        <v>9.3105705500036967E-2</v>
      </c>
      <c r="N183" s="93">
        <f t="shared" si="273"/>
        <v>9.2150945201171619E-2</v>
      </c>
      <c r="O183" s="93">
        <f t="shared" si="273"/>
        <v>9.1196184902306271E-2</v>
      </c>
      <c r="P183" s="93">
        <f t="shared" si="273"/>
        <v>9.0241424603440923E-2</v>
      </c>
      <c r="Q183" s="93">
        <f t="shared" si="273"/>
        <v>8.9286664304575561E-2</v>
      </c>
      <c r="R183" s="93">
        <f t="shared" si="273"/>
        <v>8.8331904005710213E-2</v>
      </c>
      <c r="S183" s="93">
        <f t="shared" si="273"/>
        <v>8.7377143706844865E-2</v>
      </c>
      <c r="T183" s="93">
        <f t="shared" si="273"/>
        <v>8.6422383407979517E-2</v>
      </c>
    </row>
    <row r="184" spans="4:20">
      <c r="D184" s="226" t="s">
        <v>470</v>
      </c>
      <c r="E184" s="93">
        <f t="shared" ref="E184:K184" si="274">E121/$B$13</f>
        <v>0.12398675927168244</v>
      </c>
      <c r="F184" s="93">
        <f t="shared" si="274"/>
        <v>0.12192734067992902</v>
      </c>
      <c r="G184" s="93">
        <f t="shared" si="274"/>
        <v>0.11986792208817562</v>
      </c>
      <c r="H184" s="93">
        <f t="shared" si="274"/>
        <v>0.11923840302039988</v>
      </c>
      <c r="I184" s="93">
        <f t="shared" si="274"/>
        <v>0.11860888395262414</v>
      </c>
      <c r="J184" s="93">
        <f t="shared" si="274"/>
        <v>0.11797936488484838</v>
      </c>
      <c r="K184" s="93">
        <f t="shared" si="274"/>
        <v>0.1167116484600194</v>
      </c>
      <c r="L184" s="93">
        <f t="shared" ref="L184:T184" si="275">L121/$B$13</f>
        <v>0.11544393203519042</v>
      </c>
      <c r="M184" s="93">
        <f t="shared" si="275"/>
        <v>0.11438538843296252</v>
      </c>
      <c r="N184" s="93">
        <f t="shared" si="275"/>
        <v>0.11329244600027899</v>
      </c>
      <c r="O184" s="93">
        <f t="shared" si="275"/>
        <v>0.11215411700292097</v>
      </c>
      <c r="P184" s="93">
        <f t="shared" si="275"/>
        <v>0.11097904243761857</v>
      </c>
      <c r="Q184" s="93">
        <f t="shared" si="275"/>
        <v>0.10976608079648421</v>
      </c>
      <c r="R184" s="93">
        <f t="shared" si="275"/>
        <v>0.10852012413080063</v>
      </c>
      <c r="S184" s="93">
        <f t="shared" si="275"/>
        <v>0.10722361818895113</v>
      </c>
      <c r="T184" s="93">
        <f t="shared" si="275"/>
        <v>0.10588779804026317</v>
      </c>
    </row>
    <row r="185" spans="4:20">
      <c r="D185" s="177" t="s">
        <v>471</v>
      </c>
      <c r="E185" s="93">
        <f t="shared" ref="E185:K185" si="276">E122/$B$13</f>
        <v>0.12398675927168244</v>
      </c>
      <c r="F185" s="93">
        <f t="shared" si="276"/>
        <v>0.12192734067992902</v>
      </c>
      <c r="G185" s="93">
        <f t="shared" si="276"/>
        <v>0.11986792208817562</v>
      </c>
      <c r="H185" s="93">
        <f t="shared" si="276"/>
        <v>0.11923840302039988</v>
      </c>
      <c r="I185" s="93">
        <f t="shared" si="276"/>
        <v>0.11860888395262414</v>
      </c>
      <c r="J185" s="93">
        <f t="shared" si="276"/>
        <v>0.11797936488484838</v>
      </c>
      <c r="K185" s="93">
        <f t="shared" si="276"/>
        <v>0.1167116484600194</v>
      </c>
      <c r="L185" s="93">
        <f t="shared" ref="L185:T185" si="277">L122/$B$13</f>
        <v>0.11544393203519042</v>
      </c>
      <c r="M185" s="93">
        <f t="shared" si="277"/>
        <v>0.11391979100401603</v>
      </c>
      <c r="N185" s="93">
        <f t="shared" si="277"/>
        <v>0.11239564997284165</v>
      </c>
      <c r="O185" s="93">
        <f t="shared" si="277"/>
        <v>0.11087150894166727</v>
      </c>
      <c r="P185" s="93">
        <f t="shared" si="277"/>
        <v>0.10934736791049288</v>
      </c>
      <c r="Q185" s="93">
        <f t="shared" si="277"/>
        <v>0.10782322687931849</v>
      </c>
      <c r="R185" s="93">
        <f t="shared" si="277"/>
        <v>0.1062990858481441</v>
      </c>
      <c r="S185" s="93">
        <f t="shared" si="277"/>
        <v>0.10477494481696971</v>
      </c>
      <c r="T185" s="93">
        <f t="shared" si="277"/>
        <v>0.10325080378579532</v>
      </c>
    </row>
    <row r="186" spans="4:20">
      <c r="D186" s="177" t="s">
        <v>472</v>
      </c>
      <c r="E186" s="93">
        <f t="shared" ref="E186:K186" si="278">E123/$B$13</f>
        <v>0.12398675927168244</v>
      </c>
      <c r="F186" s="93">
        <f t="shared" si="278"/>
        <v>0.12192734067992902</v>
      </c>
      <c r="G186" s="93">
        <f t="shared" si="278"/>
        <v>0.11986792208817562</v>
      </c>
      <c r="H186" s="93">
        <f t="shared" si="278"/>
        <v>0.11923840302039988</v>
      </c>
      <c r="I186" s="93">
        <f t="shared" si="278"/>
        <v>0.11860888395262414</v>
      </c>
      <c r="J186" s="93">
        <f t="shared" si="278"/>
        <v>0.11797936488484838</v>
      </c>
      <c r="K186" s="93">
        <f t="shared" si="278"/>
        <v>0.1167116484600194</v>
      </c>
      <c r="L186" s="93">
        <f t="shared" ref="L186:T186" si="279">L123/$B$13</f>
        <v>0.11544393203519042</v>
      </c>
      <c r="M186" s="93">
        <f t="shared" si="279"/>
        <v>0.11292208115391798</v>
      </c>
      <c r="N186" s="93">
        <f t="shared" si="279"/>
        <v>0.11040023027264553</v>
      </c>
      <c r="O186" s="93">
        <f t="shared" si="279"/>
        <v>0.10787837939137308</v>
      </c>
      <c r="P186" s="93">
        <f t="shared" si="279"/>
        <v>0.10535652851010065</v>
      </c>
      <c r="Q186" s="93">
        <f t="shared" si="279"/>
        <v>0.1028346776288282</v>
      </c>
      <c r="R186" s="93">
        <f t="shared" si="279"/>
        <v>0.10031282674755575</v>
      </c>
      <c r="S186" s="93">
        <f t="shared" si="279"/>
        <v>9.7790975866283311E-2</v>
      </c>
      <c r="T186" s="93">
        <f t="shared" si="279"/>
        <v>9.5269124985010861E-2</v>
      </c>
    </row>
    <row r="187" spans="4:20">
      <c r="D187" s="177" t="s">
        <v>473</v>
      </c>
      <c r="E187" s="93">
        <f t="shared" ref="E187:K187" si="280">E124/$B$13</f>
        <v>0.12398675927168244</v>
      </c>
      <c r="F187" s="93">
        <f t="shared" si="280"/>
        <v>0.12192734067992902</v>
      </c>
      <c r="G187" s="93">
        <f t="shared" si="280"/>
        <v>0.11986792208817562</v>
      </c>
      <c r="H187" s="93">
        <f t="shared" si="280"/>
        <v>0.11923840302039988</v>
      </c>
      <c r="I187" s="93">
        <f t="shared" si="280"/>
        <v>0.11860888395262414</v>
      </c>
      <c r="J187" s="93">
        <f t="shared" si="280"/>
        <v>0.11797936488484838</v>
      </c>
      <c r="K187" s="93">
        <f t="shared" si="280"/>
        <v>0.1167116484600194</v>
      </c>
      <c r="L187" s="93">
        <f t="shared" ref="L187:T187" si="281">L124/$B$13</f>
        <v>0.11544393203519042</v>
      </c>
      <c r="M187" s="93">
        <f t="shared" si="281"/>
        <v>0.11526819511680707</v>
      </c>
      <c r="N187" s="93">
        <f t="shared" si="281"/>
        <v>0.11509245819842372</v>
      </c>
      <c r="O187" s="93">
        <f t="shared" si="281"/>
        <v>0.11491672128004035</v>
      </c>
      <c r="P187" s="93">
        <f t="shared" si="281"/>
        <v>0.114740984361657</v>
      </c>
      <c r="Q187" s="93">
        <f t="shared" si="281"/>
        <v>0.11456524744327364</v>
      </c>
      <c r="R187" s="93">
        <f t="shared" si="281"/>
        <v>0.11438951052489028</v>
      </c>
      <c r="S187" s="93">
        <f t="shared" si="281"/>
        <v>0.11421377360650693</v>
      </c>
      <c r="T187" s="93">
        <f t="shared" si="281"/>
        <v>0.11403803668812357</v>
      </c>
    </row>
    <row r="188" spans="4:20">
      <c r="D188" s="177" t="s">
        <v>474</v>
      </c>
      <c r="E188" s="93">
        <f t="shared" ref="E188:K188" si="282">E125/$B$13</f>
        <v>0.12398675927168244</v>
      </c>
      <c r="F188" s="93">
        <f t="shared" si="282"/>
        <v>0.12192734067992902</v>
      </c>
      <c r="G188" s="93">
        <f t="shared" si="282"/>
        <v>0.11986792208817562</v>
      </c>
      <c r="H188" s="93">
        <f t="shared" si="282"/>
        <v>0.11923840302039988</v>
      </c>
      <c r="I188" s="93">
        <f t="shared" si="282"/>
        <v>0.11860888395262414</v>
      </c>
      <c r="J188" s="93">
        <f t="shared" si="282"/>
        <v>0.11797936488484838</v>
      </c>
      <c r="K188" s="93">
        <f t="shared" si="282"/>
        <v>0.1167116484600194</v>
      </c>
      <c r="L188" s="93">
        <f t="shared" ref="L188:T188" si="283">L125/$B$13</f>
        <v>0.11544393203519042</v>
      </c>
      <c r="M188" s="93">
        <f t="shared" si="283"/>
        <v>0.11412160421305882</v>
      </c>
      <c r="N188" s="93">
        <f t="shared" si="283"/>
        <v>0.11279927639092721</v>
      </c>
      <c r="O188" s="93">
        <f t="shared" si="283"/>
        <v>0.11147694856879561</v>
      </c>
      <c r="P188" s="93">
        <f t="shared" si="283"/>
        <v>0.110154620746664</v>
      </c>
      <c r="Q188" s="93">
        <f t="shared" si="283"/>
        <v>0.10883229292453239</v>
      </c>
      <c r="R188" s="93">
        <f t="shared" si="283"/>
        <v>0.1075099651024008</v>
      </c>
      <c r="S188" s="93">
        <f t="shared" si="283"/>
        <v>0.10618763728026918</v>
      </c>
      <c r="T188" s="93">
        <f t="shared" si="283"/>
        <v>0.10486530945813759</v>
      </c>
    </row>
    <row r="189" spans="4:20">
      <c r="D189" s="177" t="s">
        <v>475</v>
      </c>
      <c r="E189" s="93">
        <f t="shared" ref="E189:K189" si="284">E126/$B$13</f>
        <v>0.12398675927168244</v>
      </c>
      <c r="F189" s="93">
        <f t="shared" si="284"/>
        <v>0.12192734067992902</v>
      </c>
      <c r="G189" s="93">
        <f t="shared" si="284"/>
        <v>0.11986792208817562</v>
      </c>
      <c r="H189" s="93">
        <f t="shared" si="284"/>
        <v>0.11923840302039988</v>
      </c>
      <c r="I189" s="93">
        <f t="shared" si="284"/>
        <v>0.11860888395262414</v>
      </c>
      <c r="J189" s="93">
        <f t="shared" si="284"/>
        <v>0.11797936488484838</v>
      </c>
      <c r="K189" s="93">
        <f t="shared" si="284"/>
        <v>0.1167116484600194</v>
      </c>
      <c r="L189" s="93">
        <f t="shared" ref="L189:T189" si="285">L126/$B$13</f>
        <v>0.11544393203519042</v>
      </c>
      <c r="M189" s="93">
        <f t="shared" si="285"/>
        <v>0.11403390038939309</v>
      </c>
      <c r="N189" s="93">
        <f t="shared" si="285"/>
        <v>0.11262386874359577</v>
      </c>
      <c r="O189" s="93">
        <f t="shared" si="285"/>
        <v>0.11121383709779845</v>
      </c>
      <c r="P189" s="93">
        <f t="shared" si="285"/>
        <v>0.10980380545200112</v>
      </c>
      <c r="Q189" s="93">
        <f t="shared" si="285"/>
        <v>0.1083937738062038</v>
      </c>
      <c r="R189" s="93">
        <f t="shared" si="285"/>
        <v>0.10698374216040646</v>
      </c>
      <c r="S189" s="93">
        <f t="shared" si="285"/>
        <v>0.10557371051460913</v>
      </c>
      <c r="T189" s="93">
        <f t="shared" si="285"/>
        <v>0.10416367886881181</v>
      </c>
    </row>
    <row r="190" spans="4:20">
      <c r="D190" s="227" t="s">
        <v>476</v>
      </c>
      <c r="E190" s="93">
        <f t="shared" ref="E190:K190" si="286">E127/$B$13</f>
        <v>0.13187181254507666</v>
      </c>
      <c r="F190" s="93">
        <f t="shared" si="286"/>
        <v>0.13025329141275607</v>
      </c>
      <c r="G190" s="93">
        <f t="shared" si="286"/>
        <v>0.12863477028043549</v>
      </c>
      <c r="H190" s="93">
        <f t="shared" si="286"/>
        <v>0.12948580772753626</v>
      </c>
      <c r="I190" s="93">
        <f t="shared" si="286"/>
        <v>0.13033684517463706</v>
      </c>
      <c r="J190" s="93">
        <f t="shared" si="286"/>
        <v>0.13118788262173783</v>
      </c>
      <c r="K190" s="93">
        <f t="shared" si="286"/>
        <v>0.13091397159365845</v>
      </c>
      <c r="L190" s="93">
        <f t="shared" ref="L190:T190" si="287">L127/$B$13</f>
        <v>0.13064006056557906</v>
      </c>
      <c r="M190" s="93">
        <f t="shared" si="287"/>
        <v>0.13101616343890818</v>
      </c>
      <c r="N190" s="93">
        <f t="shared" si="287"/>
        <v>0.13145925245687778</v>
      </c>
      <c r="O190" s="93">
        <f t="shared" si="287"/>
        <v>0.13195001726766262</v>
      </c>
      <c r="P190" s="93">
        <f t="shared" si="287"/>
        <v>0.13245864864328175</v>
      </c>
      <c r="Q190" s="93">
        <f t="shared" si="287"/>
        <v>0.13293583490072108</v>
      </c>
      <c r="R190" s="93">
        <f t="shared" si="287"/>
        <v>0.13336590445918517</v>
      </c>
      <c r="S190" s="93">
        <f t="shared" si="287"/>
        <v>0.13372668320958947</v>
      </c>
      <c r="T190" s="93">
        <f t="shared" si="287"/>
        <v>0.13398921074953946</v>
      </c>
    </row>
    <row r="191" spans="4:20">
      <c r="D191" s="180" t="s">
        <v>477</v>
      </c>
      <c r="E191" s="93">
        <f t="shared" ref="E191:K191" si="288">E128/$B$13</f>
        <v>0.13187181254507666</v>
      </c>
      <c r="F191" s="93">
        <f t="shared" si="288"/>
        <v>0.13025329141275607</v>
      </c>
      <c r="G191" s="93">
        <f t="shared" si="288"/>
        <v>0.12863477028043549</v>
      </c>
      <c r="H191" s="93">
        <f t="shared" si="288"/>
        <v>0.12948580772753626</v>
      </c>
      <c r="I191" s="93">
        <f t="shared" si="288"/>
        <v>0.13033684517463706</v>
      </c>
      <c r="J191" s="93">
        <f t="shared" si="288"/>
        <v>0.13118788262173783</v>
      </c>
      <c r="K191" s="93">
        <f t="shared" si="288"/>
        <v>0.13091397159365845</v>
      </c>
      <c r="L191" s="93">
        <f t="shared" ref="L191:T191" si="289">L128/$B$13</f>
        <v>0.13064006056557906</v>
      </c>
      <c r="M191" s="93">
        <f t="shared" si="289"/>
        <v>0.13116843101003928</v>
      </c>
      <c r="N191" s="93">
        <f t="shared" si="289"/>
        <v>0.1316968014544995</v>
      </c>
      <c r="O191" s="93">
        <f t="shared" si="289"/>
        <v>0.13222517189895971</v>
      </c>
      <c r="P191" s="93">
        <f t="shared" si="289"/>
        <v>0.13275354234341993</v>
      </c>
      <c r="Q191" s="93">
        <f t="shared" si="289"/>
        <v>0.13328191278788015</v>
      </c>
      <c r="R191" s="93">
        <f t="shared" si="289"/>
        <v>0.13381028323234037</v>
      </c>
      <c r="S191" s="93">
        <f t="shared" si="289"/>
        <v>0.13433865367680059</v>
      </c>
      <c r="T191" s="93">
        <f t="shared" si="289"/>
        <v>0.13486702412126081</v>
      </c>
    </row>
    <row r="192" spans="4:20">
      <c r="D192" s="180" t="s">
        <v>478</v>
      </c>
      <c r="E192" s="93">
        <f t="shared" ref="E192:K192" si="290">E129/$B$13</f>
        <v>0.13187181254507666</v>
      </c>
      <c r="F192" s="93">
        <f t="shared" si="290"/>
        <v>0.13025329141275607</v>
      </c>
      <c r="G192" s="93">
        <f t="shared" si="290"/>
        <v>0.12863477028043549</v>
      </c>
      <c r="H192" s="93">
        <f t="shared" si="290"/>
        <v>0.12948580772753626</v>
      </c>
      <c r="I192" s="93">
        <f t="shared" si="290"/>
        <v>0.13033684517463706</v>
      </c>
      <c r="J192" s="93">
        <f t="shared" si="290"/>
        <v>0.13118788262173783</v>
      </c>
      <c r="K192" s="93">
        <f t="shared" si="290"/>
        <v>0.13091397159365845</v>
      </c>
      <c r="L192" s="93">
        <f t="shared" ref="L192:T192" si="291">L129/$B$13</f>
        <v>0.13064006056557906</v>
      </c>
      <c r="M192" s="93">
        <f t="shared" si="291"/>
        <v>0.13114478778689653</v>
      </c>
      <c r="N192" s="93">
        <f t="shared" si="291"/>
        <v>0.13164951500821404</v>
      </c>
      <c r="O192" s="93">
        <f t="shared" si="291"/>
        <v>0.13215424222953151</v>
      </c>
      <c r="P192" s="93">
        <f t="shared" si="291"/>
        <v>0.13265896945084901</v>
      </c>
      <c r="Q192" s="93">
        <f t="shared" si="291"/>
        <v>0.13316369667216651</v>
      </c>
      <c r="R192" s="93">
        <f t="shared" si="291"/>
        <v>0.13366842389348399</v>
      </c>
      <c r="S192" s="93">
        <f t="shared" si="291"/>
        <v>0.13417315111480149</v>
      </c>
      <c r="T192" s="93">
        <f t="shared" si="291"/>
        <v>0.13467787833611897</v>
      </c>
    </row>
    <row r="193" spans="4:20">
      <c r="D193" s="180" t="s">
        <v>479</v>
      </c>
      <c r="E193" s="93">
        <f t="shared" ref="E193:K193" si="292">E130/$B$13</f>
        <v>0.13187181254507666</v>
      </c>
      <c r="F193" s="93">
        <f t="shared" si="292"/>
        <v>0.13025329141275607</v>
      </c>
      <c r="G193" s="93">
        <f t="shared" si="292"/>
        <v>0.12863477028043549</v>
      </c>
      <c r="H193" s="93">
        <f t="shared" si="292"/>
        <v>0.12948580772753626</v>
      </c>
      <c r="I193" s="93">
        <f t="shared" si="292"/>
        <v>0.13033684517463706</v>
      </c>
      <c r="J193" s="93">
        <f t="shared" si="292"/>
        <v>0.13118788262173783</v>
      </c>
      <c r="K193" s="93">
        <f t="shared" si="292"/>
        <v>0.13091397159365845</v>
      </c>
      <c r="L193" s="93">
        <f t="shared" ref="L193:T193" si="293">L130/$B$13</f>
        <v>0.13064006056557906</v>
      </c>
      <c r="M193" s="93">
        <f t="shared" si="293"/>
        <v>0.13124367081397001</v>
      </c>
      <c r="N193" s="93">
        <f t="shared" si="293"/>
        <v>0.13184728106236096</v>
      </c>
      <c r="O193" s="93">
        <f t="shared" si="293"/>
        <v>0.13245089131075188</v>
      </c>
      <c r="P193" s="93">
        <f t="shared" si="293"/>
        <v>0.13305450155914283</v>
      </c>
      <c r="Q193" s="93">
        <f t="shared" si="293"/>
        <v>0.13365811180753379</v>
      </c>
      <c r="R193" s="93">
        <f t="shared" si="293"/>
        <v>0.13426172205592474</v>
      </c>
      <c r="S193" s="93">
        <f t="shared" si="293"/>
        <v>0.13486533230431569</v>
      </c>
      <c r="T193" s="93">
        <f t="shared" si="293"/>
        <v>0.13546894255270664</v>
      </c>
    </row>
    <row r="194" spans="4:20">
      <c r="D194" s="180" t="s">
        <v>480</v>
      </c>
      <c r="E194" s="93">
        <f t="shared" ref="E194:K194" si="294">E131/$B$13</f>
        <v>0.13187181254507666</v>
      </c>
      <c r="F194" s="93">
        <f t="shared" si="294"/>
        <v>0.13025329141275607</v>
      </c>
      <c r="G194" s="93">
        <f t="shared" si="294"/>
        <v>0.12863477028043549</v>
      </c>
      <c r="H194" s="93">
        <f t="shared" si="294"/>
        <v>0.12948580772753626</v>
      </c>
      <c r="I194" s="93">
        <f t="shared" si="294"/>
        <v>0.13033684517463706</v>
      </c>
      <c r="J194" s="93">
        <f t="shared" si="294"/>
        <v>0.13118788262173783</v>
      </c>
      <c r="K194" s="93">
        <f t="shared" si="294"/>
        <v>0.13091397159365845</v>
      </c>
      <c r="L194" s="93">
        <f t="shared" ref="L194:T194" si="295">L131/$B$13</f>
        <v>0.13064006056557906</v>
      </c>
      <c r="M194" s="93">
        <f t="shared" si="295"/>
        <v>0.13110033392258486</v>
      </c>
      <c r="N194" s="93">
        <f t="shared" si="295"/>
        <v>0.13156060727959068</v>
      </c>
      <c r="O194" s="93">
        <f t="shared" si="295"/>
        <v>0.1320208806365965</v>
      </c>
      <c r="P194" s="93">
        <f t="shared" si="295"/>
        <v>0.13248115399360233</v>
      </c>
      <c r="Q194" s="93">
        <f t="shared" si="295"/>
        <v>0.13294142735060815</v>
      </c>
      <c r="R194" s="93">
        <f t="shared" si="295"/>
        <v>0.13340170070761398</v>
      </c>
      <c r="S194" s="93">
        <f t="shared" si="295"/>
        <v>0.1338619740646198</v>
      </c>
      <c r="T194" s="93">
        <f t="shared" si="295"/>
        <v>0.1343222474216256</v>
      </c>
    </row>
    <row r="195" spans="4:20">
      <c r="D195" s="180" t="s">
        <v>481</v>
      </c>
      <c r="E195" s="93">
        <f t="shared" ref="E195:K195" si="296">E132/$B$13</f>
        <v>0.13187181254507666</v>
      </c>
      <c r="F195" s="93">
        <f t="shared" si="296"/>
        <v>0.13025329141275607</v>
      </c>
      <c r="G195" s="93">
        <f t="shared" si="296"/>
        <v>0.12863477028043549</v>
      </c>
      <c r="H195" s="93">
        <f t="shared" si="296"/>
        <v>0.12948580772753626</v>
      </c>
      <c r="I195" s="93">
        <f t="shared" si="296"/>
        <v>0.13033684517463706</v>
      </c>
      <c r="J195" s="93">
        <f t="shared" si="296"/>
        <v>0.13118788262173783</v>
      </c>
      <c r="K195" s="93">
        <f t="shared" si="296"/>
        <v>0.13091397159365845</v>
      </c>
      <c r="L195" s="93">
        <f t="shared" ref="L195:T195" si="297">L132/$B$13</f>
        <v>0.13064006056557906</v>
      </c>
      <c r="M195" s="93">
        <f t="shared" si="297"/>
        <v>0.13159004454535628</v>
      </c>
      <c r="N195" s="93">
        <f t="shared" si="297"/>
        <v>0.1325400285251335</v>
      </c>
      <c r="O195" s="93">
        <f t="shared" si="297"/>
        <v>0.13349001250491072</v>
      </c>
      <c r="P195" s="93">
        <f t="shared" si="297"/>
        <v>0.13443999648468793</v>
      </c>
      <c r="Q195" s="93">
        <f t="shared" si="297"/>
        <v>0.13538998046446515</v>
      </c>
      <c r="R195" s="93">
        <f t="shared" si="297"/>
        <v>0.1363399644442424</v>
      </c>
      <c r="S195" s="93">
        <f t="shared" si="297"/>
        <v>0.13728994842401962</v>
      </c>
      <c r="T195" s="93">
        <f t="shared" si="297"/>
        <v>0.13823993240379684</v>
      </c>
    </row>
    <row r="196" spans="4:20">
      <c r="D196" s="228" t="s">
        <v>482</v>
      </c>
      <c r="E196" s="93">
        <f t="shared" ref="E196:K196" si="298">E133/$B$13</f>
        <v>1.7846356983326542E-2</v>
      </c>
      <c r="F196" s="93">
        <f t="shared" si="298"/>
        <v>1.6364670272637136E-2</v>
      </c>
      <c r="G196" s="93">
        <f t="shared" si="298"/>
        <v>1.4882983561947729E-2</v>
      </c>
      <c r="H196" s="93">
        <f t="shared" si="298"/>
        <v>1.4009584383406335E-2</v>
      </c>
      <c r="I196" s="93">
        <f t="shared" si="298"/>
        <v>1.3136185204864943E-2</v>
      </c>
      <c r="J196" s="93">
        <f t="shared" si="298"/>
        <v>1.2262786026323552E-2</v>
      </c>
      <c r="K196" s="93">
        <f t="shared" si="298"/>
        <v>1.1939953665200802E-2</v>
      </c>
      <c r="L196" s="93">
        <f t="shared" ref="L196:T196" si="299">L133/$B$13</f>
        <v>1.1617121304078054E-2</v>
      </c>
      <c r="M196" s="93">
        <f t="shared" si="299"/>
        <v>1.130884156220832E-2</v>
      </c>
      <c r="N196" s="93">
        <f t="shared" si="299"/>
        <v>1.107129431324378E-2</v>
      </c>
      <c r="O196" s="93">
        <f t="shared" si="299"/>
        <v>1.0887611439865845E-2</v>
      </c>
      <c r="P196" s="93">
        <f t="shared" si="299"/>
        <v>1.0754030991964526E-2</v>
      </c>
      <c r="Q196" s="93">
        <f t="shared" si="299"/>
        <v>1.0664953180674706E-2</v>
      </c>
      <c r="R196" s="93">
        <f t="shared" si="299"/>
        <v>1.0617379475263221E-2</v>
      </c>
      <c r="S196" s="93">
        <f t="shared" si="299"/>
        <v>1.061447173310226E-2</v>
      </c>
      <c r="T196" s="93">
        <f t="shared" si="299"/>
        <v>1.0644970736152677E-2</v>
      </c>
    </row>
    <row r="197" spans="4:20">
      <c r="D197" s="181" t="s">
        <v>483</v>
      </c>
      <c r="E197" s="93">
        <f t="shared" ref="E197:K197" si="300">E134/$B$13</f>
        <v>1.7846356983326542E-2</v>
      </c>
      <c r="F197" s="93">
        <f t="shared" si="300"/>
        <v>1.6364670272637136E-2</v>
      </c>
      <c r="G197" s="93">
        <f t="shared" si="300"/>
        <v>1.4882983561947729E-2</v>
      </c>
      <c r="H197" s="93">
        <f t="shared" si="300"/>
        <v>1.4009584383406335E-2</v>
      </c>
      <c r="I197" s="93">
        <f t="shared" si="300"/>
        <v>1.3136185204864943E-2</v>
      </c>
      <c r="J197" s="93">
        <f t="shared" si="300"/>
        <v>1.2262786026323552E-2</v>
      </c>
      <c r="K197" s="93">
        <f t="shared" si="300"/>
        <v>1.1939953665200802E-2</v>
      </c>
      <c r="L197" s="93">
        <f t="shared" ref="L197:T197" si="301">L134/$B$13</f>
        <v>1.1617121304078054E-2</v>
      </c>
      <c r="M197" s="93">
        <f t="shared" si="301"/>
        <v>1.1505862763444046E-2</v>
      </c>
      <c r="N197" s="93">
        <f t="shared" si="301"/>
        <v>1.139460422281004E-2</v>
      </c>
      <c r="O197" s="93">
        <f t="shared" si="301"/>
        <v>1.1283345682176033E-2</v>
      </c>
      <c r="P197" s="93">
        <f t="shared" si="301"/>
        <v>1.1172087141542027E-2</v>
      </c>
      <c r="Q197" s="93">
        <f t="shared" si="301"/>
        <v>1.1060828600908021E-2</v>
      </c>
      <c r="R197" s="93">
        <f t="shared" si="301"/>
        <v>1.0949570060274014E-2</v>
      </c>
      <c r="S197" s="93">
        <f t="shared" si="301"/>
        <v>1.0838311519640008E-2</v>
      </c>
      <c r="T197" s="93">
        <f t="shared" si="301"/>
        <v>1.0727052979006E-2</v>
      </c>
    </row>
    <row r="198" spans="4:20">
      <c r="D198" s="181" t="s">
        <v>484</v>
      </c>
      <c r="E198" s="93">
        <f t="shared" ref="E198:K198" si="302">E135/$B$13</f>
        <v>1.7846356983326542E-2</v>
      </c>
      <c r="F198" s="93">
        <f t="shared" si="302"/>
        <v>1.6364670272637136E-2</v>
      </c>
      <c r="G198" s="93">
        <f t="shared" si="302"/>
        <v>1.4882983561947729E-2</v>
      </c>
      <c r="H198" s="93">
        <f t="shared" si="302"/>
        <v>1.4009584383406335E-2</v>
      </c>
      <c r="I198" s="93">
        <f t="shared" si="302"/>
        <v>1.3136185204864943E-2</v>
      </c>
      <c r="J198" s="93">
        <f t="shared" si="302"/>
        <v>1.2262786026323552E-2</v>
      </c>
      <c r="K198" s="93">
        <f t="shared" si="302"/>
        <v>1.1939953665200802E-2</v>
      </c>
      <c r="L198" s="93">
        <f t="shared" ref="L198:T198" si="303">L135/$B$13</f>
        <v>1.1617121304078054E-2</v>
      </c>
      <c r="M198" s="93">
        <f t="shared" si="303"/>
        <v>1.1618297031783124E-2</v>
      </c>
      <c r="N198" s="93">
        <f t="shared" si="303"/>
        <v>1.1619472759488197E-2</v>
      </c>
      <c r="O198" s="93">
        <f t="shared" si="303"/>
        <v>1.1620648487193267E-2</v>
      </c>
      <c r="P198" s="93">
        <f t="shared" si="303"/>
        <v>1.1621824214898338E-2</v>
      </c>
      <c r="Q198" s="93">
        <f t="shared" si="303"/>
        <v>1.162299994260341E-2</v>
      </c>
      <c r="R198" s="93">
        <f t="shared" si="303"/>
        <v>1.1624175670308481E-2</v>
      </c>
      <c r="S198" s="93">
        <f t="shared" si="303"/>
        <v>1.1625351398013553E-2</v>
      </c>
      <c r="T198" s="93">
        <f t="shared" si="303"/>
        <v>1.1626527125718624E-2</v>
      </c>
    </row>
    <row r="199" spans="4:20">
      <c r="D199" s="181" t="s">
        <v>485</v>
      </c>
      <c r="E199" s="93">
        <f t="shared" ref="E199:K199" si="304">E136/$B$13</f>
        <v>1.7846356983326542E-2</v>
      </c>
      <c r="F199" s="93">
        <f t="shared" si="304"/>
        <v>1.6364670272637136E-2</v>
      </c>
      <c r="G199" s="93">
        <f t="shared" si="304"/>
        <v>1.4882983561947729E-2</v>
      </c>
      <c r="H199" s="93">
        <f t="shared" si="304"/>
        <v>1.4009584383406335E-2</v>
      </c>
      <c r="I199" s="93">
        <f t="shared" si="304"/>
        <v>1.3136185204864943E-2</v>
      </c>
      <c r="J199" s="93">
        <f t="shared" si="304"/>
        <v>1.2262786026323552E-2</v>
      </c>
      <c r="K199" s="93">
        <f t="shared" si="304"/>
        <v>1.1939953665200802E-2</v>
      </c>
      <c r="L199" s="93">
        <f t="shared" ref="L199:T199" si="305">L136/$B$13</f>
        <v>1.1617121304078054E-2</v>
      </c>
      <c r="M199" s="93">
        <f t="shared" si="305"/>
        <v>1.1716948239237298E-2</v>
      </c>
      <c r="N199" s="93">
        <f t="shared" si="305"/>
        <v>1.1816775174396544E-2</v>
      </c>
      <c r="O199" s="93">
        <f t="shared" si="305"/>
        <v>1.1916602109555788E-2</v>
      </c>
      <c r="P199" s="93">
        <f t="shared" si="305"/>
        <v>1.2016429044715034E-2</v>
      </c>
      <c r="Q199" s="93">
        <f t="shared" si="305"/>
        <v>1.2116255979874278E-2</v>
      </c>
      <c r="R199" s="93">
        <f t="shared" si="305"/>
        <v>1.2216082915033524E-2</v>
      </c>
      <c r="S199" s="93">
        <f t="shared" si="305"/>
        <v>1.2315909850192769E-2</v>
      </c>
      <c r="T199" s="93">
        <f t="shared" si="305"/>
        <v>1.2415736785352014E-2</v>
      </c>
    </row>
    <row r="200" spans="4:20">
      <c r="D200" s="181" t="s">
        <v>486</v>
      </c>
      <c r="E200" s="93">
        <f t="shared" ref="E200:K200" si="306">E137/$B$13</f>
        <v>1.7846356983326542E-2</v>
      </c>
      <c r="F200" s="93">
        <f t="shared" si="306"/>
        <v>1.6364670272637136E-2</v>
      </c>
      <c r="G200" s="93">
        <f t="shared" si="306"/>
        <v>1.4882983561947729E-2</v>
      </c>
      <c r="H200" s="93">
        <f t="shared" si="306"/>
        <v>1.4009584383406335E-2</v>
      </c>
      <c r="I200" s="93">
        <f t="shared" si="306"/>
        <v>1.3136185204864943E-2</v>
      </c>
      <c r="J200" s="93">
        <f t="shared" si="306"/>
        <v>1.2262786026323552E-2</v>
      </c>
      <c r="K200" s="93">
        <f t="shared" si="306"/>
        <v>1.1939953665200802E-2</v>
      </c>
      <c r="L200" s="93">
        <f t="shared" ref="L200:T200" si="307">L137/$B$13</f>
        <v>1.1617121304078054E-2</v>
      </c>
      <c r="M200" s="93">
        <f t="shared" si="307"/>
        <v>1.1526829776831723E-2</v>
      </c>
      <c r="N200" s="93">
        <f t="shared" si="307"/>
        <v>1.1436538249585392E-2</v>
      </c>
      <c r="O200" s="93">
        <f t="shared" si="307"/>
        <v>1.1346246722339061E-2</v>
      </c>
      <c r="P200" s="93">
        <f t="shared" si="307"/>
        <v>1.125595519509273E-2</v>
      </c>
      <c r="Q200" s="93">
        <f t="shared" si="307"/>
        <v>1.1165663667846401E-2</v>
      </c>
      <c r="R200" s="93">
        <f t="shared" si="307"/>
        <v>1.107537214060007E-2</v>
      </c>
      <c r="S200" s="93">
        <f t="shared" si="307"/>
        <v>1.0985080613353739E-2</v>
      </c>
      <c r="T200" s="93">
        <f t="shared" si="307"/>
        <v>1.0894789086107408E-2</v>
      </c>
    </row>
    <row r="201" spans="4:20">
      <c r="D201" s="181" t="s">
        <v>487</v>
      </c>
      <c r="E201" s="93">
        <f t="shared" ref="E201:K201" si="308">E138/$B$13</f>
        <v>1.7846356983326542E-2</v>
      </c>
      <c r="F201" s="93">
        <f t="shared" si="308"/>
        <v>1.6364670272637136E-2</v>
      </c>
      <c r="G201" s="93">
        <f t="shared" si="308"/>
        <v>1.4882983561947729E-2</v>
      </c>
      <c r="H201" s="93">
        <f t="shared" si="308"/>
        <v>1.4009584383406335E-2</v>
      </c>
      <c r="I201" s="93">
        <f t="shared" si="308"/>
        <v>1.3136185204864943E-2</v>
      </c>
      <c r="J201" s="93">
        <f t="shared" si="308"/>
        <v>1.2262786026323552E-2</v>
      </c>
      <c r="K201" s="93">
        <f t="shared" si="308"/>
        <v>1.1939953665200802E-2</v>
      </c>
      <c r="L201" s="93">
        <f t="shared" ref="L201:T201" si="309">L138/$B$13</f>
        <v>1.1617121304078054E-2</v>
      </c>
      <c r="M201" s="93">
        <f t="shared" si="309"/>
        <v>1.1516788617808698E-2</v>
      </c>
      <c r="N201" s="93">
        <f t="shared" si="309"/>
        <v>1.1416455931539345E-2</v>
      </c>
      <c r="O201" s="93">
        <f t="shared" si="309"/>
        <v>1.1316123245269989E-2</v>
      </c>
      <c r="P201" s="93">
        <f t="shared" si="309"/>
        <v>1.1215790559000635E-2</v>
      </c>
      <c r="Q201" s="93">
        <f t="shared" si="309"/>
        <v>1.111545787273128E-2</v>
      </c>
      <c r="R201" s="93">
        <f t="shared" si="309"/>
        <v>1.1015125186461926E-2</v>
      </c>
      <c r="S201" s="93">
        <f t="shared" si="309"/>
        <v>1.0914792500192571E-2</v>
      </c>
      <c r="T201" s="93">
        <f t="shared" si="309"/>
        <v>1.0814459813923217E-2</v>
      </c>
    </row>
    <row r="202" spans="4:20">
      <c r="D202" s="229" t="s">
        <v>488</v>
      </c>
      <c r="E202" s="93">
        <f t="shared" ref="E202:K202" si="310">E139/$B$13</f>
        <v>3.716810387209929E-2</v>
      </c>
      <c r="F202" s="93">
        <f t="shared" si="310"/>
        <v>3.4884664324578027E-2</v>
      </c>
      <c r="G202" s="93">
        <f t="shared" si="310"/>
        <v>3.2601224777056764E-2</v>
      </c>
      <c r="H202" s="93">
        <f t="shared" si="310"/>
        <v>3.1012250192415838E-2</v>
      </c>
      <c r="I202" s="93">
        <f t="shared" si="310"/>
        <v>2.9423275607774909E-2</v>
      </c>
      <c r="J202" s="93">
        <f t="shared" si="310"/>
        <v>2.783430102313398E-2</v>
      </c>
      <c r="K202" s="93">
        <f t="shared" si="310"/>
        <v>2.6388699850184473E-2</v>
      </c>
      <c r="L202" s="93">
        <f t="shared" ref="L202:T202" si="311">L139/$B$13</f>
        <v>2.4943098677234966E-2</v>
      </c>
      <c r="M202" s="93">
        <f t="shared" si="311"/>
        <v>2.3508870503293956E-2</v>
      </c>
      <c r="N202" s="93">
        <f t="shared" si="311"/>
        <v>2.2086583837844675E-2</v>
      </c>
      <c r="O202" s="93">
        <f t="shared" si="311"/>
        <v>2.0686294422525321E-2</v>
      </c>
      <c r="P202" s="93">
        <f t="shared" si="311"/>
        <v>1.9314793102311895E-2</v>
      </c>
      <c r="Q202" s="93">
        <f t="shared" si="311"/>
        <v>1.7978209419631911E-2</v>
      </c>
      <c r="R202" s="93">
        <f t="shared" si="311"/>
        <v>1.6681980520476453E-2</v>
      </c>
      <c r="S202" s="93">
        <f t="shared" si="311"/>
        <v>1.5429163783388671E-2</v>
      </c>
      <c r="T202" s="93">
        <f t="shared" si="311"/>
        <v>1.4225689008284354E-2</v>
      </c>
    </row>
    <row r="203" spans="4:20">
      <c r="D203" s="123" t="s">
        <v>489</v>
      </c>
      <c r="E203" s="93">
        <f t="shared" ref="E203:K203" si="312">E140/$B$13</f>
        <v>3.716810387209929E-2</v>
      </c>
      <c r="F203" s="93">
        <f t="shared" si="312"/>
        <v>3.4884664324578027E-2</v>
      </c>
      <c r="G203" s="93">
        <f t="shared" si="312"/>
        <v>3.2601224777056764E-2</v>
      </c>
      <c r="H203" s="93">
        <f t="shared" si="312"/>
        <v>3.1012250192415838E-2</v>
      </c>
      <c r="I203" s="93">
        <f t="shared" si="312"/>
        <v>2.9423275607774909E-2</v>
      </c>
      <c r="J203" s="93">
        <f t="shared" si="312"/>
        <v>2.783430102313398E-2</v>
      </c>
      <c r="K203" s="93">
        <f t="shared" si="312"/>
        <v>2.6388699850184473E-2</v>
      </c>
      <c r="L203" s="93">
        <f t="shared" ref="L203:T203" si="313">L140/$B$13</f>
        <v>2.4943098677234966E-2</v>
      </c>
      <c r="M203" s="93">
        <f t="shared" si="313"/>
        <v>2.322389581217945E-2</v>
      </c>
      <c r="N203" s="93">
        <f t="shared" si="313"/>
        <v>2.1504692947123937E-2</v>
      </c>
      <c r="O203" s="93">
        <f t="shared" si="313"/>
        <v>1.9785490082068421E-2</v>
      </c>
      <c r="P203" s="93">
        <f t="shared" si="313"/>
        <v>1.8066287217012908E-2</v>
      </c>
      <c r="Q203" s="93">
        <f t="shared" si="313"/>
        <v>1.6347084351957392E-2</v>
      </c>
      <c r="R203" s="93">
        <f t="shared" si="313"/>
        <v>1.4627881486901879E-2</v>
      </c>
      <c r="S203" s="93">
        <f t="shared" si="313"/>
        <v>1.2908678621846364E-2</v>
      </c>
      <c r="T203" s="93">
        <f t="shared" si="313"/>
        <v>1.118947575679085E-2</v>
      </c>
    </row>
    <row r="204" spans="4:20">
      <c r="D204" s="123" t="s">
        <v>490</v>
      </c>
      <c r="E204" s="93">
        <f t="shared" ref="E204:K204" si="314">E141/$B$13</f>
        <v>3.716810387209929E-2</v>
      </c>
      <c r="F204" s="93">
        <f t="shared" si="314"/>
        <v>3.4884664324578027E-2</v>
      </c>
      <c r="G204" s="93">
        <f t="shared" si="314"/>
        <v>3.2601224777056764E-2</v>
      </c>
      <c r="H204" s="93">
        <f t="shared" si="314"/>
        <v>3.1012250192415838E-2</v>
      </c>
      <c r="I204" s="93">
        <f t="shared" si="314"/>
        <v>2.9423275607774909E-2</v>
      </c>
      <c r="J204" s="93">
        <f t="shared" si="314"/>
        <v>2.783430102313398E-2</v>
      </c>
      <c r="K204" s="93">
        <f t="shared" si="314"/>
        <v>2.6388699850184473E-2</v>
      </c>
      <c r="L204" s="93">
        <f t="shared" ref="L204:T204" si="315">L141/$B$13</f>
        <v>2.4943098677234966E-2</v>
      </c>
      <c r="M204" s="93">
        <f t="shared" si="315"/>
        <v>2.3602134944012421E-2</v>
      </c>
      <c r="N204" s="93">
        <f t="shared" si="315"/>
        <v>2.2261171210789875E-2</v>
      </c>
      <c r="O204" s="93">
        <f t="shared" si="315"/>
        <v>2.0920207477567329E-2</v>
      </c>
      <c r="P204" s="93">
        <f t="shared" si="315"/>
        <v>1.9579243744344783E-2</v>
      </c>
      <c r="Q204" s="93">
        <f t="shared" si="315"/>
        <v>1.8238280011122238E-2</v>
      </c>
      <c r="R204" s="93">
        <f t="shared" si="315"/>
        <v>1.6897316277899692E-2</v>
      </c>
      <c r="S204" s="93">
        <f t="shared" si="315"/>
        <v>1.5556352544677146E-2</v>
      </c>
      <c r="T204" s="93">
        <f t="shared" si="315"/>
        <v>1.42153888114546E-2</v>
      </c>
    </row>
    <row r="205" spans="4:20">
      <c r="D205" s="123" t="s">
        <v>491</v>
      </c>
      <c r="E205" s="93">
        <f t="shared" ref="E205:K205" si="316">E142/$B$13</f>
        <v>3.716810387209929E-2</v>
      </c>
      <c r="F205" s="93">
        <f t="shared" si="316"/>
        <v>3.4884664324578027E-2</v>
      </c>
      <c r="G205" s="93">
        <f t="shared" si="316"/>
        <v>3.2601224777056764E-2</v>
      </c>
      <c r="H205" s="93">
        <f t="shared" si="316"/>
        <v>3.1012250192415838E-2</v>
      </c>
      <c r="I205" s="93">
        <f t="shared" si="316"/>
        <v>2.9423275607774909E-2</v>
      </c>
      <c r="J205" s="93">
        <f t="shared" si="316"/>
        <v>2.783430102313398E-2</v>
      </c>
      <c r="K205" s="93">
        <f t="shared" si="316"/>
        <v>2.6388699850184473E-2</v>
      </c>
      <c r="L205" s="93">
        <f t="shared" ref="L205:T205" si="317">L142/$B$13</f>
        <v>2.4943098677234966E-2</v>
      </c>
      <c r="M205" s="93">
        <f t="shared" si="317"/>
        <v>2.3602134944012421E-2</v>
      </c>
      <c r="N205" s="93">
        <f t="shared" si="317"/>
        <v>2.2261171210789875E-2</v>
      </c>
      <c r="O205" s="93">
        <f t="shared" si="317"/>
        <v>2.0920207477567329E-2</v>
      </c>
      <c r="P205" s="93">
        <f t="shared" si="317"/>
        <v>1.9579243744344783E-2</v>
      </c>
      <c r="Q205" s="93">
        <f t="shared" si="317"/>
        <v>1.8238280011122238E-2</v>
      </c>
      <c r="R205" s="93">
        <f t="shared" si="317"/>
        <v>1.6897316277899692E-2</v>
      </c>
      <c r="S205" s="93">
        <f t="shared" si="317"/>
        <v>1.5556352544677146E-2</v>
      </c>
      <c r="T205" s="93">
        <f t="shared" si="317"/>
        <v>1.42153888114546E-2</v>
      </c>
    </row>
    <row r="206" spans="4:20">
      <c r="D206" s="123" t="s">
        <v>492</v>
      </c>
      <c r="E206" s="93">
        <f t="shared" ref="E206:K206" si="318">E143/$B$13</f>
        <v>3.716810387209929E-2</v>
      </c>
      <c r="F206" s="93">
        <f t="shared" si="318"/>
        <v>3.4884664324578027E-2</v>
      </c>
      <c r="G206" s="93">
        <f t="shared" si="318"/>
        <v>3.2601224777056764E-2</v>
      </c>
      <c r="H206" s="93">
        <f t="shared" si="318"/>
        <v>3.1012250192415838E-2</v>
      </c>
      <c r="I206" s="93">
        <f t="shared" si="318"/>
        <v>2.9423275607774909E-2</v>
      </c>
      <c r="J206" s="93">
        <f t="shared" si="318"/>
        <v>2.783430102313398E-2</v>
      </c>
      <c r="K206" s="93">
        <f t="shared" si="318"/>
        <v>2.6388699850184473E-2</v>
      </c>
      <c r="L206" s="93">
        <f t="shared" ref="L206:T206" si="319">L143/$B$13</f>
        <v>2.4943098677234966E-2</v>
      </c>
      <c r="M206" s="93">
        <f t="shared" si="319"/>
        <v>2.324576667349177E-2</v>
      </c>
      <c r="N206" s="93">
        <f t="shared" si="319"/>
        <v>2.1548434669748574E-2</v>
      </c>
      <c r="O206" s="93">
        <f t="shared" si="319"/>
        <v>1.9851102666005378E-2</v>
      </c>
      <c r="P206" s="93">
        <f t="shared" si="319"/>
        <v>1.8153770662262182E-2</v>
      </c>
      <c r="Q206" s="93">
        <f t="shared" si="319"/>
        <v>1.6456438658518986E-2</v>
      </c>
      <c r="R206" s="93">
        <f t="shared" si="319"/>
        <v>1.4759106654775788E-2</v>
      </c>
      <c r="S206" s="93">
        <f t="shared" si="319"/>
        <v>1.3061774651032592E-2</v>
      </c>
      <c r="T206" s="93">
        <f t="shared" si="319"/>
        <v>1.1364442647289396E-2</v>
      </c>
    </row>
    <row r="207" spans="4:20">
      <c r="D207" s="123" t="s">
        <v>493</v>
      </c>
      <c r="E207" s="93">
        <f t="shared" ref="E207:K207" si="320">E144/$B$13</f>
        <v>3.716810387209929E-2</v>
      </c>
      <c r="F207" s="93">
        <f t="shared" si="320"/>
        <v>3.4884664324578027E-2</v>
      </c>
      <c r="G207" s="93">
        <f t="shared" si="320"/>
        <v>3.2601224777056764E-2</v>
      </c>
      <c r="H207" s="93">
        <f t="shared" si="320"/>
        <v>3.1012250192415838E-2</v>
      </c>
      <c r="I207" s="93">
        <f t="shared" si="320"/>
        <v>2.9423275607774909E-2</v>
      </c>
      <c r="J207" s="93">
        <f t="shared" si="320"/>
        <v>2.783430102313398E-2</v>
      </c>
      <c r="K207" s="93">
        <f t="shared" si="320"/>
        <v>2.6388699850184473E-2</v>
      </c>
      <c r="L207" s="93">
        <f t="shared" ref="L207:T207" si="321">L144/$B$13</f>
        <v>2.4943098677234966E-2</v>
      </c>
      <c r="M207" s="93">
        <f t="shared" si="321"/>
        <v>2.2436235027745451E-2</v>
      </c>
      <c r="N207" s="93">
        <f t="shared" si="321"/>
        <v>1.9929371378255935E-2</v>
      </c>
      <c r="O207" s="93">
        <f t="shared" si="321"/>
        <v>1.7422507728766422E-2</v>
      </c>
      <c r="P207" s="93">
        <f t="shared" si="321"/>
        <v>1.4915644079276907E-2</v>
      </c>
      <c r="Q207" s="93">
        <f t="shared" si="321"/>
        <v>1.2408780429787391E-2</v>
      </c>
      <c r="R207" s="93">
        <f t="shared" si="321"/>
        <v>9.9019167802978768E-3</v>
      </c>
      <c r="S207" s="93">
        <f t="shared" si="321"/>
        <v>7.3950531308083602E-3</v>
      </c>
      <c r="T207" s="93">
        <f t="shared" si="321"/>
        <v>4.8881894813188444E-3</v>
      </c>
    </row>
    <row r="208" spans="4:20">
      <c r="L208" s="55"/>
      <c r="M208" s="55"/>
      <c r="N208" s="55"/>
      <c r="O208" s="55"/>
      <c r="P208" s="55"/>
      <c r="Q208" s="55"/>
      <c r="R208" s="55"/>
      <c r="S208" s="55"/>
      <c r="T208" s="55"/>
    </row>
  </sheetData>
  <mergeCells count="6">
    <mergeCell ref="M66:T66"/>
    <mergeCell ref="M1:T1"/>
    <mergeCell ref="M14:T14"/>
    <mergeCell ref="M27:T27"/>
    <mergeCell ref="M40:T40"/>
    <mergeCell ref="M53:T53"/>
  </mergeCells>
  <phoneticPr fontId="25" type="noConversion"/>
  <pageMargins left="0.25" right="0.25" top="0.75" bottom="0.75" header="0.3" footer="0.3"/>
  <pageSetup paperSize="9" scale="35" orientation="landscape" horizontalDpi="300" verticalDpi="300" copies="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3271F-1B2F-427B-8E96-0480C54D4F2A}">
  <dimension ref="A1:K6"/>
  <sheetViews>
    <sheetView workbookViewId="0">
      <selection activeCell="B10" sqref="B10"/>
    </sheetView>
  </sheetViews>
  <sheetFormatPr defaultRowHeight="15.75"/>
  <sheetData>
    <row r="1" spans="1:11">
      <c r="A1" t="s">
        <v>504</v>
      </c>
      <c r="B1" s="259" t="s">
        <v>103</v>
      </c>
      <c r="C1" s="259" t="s">
        <v>104</v>
      </c>
      <c r="D1" s="259" t="s">
        <v>105</v>
      </c>
      <c r="E1" s="259" t="s">
        <v>106</v>
      </c>
      <c r="F1" s="259" t="s">
        <v>107</v>
      </c>
      <c r="G1" s="259" t="s">
        <v>108</v>
      </c>
      <c r="H1" s="259" t="s">
        <v>109</v>
      </c>
      <c r="I1" s="259" t="s">
        <v>110</v>
      </c>
      <c r="J1" s="259" t="s">
        <v>111</v>
      </c>
      <c r="K1" s="259" t="s">
        <v>10</v>
      </c>
    </row>
    <row r="2" spans="1:11">
      <c r="A2" t="s">
        <v>160</v>
      </c>
      <c r="B2">
        <v>283064.87401676987</v>
      </c>
      <c r="C2">
        <v>808424.59535501897</v>
      </c>
      <c r="D2">
        <v>176868.18394702417</v>
      </c>
      <c r="E2">
        <v>1235553.8331605978</v>
      </c>
      <c r="F2">
        <v>232559.30010039732</v>
      </c>
      <c r="G2">
        <v>318905.07216203632</v>
      </c>
      <c r="H2">
        <v>426330.62239424419</v>
      </c>
      <c r="I2">
        <v>556876.46222456731</v>
      </c>
      <c r="J2">
        <v>44292.83846044814</v>
      </c>
      <c r="K2">
        <v>46202.218178898445</v>
      </c>
    </row>
    <row r="3" spans="1:11">
      <c r="A3" t="s">
        <v>505</v>
      </c>
      <c r="B3">
        <v>235358.93122885912</v>
      </c>
      <c r="C3">
        <v>761119.66776136775</v>
      </c>
      <c r="D3">
        <v>183739.35928070731</v>
      </c>
      <c r="E3">
        <v>1295106.3612557705</v>
      </c>
      <c r="F3">
        <v>270321.73750068201</v>
      </c>
      <c r="G3">
        <v>327259.5438193786</v>
      </c>
      <c r="H3">
        <v>393373.64805485867</v>
      </c>
      <c r="I3">
        <v>556095.46452434547</v>
      </c>
      <c r="J3">
        <v>48006.837371208007</v>
      </c>
      <c r="K3">
        <v>58696.449202823336</v>
      </c>
    </row>
    <row r="4" spans="1:11">
      <c r="A4" t="s">
        <v>506</v>
      </c>
      <c r="B4">
        <v>234379.57332771015</v>
      </c>
      <c r="C4">
        <v>773748.27984500211</v>
      </c>
      <c r="D4">
        <v>185292.40978018614</v>
      </c>
      <c r="E4">
        <v>1231414.7230093069</v>
      </c>
      <c r="F4">
        <v>238212.14757618416</v>
      </c>
      <c r="G4">
        <v>326656.73692628602</v>
      </c>
      <c r="H4">
        <v>470871.94845212391</v>
      </c>
      <c r="I4">
        <v>559361.83037764486</v>
      </c>
      <c r="J4">
        <v>51265.545614187722</v>
      </c>
      <c r="K4">
        <v>57874.805091368034</v>
      </c>
    </row>
    <row r="5" spans="1:11">
      <c r="A5" t="s">
        <v>507</v>
      </c>
      <c r="B5">
        <v>241578.21069247974</v>
      </c>
      <c r="C5">
        <v>813370.44177398365</v>
      </c>
      <c r="D5">
        <v>179633.82523764065</v>
      </c>
      <c r="E5">
        <v>1254873.8636008501</v>
      </c>
      <c r="F5">
        <v>236195.76873212802</v>
      </c>
      <c r="G5">
        <v>323891.70692966972</v>
      </c>
      <c r="H5">
        <v>432997.04224678781</v>
      </c>
      <c r="I5">
        <v>554627.03673919104</v>
      </c>
      <c r="J5">
        <v>44985.433930086205</v>
      </c>
      <c r="K5">
        <v>46924.670117184403</v>
      </c>
    </row>
    <row r="6" spans="1:11">
      <c r="A6" t="s">
        <v>508</v>
      </c>
      <c r="B6">
        <v>323929.56398742553</v>
      </c>
      <c r="C6">
        <v>820163.15354729816</v>
      </c>
      <c r="D6">
        <v>168568.25901079527</v>
      </c>
      <c r="E6">
        <v>1164347.6246819738</v>
      </c>
      <c r="F6">
        <v>229483.75456207572</v>
      </c>
      <c r="G6">
        <v>356844.76203745324</v>
      </c>
      <c r="H6">
        <v>430099.95481627574</v>
      </c>
      <c r="I6">
        <v>570803.46361000463</v>
      </c>
      <c r="J6">
        <v>44653.748099554447</v>
      </c>
      <c r="K6">
        <v>20183.715647145051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A158-C023-C84C-8F2D-6E35C0F2E13C}">
  <sheetPr codeName="Tabelle18"/>
  <dimension ref="A1:T61"/>
  <sheetViews>
    <sheetView zoomScaleNormal="60" workbookViewId="0">
      <selection activeCell="J6" sqref="J6"/>
    </sheetView>
  </sheetViews>
  <sheetFormatPr defaultColWidth="10" defaultRowHeight="15"/>
  <cols>
    <col min="1" max="3" width="10.125" style="3" bestFit="1" customWidth="1"/>
    <col min="4" max="4" width="13.875" style="3" customWidth="1"/>
    <col min="5" max="5" width="15.125" style="3" customWidth="1"/>
    <col min="6" max="6" width="22.625" style="3" customWidth="1"/>
    <col min="7" max="7" width="10.5" style="3" bestFit="1" customWidth="1"/>
    <col min="8" max="9" width="10.125" style="3" bestFit="1" customWidth="1"/>
    <col min="10" max="10" width="12" style="3" customWidth="1"/>
    <col min="11" max="14" width="10.125" style="3" bestFit="1" customWidth="1"/>
    <col min="15" max="15" width="11.5" style="3" bestFit="1" customWidth="1"/>
    <col min="16" max="16" width="10" style="3"/>
    <col min="17" max="17" width="12.375" style="3" bestFit="1" customWidth="1"/>
    <col min="18" max="18" width="12.375" style="3" customWidth="1"/>
    <col min="19" max="19" width="10.125" style="3" bestFit="1" customWidth="1"/>
    <col min="20" max="16384" width="10" style="3"/>
  </cols>
  <sheetData>
    <row r="1" spans="1:17" customFormat="1" ht="18.75">
      <c r="A1" s="27" t="s">
        <v>112</v>
      </c>
    </row>
    <row r="2" spans="1:17" ht="15.75">
      <c r="A2" s="11" t="s">
        <v>98</v>
      </c>
      <c r="B2" s="19">
        <v>2025</v>
      </c>
      <c r="C2" s="19">
        <v>2030</v>
      </c>
      <c r="D2" s="19">
        <v>2035</v>
      </c>
      <c r="E2" s="19">
        <v>2040</v>
      </c>
      <c r="F2" s="19">
        <v>2045</v>
      </c>
      <c r="G2" s="19">
        <v>2050</v>
      </c>
      <c r="H2" s="19">
        <v>2055</v>
      </c>
      <c r="I2" s="19">
        <v>2060</v>
      </c>
      <c r="J2" s="3" t="s">
        <v>152</v>
      </c>
    </row>
    <row r="3" spans="1:17">
      <c r="A3" s="11" t="s">
        <v>103</v>
      </c>
      <c r="B3" s="15">
        <f>(SUM('02_transition_areal_increases'!G20,'02_transition_areal_increases'!G16,'02_transition_areal_increases'!G11)+(-(SUM('02_transition_areal_increases'!G3))))</f>
        <v>7220.2894000000006</v>
      </c>
      <c r="C3" s="15">
        <f>(SUM('02_transition_areal_increases'!H20,'02_transition_areal_increases'!H16,'02_transition_areal_increases'!H11)+(-(SUM('02_transition_areal_increases'!H3))))</f>
        <v>7183.9312672799997</v>
      </c>
      <c r="D3" s="15">
        <f>(SUM('02_transition_areal_increases'!I20,'02_transition_areal_increases'!I16,'02_transition_areal_increases'!I11)+(-(SUM('02_transition_areal_increases'!I3))))</f>
        <v>7205.7635702674088</v>
      </c>
      <c r="E3" s="15">
        <f>(SUM('02_transition_areal_increases'!J20,'02_transition_areal_increases'!J16,'02_transition_areal_increases'!J11)+(-(SUM('02_transition_areal_increases'!J3))))</f>
        <v>7265.955037737066</v>
      </c>
      <c r="F3" s="15">
        <f>(SUM('02_transition_areal_increases'!K20,'02_transition_areal_increases'!K16,'02_transition_areal_increases'!K11)+(-(SUM('02_transition_areal_increases'!K3))))</f>
        <v>7280.2390522279411</v>
      </c>
      <c r="G3" s="15">
        <f>(SUM('02_transition_areal_increases'!L20,'02_transition_areal_increases'!L16,'02_transition_areal_increases'!L11)+(-(SUM('02_transition_areal_increases'!L3))))</f>
        <v>7338.3886060096202</v>
      </c>
      <c r="H3" s="15">
        <f>(SUM('02_transition_areal_increases'!M20,'02_transition_areal_increases'!M16,'02_transition_areal_increases'!M11)+(-(SUM('02_transition_areal_increases'!M3))))</f>
        <v>7249.9044109988081</v>
      </c>
      <c r="I3" s="15">
        <f>(SUM('02_transition_areal_increases'!N20,'02_transition_areal_increases'!N16,'02_transition_areal_increases'!N11)+(-(SUM('02_transition_areal_increases'!N3))))</f>
        <v>7189.9405108670289</v>
      </c>
      <c r="J3" s="25">
        <f>SUM(B3:I3)</f>
        <v>57934.41185538788</v>
      </c>
    </row>
    <row r="4" spans="1:17">
      <c r="A4" s="11" t="s">
        <v>104</v>
      </c>
      <c r="B4" s="15">
        <f>(SUM('02_transition_areal_increases'!G23,'02_transition_areal_increases'!G3))</f>
        <v>6396.7029999999995</v>
      </c>
      <c r="C4" s="15">
        <f>(SUM('02_transition_areal_increases'!H23,'02_transition_areal_increases'!H3))</f>
        <v>6269.2580719799998</v>
      </c>
      <c r="D4" s="15">
        <f>(SUM('02_transition_areal_increases'!I23,'02_transition_areal_increases'!I3))</f>
        <v>6094.468705295465</v>
      </c>
      <c r="E4" s="15">
        <f>(SUM('02_transition_areal_increases'!J23,'02_transition_areal_increases'!J3))</f>
        <v>5861.1479156542619</v>
      </c>
      <c r="F4" s="15">
        <f>(SUM('02_transition_areal_increases'!K23,'02_transition_areal_increases'!K3))</f>
        <v>5620.8206550230125</v>
      </c>
      <c r="G4" s="15">
        <f>(SUM('02_transition_areal_increases'!L23,'02_transition_areal_increases'!L3))</f>
        <v>5352.230230467032</v>
      </c>
      <c r="H4" s="15">
        <f>(SUM('02_transition_areal_increases'!M23,'02_transition_areal_increases'!M3))</f>
        <v>5172.9780271409427</v>
      </c>
      <c r="I4" s="15">
        <f>(SUM('02_transition_areal_increases'!N23,'02_transition_areal_increases'!N3))</f>
        <v>4969.2412174381798</v>
      </c>
      <c r="J4" s="25">
        <f>SUM(B4:I4)</f>
        <v>45736.847822998898</v>
      </c>
    </row>
    <row r="5" spans="1:17">
      <c r="A5" s="11" t="s">
        <v>105</v>
      </c>
      <c r="B5" s="15">
        <f>(SUM('02_transition_areal_increases'!G7,'02_transition_areal_increases'!G8,'02_transition_areal_increases'!G14,'02_transition_areal_increases'!G17)+(-1*(SUM('02_transition_areal_increases'!G4,'02_transition_areal_increases'!G5,'02_transition_areal_increases'!G6))))</f>
        <v>-1541.7227000000021</v>
      </c>
      <c r="C5" s="15">
        <f>(SUM('02_transition_areal_increases'!H7,'02_transition_areal_increases'!H8,'02_transition_areal_increases'!H14,'02_transition_areal_increases'!H17)+(-1*(SUM('02_transition_areal_increases'!H4,'02_transition_areal_increases'!H5,'02_transition_areal_increases'!H6))))</f>
        <v>-2172.1608122099969</v>
      </c>
      <c r="D5" s="15">
        <f>(SUM('02_transition_areal_increases'!I7,'02_transition_areal_increases'!I8,'02_transition_areal_increases'!I14,'02_transition_areal_increases'!I17)+(-1*(SUM('02_transition_areal_increases'!I4,'02_transition_areal_increases'!I5,'02_transition_areal_increases'!I6))))</f>
        <v>-2729.6930697607568</v>
      </c>
      <c r="E5" s="15">
        <f>(SUM('02_transition_areal_increases'!J7,'02_transition_areal_increases'!J8,'02_transition_areal_increases'!J14,'02_transition_areal_increases'!J17)+(-1*(SUM('02_transition_areal_increases'!J4,'02_transition_areal_increases'!J5,'02_transition_areal_increases'!J6))))</f>
        <v>-3177.8366299972913</v>
      </c>
      <c r="F5" s="15">
        <f>(SUM('02_transition_areal_increases'!K7,'02_transition_areal_increases'!K8,'02_transition_areal_increases'!K14,'02_transition_areal_increases'!K17)+(-1*(SUM('02_transition_areal_increases'!K4,'02_transition_areal_increases'!K5,'02_transition_areal_increases'!K6))))</f>
        <v>-3492.5741309212826</v>
      </c>
      <c r="G5" s="15">
        <f>(SUM('02_transition_areal_increases'!L7,'02_transition_areal_increases'!L8,'02_transition_areal_increases'!L14,'02_transition_areal_increases'!L17)+(-1*(SUM('02_transition_areal_increases'!L4,'02_transition_areal_increases'!L5,'02_transition_areal_increases'!L6))))</f>
        <v>-3630.5983253581217</v>
      </c>
      <c r="H5" s="15">
        <f>(SUM('02_transition_areal_increases'!M7,'02_transition_areal_increases'!M8,'02_transition_areal_increases'!M14,'02_transition_areal_increases'!M17)+(-1*(SUM('02_transition_areal_increases'!M4,'02_transition_areal_increases'!M5,'02_transition_areal_increases'!M6))))</f>
        <v>-3636.7300794139373</v>
      </c>
      <c r="I5" s="15">
        <f>(SUM('02_transition_areal_increases'!N7,'02_transition_areal_increases'!N8,'02_transition_areal_increases'!N14,'02_transition_areal_increases'!N17)+(-1*(SUM('02_transition_areal_increases'!N4,'02_transition_areal_increases'!N5,'02_transition_areal_increases'!N6))))</f>
        <v>-3547.4396665275563</v>
      </c>
      <c r="J5" s="25">
        <f t="shared" ref="J5:J12" si="0">SUM(B5:I5)</f>
        <v>-23928.755414188945</v>
      </c>
      <c r="K5" s="7"/>
      <c r="L5" s="7"/>
      <c r="M5" s="7"/>
    </row>
    <row r="6" spans="1:17">
      <c r="A6" s="11" t="s">
        <v>106</v>
      </c>
      <c r="B6" s="15">
        <f>(SUM('02_transition_areal_increases'!G4,'02_transition_areal_increases'!G9,)+(-1*(SUM('02_transition_areal_increases'!G7))))</f>
        <v>12639.851800000002</v>
      </c>
      <c r="C6" s="15">
        <f>(SUM('02_transition_areal_increases'!H4,'02_transition_areal_increases'!H9,)+(-1*(SUM('02_transition_areal_increases'!H7))))</f>
        <v>13910.563362649997</v>
      </c>
      <c r="D6" s="15">
        <f>(SUM('02_transition_areal_increases'!I4,'02_transition_areal_increases'!I9,)+(-1*(SUM('02_transition_areal_increases'!I7))))</f>
        <v>15015.985401482243</v>
      </c>
      <c r="E6" s="15">
        <f>(SUM('02_transition_areal_increases'!J4,'02_transition_areal_increases'!J9,)+(-1*(SUM('02_transition_areal_increases'!J7))))</f>
        <v>15916.95106398988</v>
      </c>
      <c r="F6" s="15">
        <f>(SUM('02_transition_areal_increases'!K4,'02_transition_areal_increases'!K9,)+(-1*(SUM('02_transition_areal_increases'!K7))))</f>
        <v>16779.44110223524</v>
      </c>
      <c r="G6" s="15">
        <f>(SUM('02_transition_areal_increases'!L4,'02_transition_areal_increases'!L9,)+(-1*(SUM('02_transition_areal_increases'!L7))))</f>
        <v>17349.315146823414</v>
      </c>
      <c r="H6" s="15">
        <f>(SUM('02_transition_areal_increases'!M4,'02_transition_areal_increases'!M9,)+(-1*(SUM('02_transition_areal_increases'!M7))))</f>
        <v>17785.205976785932</v>
      </c>
      <c r="I6" s="15">
        <f>(SUM('02_transition_areal_increases'!N4,'02_transition_areal_increases'!N9,)+(-1*(SUM('02_transition_areal_increases'!N7))))</f>
        <v>18050.924617208169</v>
      </c>
      <c r="J6" s="25">
        <f t="shared" si="0"/>
        <v>127448.23847117487</v>
      </c>
      <c r="K6" s="7"/>
      <c r="L6" s="7"/>
      <c r="M6" s="7"/>
    </row>
    <row r="7" spans="1:17">
      <c r="A7" s="11" t="s">
        <v>107</v>
      </c>
      <c r="B7" s="15">
        <f>(SUM('02_transition_areal_increases'!G15,)+(-1*(SUM('02_transition_areal_increases'!G8,'02_transition_areal_increases'!G9,'02_transition_areal_increases'!G10))))</f>
        <v>-6220.0320999999994</v>
      </c>
      <c r="C7" s="15">
        <f>(SUM('02_transition_areal_increases'!H15,)+(-1*(SUM('02_transition_areal_increases'!H8,'02_transition_areal_increases'!H9,'02_transition_areal_increases'!H10))))</f>
        <v>-6595.3692680099994</v>
      </c>
      <c r="D7" s="15">
        <f>(SUM('02_transition_areal_increases'!I15,)+(-1*(SUM('02_transition_areal_increases'!I8,'02_transition_areal_increases'!I9,'02_transition_areal_increases'!I10))))</f>
        <v>-6877.969795613727</v>
      </c>
      <c r="E7" s="15">
        <f>(SUM('02_transition_areal_increases'!J15,)+(-1*(SUM('02_transition_areal_increases'!J8,'02_transition_areal_increases'!J9,'02_transition_areal_increases'!J10))))</f>
        <v>-7112.1345652255368</v>
      </c>
      <c r="F7" s="15">
        <f>(SUM('02_transition_areal_increases'!K15,)+(-1*(SUM('02_transition_areal_increases'!K8,'02_transition_areal_increases'!K9,'02_transition_areal_increases'!K10))))</f>
        <v>-7354.6108002586307</v>
      </c>
      <c r="G7" s="15">
        <f>(SUM('02_transition_areal_increases'!L15,)+(-1*(SUM('02_transition_areal_increases'!L8,'02_transition_areal_increases'!L9,'02_transition_areal_increases'!L10))))</f>
        <v>-7550.49832625209</v>
      </c>
      <c r="H7" s="15">
        <f>(SUM('02_transition_areal_increases'!M15,)+(-1*(SUM('02_transition_areal_increases'!M8,'02_transition_areal_increases'!M9,'02_transition_areal_increases'!M10))))</f>
        <v>-7631.9266057565474</v>
      </c>
      <c r="I7" s="15">
        <f>(SUM('02_transition_areal_increases'!N15,)+(-1*(SUM('02_transition_areal_increases'!N8,'02_transition_areal_increases'!N9,'02_transition_areal_increases'!N10))))</f>
        <v>-7719.8197609057752</v>
      </c>
      <c r="J7" s="25">
        <f t="shared" si="0"/>
        <v>-57062.361222022308</v>
      </c>
      <c r="K7" s="7"/>
      <c r="L7" s="7"/>
      <c r="M7" s="7"/>
    </row>
    <row r="8" spans="1:17">
      <c r="A8" s="11" t="s">
        <v>108</v>
      </c>
      <c r="B8" s="15">
        <f>(SUM('02_transition_areal_increases'!G21,'02_transition_areal_increases'!G18)+(-1*(SUM('02_transition_areal_increases'!G11,'02_transition_areal_increases'!G12,'02_transition_areal_increases'!G13))))</f>
        <v>-8482.2872999999963</v>
      </c>
      <c r="C8" s="15">
        <f>(SUM('02_transition_areal_increases'!H21,'02_transition_areal_increases'!H18)+(-1*(SUM('02_transition_areal_increases'!H11,'02_transition_areal_increases'!H12,'02_transition_areal_increases'!H13))))</f>
        <v>-9059.3434841100006</v>
      </c>
      <c r="D8" s="15">
        <f>(SUM('02_transition_areal_increases'!I21,'02_transition_areal_increases'!I18)+(-1*(SUM('02_transition_areal_increases'!I11,'02_transition_areal_increases'!I12,'02_transition_areal_increases'!I13))))</f>
        <v>-9494.3666454336726</v>
      </c>
      <c r="E8" s="15">
        <f>(SUM('02_transition_areal_increases'!J21,'02_transition_areal_increases'!J18)+(-1*(SUM('02_transition_areal_increases'!J11,'02_transition_areal_increases'!J12,'02_transition_areal_increases'!J13))))</f>
        <v>-9787.6868924637183</v>
      </c>
      <c r="F8" s="15">
        <f>(SUM('02_transition_areal_increases'!K21,'02_transition_areal_increases'!K18)+(-1*(SUM('02_transition_areal_increases'!K11,'02_transition_areal_increases'!K12,'02_transition_areal_increases'!K13))))</f>
        <v>-9908.5744183518018</v>
      </c>
      <c r="G8" s="15">
        <f>(SUM('02_transition_areal_increases'!L21,'02_transition_areal_increases'!L18)+(-1*(SUM('02_transition_areal_increases'!L11,'02_transition_areal_increases'!L12,'02_transition_areal_increases'!L13))))</f>
        <v>-9941.3100559261202</v>
      </c>
      <c r="H8" s="15">
        <f>(SUM('02_transition_areal_increases'!M21,'02_transition_areal_increases'!M18)+(-1*(SUM('02_transition_areal_increases'!M11,'02_transition_areal_increases'!M12,'02_transition_areal_increases'!M13))))</f>
        <v>-9890.7568482294955</v>
      </c>
      <c r="I8" s="15">
        <f>(SUM('02_transition_areal_increases'!N21,'02_transition_areal_increases'!N18)+(-1*(SUM('02_transition_areal_increases'!N11,'02_transition_areal_increases'!N12,'02_transition_areal_increases'!N13))))</f>
        <v>-9667.829564856791</v>
      </c>
      <c r="J8" s="25">
        <f t="shared" si="0"/>
        <v>-76232.155209371602</v>
      </c>
      <c r="K8" s="7"/>
      <c r="L8" s="7"/>
      <c r="M8" s="7"/>
    </row>
    <row r="9" spans="1:17">
      <c r="A9" s="11" t="s">
        <v>109</v>
      </c>
      <c r="B9" s="15">
        <f>(SUM('02_transition_areal_increases'!G5,'02_transition_areal_increases'!G10,)+(-1*(SUM('02_transition_areal_increases'!G14,'02_transition_areal_increases'!G15))))</f>
        <v>-4370.8091000000004</v>
      </c>
      <c r="C9" s="15">
        <f>(SUM('02_transition_areal_increases'!H5,'02_transition_areal_increases'!H10,)+(-1*(SUM('02_transition_areal_increases'!H14,'02_transition_areal_increases'!H15))))</f>
        <v>-4512.8445540599996</v>
      </c>
      <c r="D9" s="15">
        <f>(SUM('02_transition_areal_increases'!I5,'02_transition_areal_increases'!I10,)+(-1*(SUM('02_transition_areal_increases'!I14,'02_transition_areal_increases'!I15))))</f>
        <v>-4700.2492197530664</v>
      </c>
      <c r="E9" s="15">
        <f>(SUM('02_transition_areal_increases'!J5,'02_transition_areal_increases'!J10,)+(-1*(SUM('02_transition_areal_increases'!J14,'02_transition_areal_increases'!J15))))</f>
        <v>-4851.9745359497138</v>
      </c>
      <c r="F9" s="15">
        <f>(SUM('02_transition_areal_increases'!K5,'02_transition_areal_increases'!K10,)+(-1*(SUM('02_transition_areal_increases'!K14,'02_transition_areal_increases'!K15))))</f>
        <v>-5008.4132272517245</v>
      </c>
      <c r="G9" s="15">
        <f>(SUM('02_transition_areal_increases'!L5,'02_transition_areal_increases'!L10,)+(-1*(SUM('02_transition_areal_increases'!L14,'02_transition_areal_increases'!L15))))</f>
        <v>-5144.6522572274816</v>
      </c>
      <c r="H9" s="15">
        <f>(SUM('02_transition_areal_increases'!M5,'02_transition_areal_increases'!M10,)+(-1*(SUM('02_transition_areal_increases'!M14,'02_transition_areal_increases'!M15))))</f>
        <v>-5353.3741613600905</v>
      </c>
      <c r="I9" s="15">
        <f>(SUM('02_transition_areal_increases'!N5,'02_transition_areal_increases'!N10,)+(-1*(SUM('02_transition_areal_increases'!N14,'02_transition_areal_increases'!N15))))</f>
        <v>-5515.7055879041554</v>
      </c>
      <c r="J9" s="25">
        <f t="shared" si="0"/>
        <v>-39458.022643506236</v>
      </c>
      <c r="K9" s="7"/>
      <c r="L9" s="7"/>
      <c r="M9" s="7"/>
    </row>
    <row r="10" spans="1:17">
      <c r="A10" s="11" t="s">
        <v>110</v>
      </c>
      <c r="B10" s="15">
        <f>(SUM('02_transition_areal_increases'!G6,'02_transition_areal_increases'!G12,'02_transition_areal_increases'!G22)+(-1*(SUM('02_transition_areal_increases'!G16,'02_transition_areal_increases'!G17,'02_transition_areal_increases'!G18,'02_transition_areal_increases'!G19))))</f>
        <v>1552.9580999999962</v>
      </c>
      <c r="C10" s="15">
        <f>(SUM('02_transition_areal_increases'!H6,'02_transition_areal_increases'!H12,'02_transition_areal_increases'!H22)+(-1*(SUM('02_transition_areal_increases'!H16,'02_transition_areal_increases'!H17,'02_transition_areal_increases'!H18,'02_transition_areal_increases'!H19))))</f>
        <v>1829.5491161400023</v>
      </c>
      <c r="D10" s="15">
        <f>(SUM('02_transition_areal_increases'!I6,'02_transition_areal_increases'!I12,'02_transition_areal_increases'!I22)+(-1*(SUM('02_transition_areal_increases'!I16,'02_transition_areal_increases'!I17,'02_transition_areal_increases'!I18,'02_transition_areal_increases'!I19))))</f>
        <v>2026.4061833857304</v>
      </c>
      <c r="E10" s="15">
        <f>(SUM('02_transition_areal_increases'!J6,'02_transition_areal_increases'!J12,'02_transition_areal_increases'!J22)+(-1*(SUM('02_transition_areal_increases'!J16,'02_transition_areal_increases'!J17,'02_transition_areal_increases'!J18,'02_transition_areal_increases'!J19))))</f>
        <v>2100.1786231787592</v>
      </c>
      <c r="F10" s="15">
        <f>(SUM('02_transition_areal_increases'!K6,'02_transition_areal_increases'!K12,'02_transition_areal_increases'!K22)+(-1*(SUM('02_transition_areal_increases'!K16,'02_transition_areal_increases'!K17,'02_transition_areal_increases'!K18,'02_transition_areal_increases'!K19))))</f>
        <v>1970.3392774950844</v>
      </c>
      <c r="G10" s="15">
        <f>(SUM('02_transition_areal_increases'!L6,'02_transition_areal_increases'!L12,'02_transition_areal_increases'!L22)+(-1*(SUM('02_transition_areal_increases'!L16,'02_transition_areal_increases'!L17,'02_transition_areal_increases'!L18,'02_transition_areal_increases'!L19))))</f>
        <v>1775.7907523238173</v>
      </c>
      <c r="H10" s="15">
        <f>(SUM('02_transition_areal_increases'!M6,'02_transition_areal_increases'!M12,'02_transition_areal_increases'!M22)+(-1*(SUM('02_transition_areal_increases'!M16,'02_transition_areal_increases'!M17,'02_transition_areal_increases'!M18,'02_transition_areal_increases'!M19))))</f>
        <v>1489.6836011618252</v>
      </c>
      <c r="I10" s="15">
        <f>(SUM('02_transition_areal_increases'!N6,'02_transition_areal_increases'!N12,'02_transition_areal_increases'!N22)+(-1*(SUM('02_transition_areal_increases'!N16,'02_transition_areal_increases'!N17,'02_transition_areal_increases'!N18,'02_transition_areal_increases'!N19))))</f>
        <v>1083.9966896016667</v>
      </c>
      <c r="J10" s="25">
        <f t="shared" si="0"/>
        <v>13828.902343286882</v>
      </c>
      <c r="K10" s="7"/>
      <c r="L10" s="7"/>
      <c r="M10" s="7"/>
    </row>
    <row r="11" spans="1:17">
      <c r="A11" s="11" t="s">
        <v>111</v>
      </c>
      <c r="B11" s="15">
        <f>(SUM('02_transition_areal_increases'!G13,'02_transition_areal_increases'!G19)+(-1*(SUM('02_transition_areal_increases'!G20,'02_transition_areal_increases'!G21,'02_transition_areal_increases'!G22))))</f>
        <v>-1272.9110999999998</v>
      </c>
      <c r="C11" s="15">
        <f>(SUM('02_transition_areal_increases'!H13,'02_transition_areal_increases'!H19)+(-1*(SUM('02_transition_areal_increases'!H20,'02_transition_areal_increases'!H21,'02_transition_areal_increases'!H22))))</f>
        <v>-980.85111965999977</v>
      </c>
      <c r="D11" s="15">
        <f>(SUM('02_transition_areal_increases'!I13,'02_transition_areal_increases'!I19)+(-1*(SUM('02_transition_areal_increases'!I20,'02_transition_areal_increases'!I21,'02_transition_areal_increases'!I22))))</f>
        <v>-758.44091144161848</v>
      </c>
      <c r="E11" s="15">
        <f>(SUM('02_transition_areal_increases'!J13,'02_transition_areal_increases'!J19)+(-1*(SUM('02_transition_areal_increases'!J20,'02_transition_areal_increases'!J21,'02_transition_areal_increases'!J22))))</f>
        <v>-551.56408865948333</v>
      </c>
      <c r="F11" s="15">
        <f>(SUM('02_transition_areal_increases'!K13,'02_transition_areal_increases'!K19)+(-1*(SUM('02_transition_areal_increases'!K20,'02_transition_areal_increases'!K21,'02_transition_areal_increases'!K22))))</f>
        <v>-367.80923088494546</v>
      </c>
      <c r="G11" s="15">
        <f>(SUM('02_transition_areal_increases'!L13,'02_transition_areal_increases'!L19)+(-1*(SUM('02_transition_areal_increases'!L20,'02_transition_areal_increases'!L21,'02_transition_areal_increases'!L22))))</f>
        <v>-196.43554039304399</v>
      </c>
      <c r="H11" s="15">
        <f>(SUM('02_transition_areal_increases'!M13,'02_transition_areal_increases'!M19)+(-1*(SUM('02_transition_areal_increases'!M20,'02_transition_areal_increases'!M21,'02_transition_areal_increases'!M22))))</f>
        <v>-12.00629418649396</v>
      </c>
      <c r="I11" s="15">
        <f>(SUM('02_transition_areal_increases'!N13,'02_transition_areal_increases'!N19)+(-1*(SUM('02_transition_areal_increases'!N20,'02_transition_areal_increases'!N21,'02_transition_areal_increases'!N22))))</f>
        <v>125.93276251741554</v>
      </c>
      <c r="J11" s="25">
        <f t="shared" si="0"/>
        <v>-4014.0855227081702</v>
      </c>
    </row>
    <row r="12" spans="1:17">
      <c r="A12" s="11" t="s">
        <v>10</v>
      </c>
      <c r="B12" s="15">
        <f>0+(-1*(SUM('02_transition_areal_increases'!G23)))</f>
        <v>-5922.04</v>
      </c>
      <c r="C12" s="15">
        <f>0+(-1*(SUM('02_transition_areal_increases'!H23)))</f>
        <v>-5872.7325799999999</v>
      </c>
      <c r="D12" s="15">
        <f>0+(-1*(SUM('02_transition_areal_increases'!I23)))</f>
        <v>-5781.9042184280006</v>
      </c>
      <c r="E12" s="15">
        <f>0+(-1*(SUM('02_transition_areal_increases'!J23)))</f>
        <v>-5663.0359282642239</v>
      </c>
      <c r="F12" s="15">
        <f>0+(-1*(SUM('02_transition_areal_increases'!K23)))</f>
        <v>-5518.858279312899</v>
      </c>
      <c r="G12" s="15">
        <f>0+(-1*(SUM('02_transition_areal_increases'!L23)))</f>
        <v>-5352.230230467032</v>
      </c>
      <c r="H12" s="15">
        <f>0+(-1*(SUM('02_transition_areal_increases'!M23)))</f>
        <v>-5172.9780271409427</v>
      </c>
      <c r="I12" s="15">
        <f>0+(-1*(SUM('02_transition_areal_increases'!N23)))</f>
        <v>-4969.2412174381798</v>
      </c>
      <c r="J12" s="25">
        <f t="shared" si="0"/>
        <v>-44253.020481051281</v>
      </c>
    </row>
    <row r="13" spans="1:17">
      <c r="A13" s="11" t="s">
        <v>152</v>
      </c>
      <c r="B13" s="11"/>
      <c r="C13" s="12"/>
      <c r="D13" s="11"/>
      <c r="E13" s="11"/>
      <c r="F13" s="11"/>
      <c r="G13" s="11"/>
      <c r="H13" s="11"/>
      <c r="I13" s="11"/>
    </row>
    <row r="15" spans="1:17" customFormat="1" ht="18.75">
      <c r="A15" s="27" t="s">
        <v>112</v>
      </c>
    </row>
    <row r="16" spans="1:17">
      <c r="A16" s="3" t="s">
        <v>113</v>
      </c>
      <c r="B16" s="3" t="s">
        <v>114</v>
      </c>
      <c r="C16" s="3" t="s">
        <v>115</v>
      </c>
      <c r="D16" s="3" t="s">
        <v>116</v>
      </c>
      <c r="E16" s="3" t="s">
        <v>117</v>
      </c>
      <c r="F16" s="3" t="s">
        <v>118</v>
      </c>
      <c r="G16" s="3" t="s">
        <v>123</v>
      </c>
      <c r="H16" s="3" t="s">
        <v>124</v>
      </c>
      <c r="I16" s="3" t="s">
        <v>125</v>
      </c>
      <c r="J16" s="3" t="s">
        <v>126</v>
      </c>
      <c r="K16" s="3" t="s">
        <v>127</v>
      </c>
      <c r="L16" s="3" t="s">
        <v>128</v>
      </c>
      <c r="M16" s="3" t="s">
        <v>129</v>
      </c>
      <c r="N16" s="3" t="s">
        <v>130</v>
      </c>
      <c r="O16" s="24" t="s">
        <v>152</v>
      </c>
      <c r="Q16" s="3" t="s">
        <v>494</v>
      </c>
    </row>
    <row r="17" spans="1:20">
      <c r="A17" s="3">
        <v>1</v>
      </c>
      <c r="B17" s="3">
        <v>10</v>
      </c>
      <c r="C17" s="3">
        <v>11</v>
      </c>
      <c r="D17" s="137" t="s">
        <v>103</v>
      </c>
      <c r="E17" s="175" t="s">
        <v>104</v>
      </c>
      <c r="F17" s="3" t="s">
        <v>131</v>
      </c>
      <c r="G17" s="22">
        <f>'01_extrapolated_trans_rates'!K3*'04_Areal_coverage_Projected'!B3</f>
        <v>474.66299999999995</v>
      </c>
      <c r="H17" s="22">
        <f>'01_extrapolated_trans_rates'!L3*'04_Areal_coverage_Projected'!C3</f>
        <v>396.52549197999997</v>
      </c>
      <c r="I17" s="22">
        <f>'01_extrapolated_trans_rates'!M3*'04_Areal_coverage_Projected'!D3</f>
        <v>312.56448686746398</v>
      </c>
      <c r="J17" s="22">
        <f>'01_extrapolated_trans_rates'!N3*'04_Areal_coverage_Projected'!E3</f>
        <v>198.11198739003794</v>
      </c>
      <c r="K17" s="22">
        <f>'01_extrapolated_trans_rates'!O3*'04_Areal_coverage_Projected'!F3</f>
        <v>101.96237571011379</v>
      </c>
      <c r="L17" s="22">
        <f>'01_extrapolated_trans_rates'!P3*'04_Areal_coverage_Projected'!G3</f>
        <v>0</v>
      </c>
      <c r="M17" s="22">
        <f>'01_extrapolated_trans_rates'!Q3*'04_Areal_coverage_Projected'!H3</f>
        <v>0</v>
      </c>
      <c r="N17" s="22">
        <f>'01_extrapolated_trans_rates'!R3*'04_Areal_coverage_Projected'!I3</f>
        <v>0</v>
      </c>
      <c r="O17" s="20">
        <f>SUM(G17:N17)</f>
        <v>1483.8273419476157</v>
      </c>
      <c r="Q17" s="25">
        <f>'07_Modified_Areal_Change'!D18</f>
        <v>-3061.3520066219789</v>
      </c>
    </row>
    <row r="18" spans="1:20">
      <c r="A18" s="3">
        <v>2</v>
      </c>
      <c r="B18" s="3">
        <v>12</v>
      </c>
      <c r="C18" s="3">
        <v>13</v>
      </c>
      <c r="D18" s="179" t="s">
        <v>105</v>
      </c>
      <c r="E18" s="176" t="s">
        <v>106</v>
      </c>
      <c r="F18" s="3" t="s">
        <v>132</v>
      </c>
      <c r="G18" s="22">
        <f>'01_extrapolated_trans_rates'!K4*'04_Areal_coverage_Projected'!B5</f>
        <v>22471.664400000001</v>
      </c>
      <c r="H18" s="22">
        <f>'01_extrapolated_trans_rates'!L4*'04_Areal_coverage_Projected'!C5</f>
        <v>24977.159662499998</v>
      </c>
      <c r="I18" s="22">
        <f>'01_extrapolated_trans_rates'!M4*'04_Areal_coverage_Projected'!D5</f>
        <v>27354.084121910135</v>
      </c>
      <c r="J18" s="22">
        <f>'01_extrapolated_trans_rates'!N4*'04_Areal_coverage_Projected'!E5</f>
        <v>29588.161274856837</v>
      </c>
      <c r="K18" s="22">
        <f>'01_extrapolated_trans_rates'!O4*'04_Areal_coverage_Projected'!F5</f>
        <v>31675.049337382879</v>
      </c>
      <c r="L18" s="22">
        <f>'01_extrapolated_trans_rates'!P4*'04_Areal_coverage_Projected'!G5</f>
        <v>33620.559260559967</v>
      </c>
      <c r="M18" s="22">
        <f>'01_extrapolated_trans_rates'!Q4*'04_Areal_coverage_Projected'!H5</f>
        <v>35464.428993129666</v>
      </c>
      <c r="N18" s="22">
        <f>'01_extrapolated_trans_rates'!R4*'04_Areal_coverage_Projected'!I5</f>
        <v>37190.914113855579</v>
      </c>
      <c r="O18" s="20">
        <f t="shared" ref="O18:O37" si="1">SUM(G18:N18)</f>
        <v>242342.02116419506</v>
      </c>
    </row>
    <row r="19" spans="1:20">
      <c r="A19" s="3">
        <v>3</v>
      </c>
      <c r="B19" s="3">
        <v>12</v>
      </c>
      <c r="C19" s="3">
        <v>16</v>
      </c>
      <c r="D19" s="179" t="s">
        <v>105</v>
      </c>
      <c r="E19" s="177" t="s">
        <v>109</v>
      </c>
      <c r="F19" s="3" t="s">
        <v>133</v>
      </c>
      <c r="G19" s="22">
        <f>'01_extrapolated_trans_rates'!K5*'04_Areal_coverage_Projected'!B5</f>
        <v>1510.1924999999999</v>
      </c>
      <c r="H19" s="22">
        <f>'01_extrapolated_trans_rates'!L5*'04_Areal_coverage_Projected'!C5</f>
        <v>1618.5199461299999</v>
      </c>
      <c r="I19" s="22">
        <f>'01_extrapolated_trans_rates'!M5*'04_Areal_coverage_Projected'!D5</f>
        <v>1699.7480017949938</v>
      </c>
      <c r="J19" s="22">
        <f>'01_extrapolated_trans_rates'!N5*'04_Areal_coverage_Projected'!E5</f>
        <v>1793.221895445869</v>
      </c>
      <c r="K19" s="22">
        <f>'01_extrapolated_trans_rates'!O5*'04_Areal_coverage_Projected'!F5</f>
        <v>1879.028350522713</v>
      </c>
      <c r="L19" s="22">
        <f>'01_extrapolated_trans_rates'!P5*'04_Areal_coverage_Projected'!G5</f>
        <v>1957.7481316339508</v>
      </c>
      <c r="M19" s="22">
        <f>'01_extrapolated_trans_rates'!Q5*'04_Areal_coverage_Projected'!H5</f>
        <v>2030.7585576492779</v>
      </c>
      <c r="N19" s="22">
        <f>'01_extrapolated_trans_rates'!R5*'04_Areal_coverage_Projected'!I5</f>
        <v>2099.3411373271274</v>
      </c>
      <c r="O19" s="20">
        <f t="shared" si="1"/>
        <v>14588.558520503932</v>
      </c>
    </row>
    <row r="20" spans="1:20">
      <c r="A20" s="3">
        <v>4</v>
      </c>
      <c r="B20" s="3">
        <v>12</v>
      </c>
      <c r="C20" s="3">
        <v>17</v>
      </c>
      <c r="D20" s="179" t="s">
        <v>105</v>
      </c>
      <c r="E20" s="178" t="s">
        <v>110</v>
      </c>
      <c r="F20" s="3" t="s">
        <v>134</v>
      </c>
      <c r="G20" s="22">
        <f>'01_extrapolated_trans_rates'!K6*'04_Areal_coverage_Projected'!B5</f>
        <v>1812.2309999999998</v>
      </c>
      <c r="H20" s="22">
        <f>'01_extrapolated_trans_rates'!L6*'04_Areal_coverage_Projected'!C5</f>
        <v>1858.3006788899997</v>
      </c>
      <c r="I20" s="22">
        <f>'01_extrapolated_trans_rates'!M6*'04_Areal_coverage_Projected'!D5</f>
        <v>1897.3931182827837</v>
      </c>
      <c r="J20" s="22">
        <f>'01_extrapolated_trans_rates'!N6*'04_Areal_coverage_Projected'!E5</f>
        <v>1949.1542341802924</v>
      </c>
      <c r="K20" s="22">
        <f>'01_extrapolated_trans_rates'!O6*'04_Areal_coverage_Projected'!F5</f>
        <v>1974.897143916729</v>
      </c>
      <c r="L20" s="22">
        <f>'01_extrapolated_trans_rates'!P6*'04_Areal_coverage_Projected'!G5</f>
        <v>1995.397134165373</v>
      </c>
      <c r="M20" s="22">
        <f>'01_extrapolated_trans_rates'!Q6*'04_Areal_coverage_Projected'!H5</f>
        <v>2030.7585576492779</v>
      </c>
      <c r="N20" s="22">
        <f>'01_extrapolated_trans_rates'!R6*'04_Areal_coverage_Projected'!I5</f>
        <v>2045.047832051426</v>
      </c>
      <c r="O20" s="20">
        <f t="shared" si="1"/>
        <v>15563.179699135882</v>
      </c>
    </row>
    <row r="21" spans="1:20">
      <c r="A21" s="3">
        <v>5</v>
      </c>
      <c r="B21" s="3">
        <v>13</v>
      </c>
      <c r="C21" s="3">
        <v>12</v>
      </c>
      <c r="D21" s="176" t="s">
        <v>106</v>
      </c>
      <c r="E21" s="179" t="s">
        <v>105</v>
      </c>
      <c r="F21" s="3" t="s">
        <v>135</v>
      </c>
      <c r="G21" s="22">
        <f>'01_extrapolated_trans_rates'!K7*'04_Areal_coverage_Projected'!B6</f>
        <v>13233.1808</v>
      </c>
      <c r="H21" s="22">
        <f>'01_extrapolated_trans_rates'!L7*'04_Areal_coverage_Projected'!C6</f>
        <v>14283.332517860001</v>
      </c>
      <c r="I21" s="22">
        <f>'01_extrapolated_trans_rates'!M7*'04_Areal_coverage_Projected'!D6</f>
        <v>15370.862604695778</v>
      </c>
      <c r="J21" s="22">
        <f>'01_extrapolated_trans_rates'!N7*'04_Areal_coverage_Projected'!E6</f>
        <v>16496.457128067093</v>
      </c>
      <c r="K21" s="22">
        <f>'01_extrapolated_trans_rates'!O7*'04_Areal_coverage_Projected'!F6</f>
        <v>17542.730274421836</v>
      </c>
      <c r="L21" s="22">
        <f>'01_extrapolated_trans_rates'!P7*'04_Areal_coverage_Projected'!G6</f>
        <v>18743.457725139655</v>
      </c>
      <c r="M21" s="22">
        <f>'01_extrapolated_trans_rates'!Q7*'04_Areal_coverage_Projected'!H6</f>
        <v>19980.492190761208</v>
      </c>
      <c r="N21" s="22">
        <f>'01_extrapolated_trans_rates'!R7*'04_Areal_coverage_Projected'!I6</f>
        <v>21252.870061059024</v>
      </c>
      <c r="O21" s="20">
        <f t="shared" si="1"/>
        <v>136903.3833020046</v>
      </c>
      <c r="Q21" s="14">
        <f>B5-Q17</f>
        <v>1519.6293066219769</v>
      </c>
      <c r="R21" s="3" t="s">
        <v>495</v>
      </c>
    </row>
    <row r="22" spans="1:20">
      <c r="A22" s="3">
        <v>6</v>
      </c>
      <c r="B22" s="3">
        <v>14</v>
      </c>
      <c r="C22" s="3">
        <v>12</v>
      </c>
      <c r="D22" s="183" t="s">
        <v>107</v>
      </c>
      <c r="E22" s="179" t="s">
        <v>105</v>
      </c>
      <c r="F22" s="3" t="s">
        <v>136</v>
      </c>
      <c r="G22" s="22">
        <f>'01_extrapolated_trans_rates'!K8*'04_Areal_coverage_Projected'!B7</f>
        <v>5696.6004000000003</v>
      </c>
      <c r="H22" s="22">
        <f>'01_extrapolated_trans_rates'!L8*'04_Areal_coverage_Projected'!C7</f>
        <v>6298.31545207</v>
      </c>
      <c r="I22" s="22">
        <f>'01_extrapolated_trans_rates'!M8*'04_Areal_coverage_Projected'!D7</f>
        <v>6830.3117045685403</v>
      </c>
      <c r="J22" s="22">
        <f>'01_extrapolated_trans_rates'!N8*'04_Areal_coverage_Projected'!E7</f>
        <v>7319.9579218367235</v>
      </c>
      <c r="K22" s="22">
        <f>'01_extrapolated_trans_rates'!O8*'04_Areal_coverage_Projected'!F7</f>
        <v>7791.5290212599011</v>
      </c>
      <c r="L22" s="22">
        <f>'01_extrapolated_trans_rates'!P8*'04_Areal_coverage_Projected'!G7</f>
        <v>8192.2372613161515</v>
      </c>
      <c r="M22" s="22">
        <f>'01_extrapolated_trans_rates'!Q8*'04_Areal_coverage_Projected'!H7</f>
        <v>8547.5712192648953</v>
      </c>
      <c r="N22" s="22">
        <f>'01_extrapolated_trans_rates'!R8*'04_Areal_coverage_Projected'!I7</f>
        <v>8883.1860288703429</v>
      </c>
      <c r="O22" s="20">
        <f t="shared" si="1"/>
        <v>59559.709009186554</v>
      </c>
      <c r="Q22" s="209">
        <f>(G21+G22+G28+G31)/(G18+G19+G20+G21+G22+G28+G31)</f>
        <v>0.48459708326462797</v>
      </c>
      <c r="R22" s="3" t="s">
        <v>496</v>
      </c>
      <c r="S22" s="3">
        <f>Q21*Q22</f>
        <v>736.40792963245894</v>
      </c>
      <c r="T22" s="3" t="s">
        <v>497</v>
      </c>
    </row>
    <row r="23" spans="1:20">
      <c r="A23" s="3">
        <v>7</v>
      </c>
      <c r="B23" s="3">
        <v>14</v>
      </c>
      <c r="C23" s="3">
        <v>13</v>
      </c>
      <c r="D23" s="183" t="s">
        <v>107</v>
      </c>
      <c r="E23" s="176" t="s">
        <v>106</v>
      </c>
      <c r="F23" s="3" t="s">
        <v>137</v>
      </c>
      <c r="G23" s="22">
        <f>'01_extrapolated_trans_rates'!K9*'04_Areal_coverage_Projected'!B7</f>
        <v>3401.3681999999999</v>
      </c>
      <c r="H23" s="22">
        <f>'01_extrapolated_trans_rates'!L9*'04_Areal_coverage_Projected'!C7</f>
        <v>3216.7362180099999</v>
      </c>
      <c r="I23" s="22">
        <f>'01_extrapolated_trans_rates'!M9*'04_Areal_coverage_Projected'!D7</f>
        <v>3032.7638842678844</v>
      </c>
      <c r="J23" s="22">
        <f>'01_extrapolated_trans_rates'!N9*'04_Areal_coverage_Projected'!E7</f>
        <v>2825.2469172001383</v>
      </c>
      <c r="K23" s="22">
        <f>'01_extrapolated_trans_rates'!O9*'04_Areal_coverage_Projected'!F7</f>
        <v>2647.1220392741975</v>
      </c>
      <c r="L23" s="22">
        <f>'01_extrapolated_trans_rates'!P9*'04_Areal_coverage_Projected'!G7</f>
        <v>2472.2136114030991</v>
      </c>
      <c r="M23" s="22">
        <f>'01_extrapolated_trans_rates'!Q9*'04_Areal_coverage_Projected'!H7</f>
        <v>2301.2691744174717</v>
      </c>
      <c r="N23" s="22">
        <f>'01_extrapolated_trans_rates'!R9*'04_Areal_coverage_Projected'!I7</f>
        <v>2112.8805644116155</v>
      </c>
      <c r="O23" s="20">
        <f t="shared" si="1"/>
        <v>22009.600608984409</v>
      </c>
      <c r="Q23" s="209">
        <f>(G18+G19+G20)/(G18+G19+G20+G21+G22+G28+G31)</f>
        <v>0.51540291673537197</v>
      </c>
      <c r="R23" s="3" t="s">
        <v>498</v>
      </c>
      <c r="S23" s="3">
        <f>Q21*Q23</f>
        <v>783.22137698951781</v>
      </c>
      <c r="T23" s="3" t="s">
        <v>499</v>
      </c>
    </row>
    <row r="24" spans="1:20">
      <c r="A24" s="3">
        <v>8</v>
      </c>
      <c r="B24" s="3">
        <v>14</v>
      </c>
      <c r="C24" s="3">
        <v>16</v>
      </c>
      <c r="D24" s="183" t="s">
        <v>107</v>
      </c>
      <c r="E24" s="177" t="s">
        <v>109</v>
      </c>
      <c r="F24" s="3" t="s">
        <v>138</v>
      </c>
      <c r="G24" s="22">
        <f>'01_extrapolated_trans_rates'!K10*'04_Areal_coverage_Projected'!B7</f>
        <v>1078.4826</v>
      </c>
      <c r="H24" s="22">
        <f>'01_extrapolated_trans_rates'!L10*'04_Areal_coverage_Projected'!C7</f>
        <v>1189.38145876</v>
      </c>
      <c r="I24" s="22">
        <f>'01_extrapolated_trans_rates'!M10*'04_Areal_coverage_Projected'!D7</f>
        <v>1318.5929931599499</v>
      </c>
      <c r="J24" s="22">
        <f>'01_extrapolated_trans_rates'!N10*'04_Areal_coverage_Projected'!E7</f>
        <v>1412.6234586000692</v>
      </c>
      <c r="K24" s="22">
        <f>'01_extrapolated_trans_rates'!O10*'04_Areal_coverage_Projected'!F7</f>
        <v>1498.3709656269043</v>
      </c>
      <c r="L24" s="22">
        <f>'01_extrapolated_trans_rates'!P10*'04_Areal_coverage_Projected'!G7</f>
        <v>1599.6676309078875</v>
      </c>
      <c r="M24" s="22">
        <f>'01_extrapolated_trans_rates'!Q10*'04_Areal_coverage_Projected'!H7</f>
        <v>1667.2460345269437</v>
      </c>
      <c r="N24" s="22">
        <f>'01_extrapolated_trans_rates'!R10*'04_Areal_coverage_Projected'!I7</f>
        <v>1726.6550848955139</v>
      </c>
      <c r="O24" s="20">
        <f t="shared" si="1"/>
        <v>11491.020226477269</v>
      </c>
    </row>
    <row r="25" spans="1:20">
      <c r="A25" s="3">
        <v>9</v>
      </c>
      <c r="B25" s="3">
        <v>15</v>
      </c>
      <c r="C25" s="3">
        <v>10</v>
      </c>
      <c r="D25" s="184" t="s">
        <v>108</v>
      </c>
      <c r="E25" s="137" t="s">
        <v>103</v>
      </c>
      <c r="F25" s="3" t="s">
        <v>139</v>
      </c>
      <c r="G25" s="22">
        <f>'01_extrapolated_trans_rates'!K11*'04_Areal_coverage_Projected'!B8</f>
        <v>2136.1064999999999</v>
      </c>
      <c r="H25" s="22">
        <f>'01_extrapolated_trans_rates'!L11*'04_Areal_coverage_Projected'!C8</f>
        <v>1975.48370604</v>
      </c>
      <c r="I25" s="22">
        <f>'01_extrapolated_trans_rates'!M11*'04_Areal_coverage_Projected'!D8</f>
        <v>1854.2068460794501</v>
      </c>
      <c r="J25" s="22">
        <f>'01_extrapolated_trans_rates'!N11*'04_Areal_coverage_Projected'!E8</f>
        <v>1734.4656123381903</v>
      </c>
      <c r="K25" s="22">
        <f>'01_extrapolated_trans_rates'!O11*'04_Areal_coverage_Projected'!F8</f>
        <v>1582.0169205509669</v>
      </c>
      <c r="L25" s="22">
        <f>'01_extrapolated_trans_rates'!P11*'04_Areal_coverage_Projected'!G8</f>
        <v>1469.0981874164556</v>
      </c>
      <c r="M25" s="22">
        <f>'01_extrapolated_trans_rates'!Q11*'04_Areal_coverage_Projected'!H8</f>
        <v>1360.0086679352305</v>
      </c>
      <c r="N25" s="22">
        <f>'01_extrapolated_trans_rates'!R11*'04_Areal_coverage_Projected'!I8</f>
        <v>1222.910962550844</v>
      </c>
      <c r="O25" s="20">
        <f t="shared" si="1"/>
        <v>13334.297402911137</v>
      </c>
    </row>
    <row r="26" spans="1:20">
      <c r="A26" s="3">
        <v>10</v>
      </c>
      <c r="B26" s="3">
        <v>15</v>
      </c>
      <c r="C26" s="3">
        <v>17</v>
      </c>
      <c r="D26" s="184" t="s">
        <v>108</v>
      </c>
      <c r="E26" s="180" t="s">
        <v>110</v>
      </c>
      <c r="F26" s="3" t="s">
        <v>140</v>
      </c>
      <c r="G26" s="22">
        <f>'01_extrapolated_trans_rates'!K12*'04_Areal_coverage_Projected'!B8</f>
        <v>14370.170999999998</v>
      </c>
      <c r="H26" s="22">
        <f>'01_extrapolated_trans_rates'!L12*'04_Areal_coverage_Projected'!C8</f>
        <v>16183.770361020001</v>
      </c>
      <c r="I26" s="22">
        <f>'01_extrapolated_trans_rates'!M12*'04_Areal_coverage_Projected'!D8</f>
        <v>17874.553996205897</v>
      </c>
      <c r="J26" s="22">
        <f>'01_extrapolated_trans_rates'!N12*'04_Areal_coverage_Projected'!E8</f>
        <v>19440.468738290554</v>
      </c>
      <c r="K26" s="22">
        <f>'01_extrapolated_trans_rates'!O12*'04_Areal_coverage_Projected'!F8</f>
        <v>20882.623351272763</v>
      </c>
      <c r="L26" s="22">
        <f>'01_extrapolated_trans_rates'!P12*'04_Areal_coverage_Projected'!G8</f>
        <v>22207.298181876657</v>
      </c>
      <c r="M26" s="22">
        <f>'01_extrapolated_trans_rates'!Q12*'04_Areal_coverage_Projected'!H8</f>
        <v>23418.685842982261</v>
      </c>
      <c r="N26" s="22">
        <f>'01_extrapolated_trans_rates'!R12*'04_Areal_coverage_Projected'!I8</f>
        <v>24522.582985887977</v>
      </c>
      <c r="O26" s="20">
        <f t="shared" si="1"/>
        <v>158900.15445753609</v>
      </c>
    </row>
    <row r="27" spans="1:20">
      <c r="A27" s="3">
        <v>11</v>
      </c>
      <c r="B27" s="3">
        <v>15</v>
      </c>
      <c r="C27" s="3">
        <v>18</v>
      </c>
      <c r="D27" s="184" t="s">
        <v>108</v>
      </c>
      <c r="E27" s="181" t="s">
        <v>111</v>
      </c>
      <c r="F27" s="3" t="s">
        <v>141</v>
      </c>
      <c r="G27" s="22">
        <f>'01_extrapolated_trans_rates'!K13*'04_Areal_coverage_Projected'!B8</f>
        <v>1009.7958</v>
      </c>
      <c r="H27" s="22">
        <f>'01_extrapolated_trans_rates'!L13*'04_Areal_coverage_Projected'!C8</f>
        <v>1063.7219955600001</v>
      </c>
      <c r="I27" s="22">
        <f>'01_extrapolated_trans_rates'!M13*'04_Areal_coverage_Projected'!D8</f>
        <v>1075.4399707260809</v>
      </c>
      <c r="J27" s="22">
        <f>'01_extrapolated_trans_rates'!N13*'04_Areal_coverage_Projected'!E8</f>
        <v>1084.041007711369</v>
      </c>
      <c r="K27" s="22">
        <f>'01_extrapolated_trans_rates'!O13*'04_Areal_coverage_Projected'!F8</f>
        <v>1089.8338786017771</v>
      </c>
      <c r="L27" s="22">
        <f>'01_extrapolated_trans_rates'!P13*'04_Areal_coverage_Projected'!G8</f>
        <v>1093.2823720308506</v>
      </c>
      <c r="M27" s="22">
        <f>'01_extrapolated_trans_rates'!Q13*'04_Areal_coverage_Projected'!H8</f>
        <v>1127.8120660926302</v>
      </c>
      <c r="N27" s="22">
        <f>'01_extrapolated_trans_rates'!R13*'04_Areal_coverage_Projected'!I8</f>
        <v>1126.3653602441984</v>
      </c>
      <c r="O27" s="20">
        <f t="shared" si="1"/>
        <v>8670.2924509669065</v>
      </c>
    </row>
    <row r="28" spans="1:20">
      <c r="A28" s="3">
        <v>12</v>
      </c>
      <c r="B28" s="3">
        <v>16</v>
      </c>
      <c r="C28" s="3">
        <v>12</v>
      </c>
      <c r="D28" s="177" t="s">
        <v>109</v>
      </c>
      <c r="E28" s="182" t="s">
        <v>105</v>
      </c>
      <c r="F28" s="3" t="s">
        <v>142</v>
      </c>
      <c r="G28" s="22">
        <f>'01_extrapolated_trans_rates'!K14*'04_Areal_coverage_Projected'!B9</f>
        <v>3003.0650999999998</v>
      </c>
      <c r="H28" s="22">
        <f>'01_extrapolated_trans_rates'!L14*'04_Areal_coverage_Projected'!C9</f>
        <v>3211.6820981199999</v>
      </c>
      <c r="I28" s="22">
        <f>'01_extrapolated_trans_rates'!M14*'04_Areal_coverage_Projected'!D9</f>
        <v>3414.8914283253616</v>
      </c>
      <c r="J28" s="22">
        <f>'01_extrapolated_trans_rates'!N14*'04_Areal_coverage_Projected'!E9</f>
        <v>3612.1261575842577</v>
      </c>
      <c r="K28" s="22">
        <f>'01_extrapolated_trans_rates'!O14*'04_Areal_coverage_Projected'!F9</f>
        <v>3803.4013174989686</v>
      </c>
      <c r="L28" s="22">
        <f>'01_extrapolated_trans_rates'!P14*'04_Areal_coverage_Projected'!G9</f>
        <v>3988.4478423942724</v>
      </c>
      <c r="M28" s="22">
        <f>'01_extrapolated_trans_rates'!Q14*'04_Areal_coverage_Projected'!H9</f>
        <v>4167.2189310835493</v>
      </c>
      <c r="N28" s="22">
        <f>'01_extrapolated_trans_rates'!R14*'04_Areal_coverage_Projected'!I9</f>
        <v>4338.7998928550996</v>
      </c>
      <c r="O28" s="20">
        <f t="shared" si="1"/>
        <v>29539.632767861505</v>
      </c>
    </row>
    <row r="29" spans="1:20">
      <c r="A29" s="3">
        <v>13</v>
      </c>
      <c r="B29" s="3">
        <v>16</v>
      </c>
      <c r="C29" s="3">
        <v>14</v>
      </c>
      <c r="D29" s="177" t="s">
        <v>109</v>
      </c>
      <c r="E29" s="183" t="s">
        <v>107</v>
      </c>
      <c r="F29" s="3" t="s">
        <v>143</v>
      </c>
      <c r="G29" s="22">
        <f>'01_extrapolated_trans_rates'!K15*'04_Areal_coverage_Projected'!B9</f>
        <v>3956.4191000000001</v>
      </c>
      <c r="H29" s="22">
        <f>'01_extrapolated_trans_rates'!L15*'04_Areal_coverage_Projected'!C9</f>
        <v>4109.0638608299996</v>
      </c>
      <c r="I29" s="22">
        <f>'01_extrapolated_trans_rates'!M15*'04_Areal_coverage_Projected'!D9</f>
        <v>4303.698786382648</v>
      </c>
      <c r="J29" s="22">
        <f>'01_extrapolated_trans_rates'!N15*'04_Areal_coverage_Projected'!E9</f>
        <v>4445.6937324113933</v>
      </c>
      <c r="K29" s="22">
        <f>'01_extrapolated_trans_rates'!O15*'04_Areal_coverage_Projected'!F9</f>
        <v>4582.4112259023723</v>
      </c>
      <c r="L29" s="22">
        <f>'01_extrapolated_trans_rates'!P15*'04_Areal_coverage_Projected'!G9</f>
        <v>4713.6201773750481</v>
      </c>
      <c r="M29" s="22">
        <f>'01_extrapolated_trans_rates'!Q15*'04_Areal_coverage_Projected'!H9</f>
        <v>4884.1598224527625</v>
      </c>
      <c r="N29" s="22">
        <f>'01_extrapolated_trans_rates'!R15*'04_Areal_coverage_Projected'!I9</f>
        <v>5002.9019172716962</v>
      </c>
      <c r="O29" s="20">
        <f t="shared" si="1"/>
        <v>35997.968622625915</v>
      </c>
    </row>
    <row r="30" spans="1:20">
      <c r="A30" s="3">
        <v>14</v>
      </c>
      <c r="B30" s="3">
        <v>17</v>
      </c>
      <c r="C30" s="3">
        <v>10</v>
      </c>
      <c r="D30" s="180" t="s">
        <v>110</v>
      </c>
      <c r="E30" s="137" t="s">
        <v>103</v>
      </c>
      <c r="F30" s="3" t="s">
        <v>144</v>
      </c>
      <c r="G30" s="22">
        <f>'01_extrapolated_trans_rates'!K16*'04_Areal_coverage_Projected'!B10</f>
        <v>4585.0955000000004</v>
      </c>
      <c r="H30" s="22">
        <f>'01_extrapolated_trans_rates'!L16*'04_Areal_coverage_Projected'!C10</f>
        <v>4652.3932396600003</v>
      </c>
      <c r="I30" s="22">
        <f>'01_extrapolated_trans_rates'!M16*'04_Areal_coverage_Projected'!D10</f>
        <v>4722.407912780418</v>
      </c>
      <c r="J30" s="22">
        <f>'01_extrapolated_trans_rates'!N16*'04_Areal_coverage_Projected'!E10</f>
        <v>4794.5208379158275</v>
      </c>
      <c r="K30" s="22">
        <f>'01_extrapolated_trans_rates'!O16*'04_Areal_coverage_Projected'!F10</f>
        <v>4867.6956190020701</v>
      </c>
      <c r="L30" s="22">
        <f>'01_extrapolated_trans_rates'!P16*'04_Areal_coverage_Projected'!G10</f>
        <v>4940.1218817017962</v>
      </c>
      <c r="M30" s="22">
        <f>'01_extrapolated_trans_rates'!Q16*'04_Areal_coverage_Projected'!H10</f>
        <v>4956.1039984727104</v>
      </c>
      <c r="N30" s="22">
        <f>'01_extrapolated_trans_rates'!R16*'04_Areal_coverage_Projected'!I10</f>
        <v>5024.7279414485356</v>
      </c>
      <c r="O30" s="20">
        <f t="shared" si="1"/>
        <v>38543.06693098136</v>
      </c>
    </row>
    <row r="31" spans="1:20">
      <c r="A31" s="3">
        <v>15</v>
      </c>
      <c r="B31" s="3">
        <v>17</v>
      </c>
      <c r="C31" s="3">
        <v>12</v>
      </c>
      <c r="D31" s="180" t="s">
        <v>110</v>
      </c>
      <c r="E31" s="182" t="s">
        <v>105</v>
      </c>
      <c r="F31" s="3" t="s">
        <v>145</v>
      </c>
      <c r="G31" s="22">
        <f>'01_extrapolated_trans_rates'!K17*'04_Areal_coverage_Projected'!B10</f>
        <v>2319.5189</v>
      </c>
      <c r="H31" s="22">
        <f>'01_extrapolated_trans_rates'!L17*'04_Areal_coverage_Projected'!C10</f>
        <v>2488.48940726</v>
      </c>
      <c r="I31" s="22">
        <f>'01_extrapolated_trans_rates'!M17*'04_Areal_coverage_Projected'!D10</f>
        <v>2605.466434637472</v>
      </c>
      <c r="J31" s="22">
        <f>'01_extrapolated_trans_rates'!N17*'04_Areal_coverage_Projected'!E10</f>
        <v>2724.1595669976291</v>
      </c>
      <c r="K31" s="22">
        <f>'01_extrapolated_trans_rates'!O17*'04_Areal_coverage_Projected'!F10</f>
        <v>2898.740087720334</v>
      </c>
      <c r="L31" s="22">
        <f>'01_extrapolated_trans_rates'!P17*'04_Areal_coverage_Projected'!G10</f>
        <v>3018.9633721510977</v>
      </c>
      <c r="M31" s="22">
        <f>'01_extrapolated_trans_rates'!Q17*'04_Areal_coverage_Projected'!H10</f>
        <v>3193.9336879046355</v>
      </c>
      <c r="N31" s="22">
        <f>'01_extrapolated_trans_rates'!R17*'04_Areal_coverage_Projected'!I10</f>
        <v>3313.0074339221114</v>
      </c>
      <c r="O31" s="20">
        <f t="shared" si="1"/>
        <v>22562.278890593279</v>
      </c>
    </row>
    <row r="32" spans="1:20">
      <c r="A32" s="3">
        <v>16</v>
      </c>
      <c r="B32" s="3">
        <v>17</v>
      </c>
      <c r="C32" s="3">
        <v>15</v>
      </c>
      <c r="D32" s="180" t="s">
        <v>110</v>
      </c>
      <c r="E32" s="184" t="s">
        <v>108</v>
      </c>
      <c r="F32" s="3" t="s">
        <v>146</v>
      </c>
      <c r="G32" s="22">
        <f>'01_extrapolated_trans_rates'!K18*'04_Areal_coverage_Projected'!B10</f>
        <v>8414.9987999999994</v>
      </c>
      <c r="H32" s="22">
        <f>'01_extrapolated_trans_rates'!L18*'04_Areal_coverage_Projected'!C10</f>
        <v>9575.2744583700005</v>
      </c>
      <c r="I32" s="22">
        <f>'01_extrapolated_trans_rates'!M18*'04_Areal_coverage_Projected'!D10</f>
        <v>10747.549042879575</v>
      </c>
      <c r="J32" s="22">
        <f>'01_extrapolated_trans_rates'!N18*'04_Areal_coverage_Projected'!E10</f>
        <v>11931.818903449615</v>
      </c>
      <c r="K32" s="22">
        <f>'01_extrapolated_trans_rates'!O18*'04_Areal_coverage_Projected'!F10</f>
        <v>13126.370208544909</v>
      </c>
      <c r="L32" s="22">
        <f>'01_extrapolated_trans_rates'!P18*'04_Areal_coverage_Projected'!G10</f>
        <v>14326.35345693521</v>
      </c>
      <c r="M32" s="22">
        <f>'01_extrapolated_trans_rates'!Q18*'04_Areal_coverage_Projected'!H10</f>
        <v>15529.125861881159</v>
      </c>
      <c r="N32" s="22">
        <f>'01_extrapolated_trans_rates'!R18*'04_Areal_coverage_Projected'!I10</f>
        <v>16730.687541306663</v>
      </c>
      <c r="O32" s="20">
        <f t="shared" si="1"/>
        <v>100382.17827336713</v>
      </c>
    </row>
    <row r="33" spans="1:17">
      <c r="A33" s="3">
        <v>17</v>
      </c>
      <c r="B33" s="3">
        <v>17</v>
      </c>
      <c r="C33" s="3">
        <v>18</v>
      </c>
      <c r="D33" s="180" t="s">
        <v>110</v>
      </c>
      <c r="E33" s="181" t="s">
        <v>111</v>
      </c>
      <c r="F33" s="3" t="s">
        <v>147</v>
      </c>
      <c r="G33" s="22">
        <f>'01_extrapolated_trans_rates'!K19*'04_Areal_coverage_Projected'!B10</f>
        <v>1564.3266999999998</v>
      </c>
      <c r="H33" s="22">
        <f>'01_extrapolated_trans_rates'!L19*'04_Areal_coverage_Projected'!C10</f>
        <v>1677.02547011</v>
      </c>
      <c r="I33" s="22">
        <f>'01_extrapolated_trans_rates'!M19*'04_Areal_coverage_Projected'!D10</f>
        <v>1791.2581738132621</v>
      </c>
      <c r="J33" s="22">
        <f>'01_extrapolated_trans_rates'!N19*'04_Areal_coverage_Projected'!E10</f>
        <v>1906.9116968983403</v>
      </c>
      <c r="K33" s="22">
        <f>'01_extrapolated_trans_rates'!O19*'04_Areal_coverage_Projected'!F10</f>
        <v>2023.6487404840068</v>
      </c>
      <c r="L33" s="22">
        <f>'01_extrapolated_trans_rates'!P19*'04_Areal_coverage_Projected'!G10</f>
        <v>2140.7194820707782</v>
      </c>
      <c r="M33" s="22">
        <f>'01_extrapolated_trans_rates'!Q19*'04_Areal_coverage_Projected'!H10</f>
        <v>2257.7807104153462</v>
      </c>
      <c r="N33" s="22">
        <f>'01_extrapolated_trans_rates'!R19*'04_Areal_coverage_Projected'!I10</f>
        <v>2374.3219943108465</v>
      </c>
      <c r="O33" s="20">
        <f t="shared" si="1"/>
        <v>15735.992968102581</v>
      </c>
    </row>
    <row r="34" spans="1:17">
      <c r="A34" s="3">
        <v>18</v>
      </c>
      <c r="B34" s="3">
        <v>18</v>
      </c>
      <c r="C34" s="3">
        <v>10</v>
      </c>
      <c r="D34" s="181" t="s">
        <v>111</v>
      </c>
      <c r="E34" s="137" t="s">
        <v>103</v>
      </c>
      <c r="F34" s="3" t="s">
        <v>148</v>
      </c>
      <c r="G34" s="22">
        <f>'01_extrapolated_trans_rates'!K20*'04_Areal_coverage_Projected'!B11</f>
        <v>973.7503999999999</v>
      </c>
      <c r="H34" s="22">
        <f>'01_extrapolated_trans_rates'!L20*'04_Areal_coverage_Projected'!C11</f>
        <v>952.57981356000016</v>
      </c>
      <c r="I34" s="22">
        <f>'01_extrapolated_trans_rates'!M20*'04_Areal_coverage_Projected'!D11</f>
        <v>941.71329827500404</v>
      </c>
      <c r="J34" s="22">
        <f>'01_extrapolated_trans_rates'!N20*'04_Areal_coverage_Projected'!E11</f>
        <v>935.08057487308633</v>
      </c>
      <c r="K34" s="22">
        <f>'01_extrapolated_trans_rates'!O20*'04_Areal_coverage_Projected'!F11</f>
        <v>932.48888838501693</v>
      </c>
      <c r="L34" s="22">
        <f>'01_extrapolated_trans_rates'!P20*'04_Areal_coverage_Projected'!G11</f>
        <v>929.16853689136838</v>
      </c>
      <c r="M34" s="22">
        <f>'01_extrapolated_trans_rates'!Q20*'04_Areal_coverage_Projected'!H11</f>
        <v>933.79174459086732</v>
      </c>
      <c r="N34" s="22">
        <f>'01_extrapolated_trans_rates'!R20*'04_Areal_coverage_Projected'!I11</f>
        <v>942.30160686764975</v>
      </c>
      <c r="O34" s="20">
        <f t="shared" si="1"/>
        <v>7540.874863442993</v>
      </c>
    </row>
    <row r="35" spans="1:17">
      <c r="A35" s="3">
        <v>19</v>
      </c>
      <c r="B35" s="3">
        <v>18</v>
      </c>
      <c r="C35" s="3">
        <v>15</v>
      </c>
      <c r="D35" s="181" t="s">
        <v>111</v>
      </c>
      <c r="E35" s="184" t="s">
        <v>108</v>
      </c>
      <c r="F35" s="3" t="s">
        <v>149</v>
      </c>
      <c r="G35" s="22">
        <f>'01_extrapolated_trans_rates'!K21*'04_Areal_coverage_Projected'!B11</f>
        <v>618.78719999999998</v>
      </c>
      <c r="H35" s="22">
        <f>'01_extrapolated_trans_rates'!L21*'04_Areal_coverage_Projected'!C11</f>
        <v>588.35812013999998</v>
      </c>
      <c r="I35" s="22">
        <f>'01_extrapolated_trans_rates'!M21*'04_Areal_coverage_Projected'!D11</f>
        <v>562.28512469818202</v>
      </c>
      <c r="J35" s="22">
        <f>'01_extrapolated_trans_rates'!N21*'04_Areal_coverage_Projected'!E11</f>
        <v>539.46956242678061</v>
      </c>
      <c r="K35" s="22">
        <f>'01_extrapolated_trans_rates'!O21*'04_Areal_coverage_Projected'!F11</f>
        <v>519.52952352879515</v>
      </c>
      <c r="L35" s="22">
        <f>'01_extrapolated_trans_rates'!P21*'04_Areal_coverage_Projected'!G11</f>
        <v>502.01522846263509</v>
      </c>
      <c r="M35" s="22">
        <f>'01_extrapolated_trans_rates'!Q21*'04_Areal_coverage_Projected'!H11</f>
        <v>486.62386689946607</v>
      </c>
      <c r="N35" s="22">
        <f>'01_extrapolated_trans_rates'!R21*'04_Areal_coverage_Projected'!I11</f>
        <v>473.34220251956367</v>
      </c>
      <c r="O35" s="20">
        <f t="shared" si="1"/>
        <v>4290.4108286754217</v>
      </c>
    </row>
    <row r="36" spans="1:17">
      <c r="A36" s="3">
        <v>20</v>
      </c>
      <c r="B36" s="3">
        <v>18</v>
      </c>
      <c r="C36" s="3">
        <v>17</v>
      </c>
      <c r="D36" s="181" t="s">
        <v>111</v>
      </c>
      <c r="E36" s="180" t="s">
        <v>110</v>
      </c>
      <c r="F36" s="3" t="s">
        <v>150</v>
      </c>
      <c r="G36" s="22">
        <f>'01_extrapolated_trans_rates'!K22*'04_Areal_coverage_Projected'!B11</f>
        <v>2254.4960000000001</v>
      </c>
      <c r="H36" s="22">
        <f>'01_extrapolated_trans_rates'!L22*'04_Areal_coverage_Projected'!C11</f>
        <v>2180.6606516299998</v>
      </c>
      <c r="I36" s="22">
        <f>'01_extrapolated_trans_rates'!M22*'04_Areal_coverage_Projected'!D11</f>
        <v>2121.1406330077757</v>
      </c>
      <c r="J36" s="22">
        <f>'01_extrapolated_trans_rates'!N22*'04_Areal_coverage_Projected'!E11</f>
        <v>2067.9666559693255</v>
      </c>
      <c r="K36" s="22">
        <f>'01_extrapolated_trans_rates'!O22*'04_Areal_coverage_Projected'!F11</f>
        <v>2029.2734380569175</v>
      </c>
      <c r="L36" s="22">
        <f>'01_extrapolated_trans_rates'!P22*'04_Areal_coverage_Projected'!G11</f>
        <v>1999.2536291406695</v>
      </c>
      <c r="M36" s="22">
        <f>'01_extrapolated_trans_rates'!Q22*'04_Areal_coverage_Projected'!H11</f>
        <v>1977.1834592041369</v>
      </c>
      <c r="N36" s="22">
        <f>'01_extrapolated_trans_rates'!R22*'04_Areal_coverage_Projected'!I11</f>
        <v>1959.110782650416</v>
      </c>
      <c r="O36" s="20">
        <f t="shared" si="1"/>
        <v>16589.085249659242</v>
      </c>
    </row>
    <row r="37" spans="1:17">
      <c r="A37" s="3">
        <v>21</v>
      </c>
      <c r="B37" s="3">
        <v>19</v>
      </c>
      <c r="C37" s="3">
        <v>11</v>
      </c>
      <c r="D37" s="123" t="s">
        <v>10</v>
      </c>
      <c r="E37" s="175" t="s">
        <v>104</v>
      </c>
      <c r="F37" s="3" t="s">
        <v>151</v>
      </c>
      <c r="G37" s="22">
        <f>'01_extrapolated_trans_rates'!K23*'04_Areal_coverage_Projected'!B12</f>
        <v>5922.04</v>
      </c>
      <c r="H37" s="22">
        <f>'01_extrapolated_trans_rates'!L23*'04_Areal_coverage_Projected'!C12</f>
        <v>5872.7325799999999</v>
      </c>
      <c r="I37" s="22">
        <f>'01_extrapolated_trans_rates'!M23*'04_Areal_coverage_Projected'!D12</f>
        <v>5781.9042184280006</v>
      </c>
      <c r="J37" s="22">
        <f>'01_extrapolated_trans_rates'!N23*'04_Areal_coverage_Projected'!E12</f>
        <v>5663.0359282642239</v>
      </c>
      <c r="K37" s="22">
        <f>'01_extrapolated_trans_rates'!O23*'04_Areal_coverage_Projected'!F12</f>
        <v>5518.858279312899</v>
      </c>
      <c r="L37" s="22">
        <f>'01_extrapolated_trans_rates'!P23*'04_Areal_coverage_Projected'!G12</f>
        <v>5352.230230467032</v>
      </c>
      <c r="M37" s="22">
        <f>'01_extrapolated_trans_rates'!Q23*'04_Areal_coverage_Projected'!H12</f>
        <v>5172.9780271409427</v>
      </c>
      <c r="N37" s="22">
        <f>'01_extrapolated_trans_rates'!R23*'04_Areal_coverage_Projected'!I12</f>
        <v>4969.2412174381798</v>
      </c>
      <c r="O37" s="20">
        <f t="shared" si="1"/>
        <v>44253.020481051281</v>
      </c>
    </row>
    <row r="38" spans="1:17">
      <c r="A38" s="260" t="s">
        <v>153</v>
      </c>
      <c r="B38" s="260"/>
      <c r="C38" s="260"/>
      <c r="D38" s="260"/>
      <c r="E38" s="260"/>
      <c r="F38" s="260"/>
      <c r="G38" s="14"/>
    </row>
    <row r="40" spans="1:17">
      <c r="A40" s="3" t="s">
        <v>113</v>
      </c>
      <c r="B40" s="3" t="s">
        <v>114</v>
      </c>
      <c r="C40" s="3" t="s">
        <v>115</v>
      </c>
      <c r="D40" s="3" t="s">
        <v>116</v>
      </c>
      <c r="E40" s="3" t="s">
        <v>117</v>
      </c>
      <c r="F40" s="3" t="s">
        <v>118</v>
      </c>
    </row>
    <row r="41" spans="1:17">
      <c r="A41" s="3">
        <v>1</v>
      </c>
      <c r="B41" s="3">
        <v>10</v>
      </c>
      <c r="C41" s="3">
        <v>11</v>
      </c>
      <c r="D41" s="137" t="s">
        <v>103</v>
      </c>
      <c r="E41" s="175" t="s">
        <v>104</v>
      </c>
      <c r="F41" s="3" t="s">
        <v>131</v>
      </c>
      <c r="G41" s="208"/>
      <c r="H41" s="208"/>
      <c r="I41" s="208"/>
      <c r="J41" s="208"/>
      <c r="K41" s="208"/>
      <c r="L41" s="208"/>
      <c r="M41" s="208"/>
      <c r="N41" s="208"/>
    </row>
    <row r="42" spans="1:17">
      <c r="A42" s="3">
        <v>2</v>
      </c>
      <c r="B42" s="3">
        <v>12</v>
      </c>
      <c r="C42" s="3">
        <v>13</v>
      </c>
      <c r="D42" s="179" t="s">
        <v>105</v>
      </c>
      <c r="E42" s="176" t="s">
        <v>106</v>
      </c>
      <c r="F42" s="3" t="s">
        <v>132</v>
      </c>
      <c r="G42" s="208">
        <f>G18+(($S$22/(G18+G19+G20))*G18)</f>
        <v>23113.218849234836</v>
      </c>
      <c r="H42" s="208"/>
      <c r="I42" s="208"/>
      <c r="J42" s="208"/>
      <c r="K42" s="208"/>
      <c r="L42" s="208"/>
      <c r="M42" s="208"/>
      <c r="N42" s="208"/>
    </row>
    <row r="43" spans="1:17">
      <c r="A43" s="3">
        <v>3</v>
      </c>
      <c r="B43" s="3">
        <v>12</v>
      </c>
      <c r="C43" s="3">
        <v>16</v>
      </c>
      <c r="D43" s="179" t="s">
        <v>105</v>
      </c>
      <c r="E43" s="177" t="s">
        <v>109</v>
      </c>
      <c r="F43" s="3" t="s">
        <v>133</v>
      </c>
      <c r="G43" s="208">
        <f>G19+((S22/(G18+G19+G20))*G19)</f>
        <v>1553.307718362556</v>
      </c>
      <c r="H43" s="208"/>
      <c r="I43" s="208"/>
      <c r="J43" s="208"/>
      <c r="K43" s="208"/>
      <c r="L43" s="208"/>
      <c r="M43" s="208"/>
      <c r="N43" s="208"/>
    </row>
    <row r="44" spans="1:17">
      <c r="A44" s="3">
        <v>4</v>
      </c>
      <c r="B44" s="3">
        <v>12</v>
      </c>
      <c r="C44" s="3">
        <v>17</v>
      </c>
      <c r="D44" s="179" t="s">
        <v>105</v>
      </c>
      <c r="E44" s="178" t="s">
        <v>110</v>
      </c>
      <c r="F44" s="3" t="s">
        <v>134</v>
      </c>
      <c r="G44" s="208">
        <f>G20+((S22/(G18+G19+G20))*G20)</f>
        <v>1863.9692620350672</v>
      </c>
      <c r="H44" s="208"/>
      <c r="I44" s="208"/>
      <c r="J44" s="208"/>
      <c r="K44" s="208"/>
      <c r="L44" s="208"/>
      <c r="M44" s="208"/>
      <c r="N44" s="208"/>
      <c r="Q44" s="92">
        <f>(G45+G46+G52+G55)-(G42+G43+G44)</f>
        <v>-3061.3520066219789</v>
      </c>
    </row>
    <row r="45" spans="1:17">
      <c r="A45" s="3">
        <v>5</v>
      </c>
      <c r="B45" s="3">
        <v>13</v>
      </c>
      <c r="C45" s="3">
        <v>12</v>
      </c>
      <c r="D45" s="176" t="s">
        <v>106</v>
      </c>
      <c r="E45" s="179" t="s">
        <v>105</v>
      </c>
      <c r="F45" s="3" t="s">
        <v>135</v>
      </c>
      <c r="G45" s="208">
        <f>G21-((S23/(G21+G22+G28+G31))*G21)</f>
        <v>12805.820004355737</v>
      </c>
      <c r="H45" s="208"/>
      <c r="I45" s="208"/>
      <c r="J45" s="208"/>
      <c r="K45" s="208"/>
      <c r="L45" s="208"/>
      <c r="M45" s="208"/>
      <c r="N45" s="208"/>
    </row>
    <row r="46" spans="1:17">
      <c r="A46" s="3">
        <v>6</v>
      </c>
      <c r="B46" s="3">
        <v>14</v>
      </c>
      <c r="C46" s="3">
        <v>12</v>
      </c>
      <c r="D46" s="183" t="s">
        <v>107</v>
      </c>
      <c r="E46" s="179" t="s">
        <v>105</v>
      </c>
      <c r="F46" s="3" t="s">
        <v>136</v>
      </c>
      <c r="G46" s="208">
        <f>G22-((S23/(G21+G22+G28+G31))*G22)</f>
        <v>5512.6307470340689</v>
      </c>
      <c r="H46" s="208"/>
      <c r="I46" s="208"/>
      <c r="J46" s="208"/>
      <c r="K46" s="208"/>
      <c r="L46" s="208"/>
      <c r="M46" s="208"/>
      <c r="N46" s="208"/>
    </row>
    <row r="47" spans="1:17">
      <c r="A47" s="3">
        <v>7</v>
      </c>
      <c r="B47" s="3">
        <v>14</v>
      </c>
      <c r="C47" s="3">
        <v>13</v>
      </c>
      <c r="D47" s="183" t="s">
        <v>107</v>
      </c>
      <c r="E47" s="176" t="s">
        <v>106</v>
      </c>
      <c r="F47" s="3" t="s">
        <v>137</v>
      </c>
      <c r="G47" s="208"/>
      <c r="H47" s="208"/>
      <c r="I47" s="208"/>
      <c r="J47" s="208"/>
      <c r="K47" s="208"/>
      <c r="L47" s="208"/>
      <c r="M47" s="208"/>
      <c r="N47" s="208"/>
    </row>
    <row r="48" spans="1:17">
      <c r="A48" s="3">
        <v>8</v>
      </c>
      <c r="B48" s="3">
        <v>14</v>
      </c>
      <c r="C48" s="3">
        <v>16</v>
      </c>
      <c r="D48" s="183" t="s">
        <v>107</v>
      </c>
      <c r="E48" s="177" t="s">
        <v>109</v>
      </c>
      <c r="F48" s="3" t="s">
        <v>138</v>
      </c>
      <c r="G48" s="208"/>
      <c r="H48" s="208"/>
      <c r="I48" s="208"/>
      <c r="J48" s="208"/>
      <c r="K48" s="208"/>
      <c r="L48" s="208"/>
      <c r="M48" s="208"/>
      <c r="N48" s="208"/>
    </row>
    <row r="49" spans="1:14">
      <c r="A49" s="3">
        <v>9</v>
      </c>
      <c r="B49" s="3">
        <v>15</v>
      </c>
      <c r="C49" s="3">
        <v>10</v>
      </c>
      <c r="D49" s="184" t="s">
        <v>108</v>
      </c>
      <c r="E49" s="137" t="s">
        <v>103</v>
      </c>
      <c r="F49" s="3" t="s">
        <v>139</v>
      </c>
      <c r="G49" s="208"/>
      <c r="H49" s="208"/>
      <c r="I49" s="208"/>
      <c r="J49" s="208"/>
      <c r="K49" s="208"/>
      <c r="L49" s="208"/>
      <c r="M49" s="208"/>
      <c r="N49" s="208"/>
    </row>
    <row r="50" spans="1:14">
      <c r="A50" s="3">
        <v>10</v>
      </c>
      <c r="B50" s="3">
        <v>15</v>
      </c>
      <c r="C50" s="3">
        <v>17</v>
      </c>
      <c r="D50" s="184" t="s">
        <v>108</v>
      </c>
      <c r="E50" s="180" t="s">
        <v>110</v>
      </c>
      <c r="F50" s="3" t="s">
        <v>140</v>
      </c>
      <c r="G50" s="208"/>
      <c r="H50" s="208"/>
      <c r="I50" s="208"/>
      <c r="J50" s="208"/>
      <c r="K50" s="208"/>
      <c r="L50" s="208"/>
      <c r="M50" s="208"/>
      <c r="N50" s="208"/>
    </row>
    <row r="51" spans="1:14">
      <c r="A51" s="3">
        <v>11</v>
      </c>
      <c r="B51" s="3">
        <v>15</v>
      </c>
      <c r="C51" s="3">
        <v>18</v>
      </c>
      <c r="D51" s="184" t="s">
        <v>108</v>
      </c>
      <c r="E51" s="181" t="s">
        <v>111</v>
      </c>
      <c r="F51" s="3" t="s">
        <v>141</v>
      </c>
      <c r="G51" s="208"/>
      <c r="H51" s="208"/>
      <c r="I51" s="208"/>
      <c r="J51" s="208"/>
      <c r="K51" s="208"/>
      <c r="L51" s="208"/>
      <c r="M51" s="208"/>
      <c r="N51" s="208"/>
    </row>
    <row r="52" spans="1:14">
      <c r="A52" s="3">
        <v>12</v>
      </c>
      <c r="B52" s="3">
        <v>16</v>
      </c>
      <c r="C52" s="3">
        <v>12</v>
      </c>
      <c r="D52" s="177" t="s">
        <v>109</v>
      </c>
      <c r="E52" s="182" t="s">
        <v>105</v>
      </c>
      <c r="F52" s="3" t="s">
        <v>142</v>
      </c>
      <c r="G52" s="208">
        <f>G28-((S23/(G21+G22+G28+G31))*G28)</f>
        <v>2906.0821969546851</v>
      </c>
      <c r="H52" s="208"/>
      <c r="I52" s="208"/>
      <c r="J52" s="208"/>
      <c r="K52" s="208"/>
      <c r="L52" s="208"/>
      <c r="M52" s="208"/>
      <c r="N52" s="208"/>
    </row>
    <row r="53" spans="1:14">
      <c r="A53" s="3">
        <v>13</v>
      </c>
      <c r="B53" s="3">
        <v>16</v>
      </c>
      <c r="C53" s="3">
        <v>14</v>
      </c>
      <c r="D53" s="177" t="s">
        <v>109</v>
      </c>
      <c r="E53" s="183" t="s">
        <v>107</v>
      </c>
      <c r="F53" s="3" t="s">
        <v>143</v>
      </c>
      <c r="G53" s="208"/>
      <c r="H53" s="208"/>
      <c r="I53" s="208"/>
      <c r="J53" s="208"/>
      <c r="K53" s="208"/>
      <c r="L53" s="208"/>
      <c r="M53" s="208"/>
      <c r="N53" s="208"/>
    </row>
    <row r="54" spans="1:14">
      <c r="A54" s="3">
        <v>14</v>
      </c>
      <c r="B54" s="3">
        <v>17</v>
      </c>
      <c r="C54" s="3">
        <v>10</v>
      </c>
      <c r="D54" s="180" t="s">
        <v>110</v>
      </c>
      <c r="E54" s="137" t="s">
        <v>103</v>
      </c>
      <c r="F54" s="3" t="s">
        <v>144</v>
      </c>
      <c r="G54" s="208"/>
      <c r="H54" s="208"/>
      <c r="I54" s="208"/>
      <c r="J54" s="208"/>
      <c r="K54" s="208"/>
      <c r="L54" s="208"/>
      <c r="M54" s="208"/>
      <c r="N54" s="208"/>
    </row>
    <row r="55" spans="1:14">
      <c r="A55" s="3">
        <v>15</v>
      </c>
      <c r="B55" s="3">
        <v>17</v>
      </c>
      <c r="C55" s="3">
        <v>12</v>
      </c>
      <c r="D55" s="180" t="s">
        <v>110</v>
      </c>
      <c r="E55" s="182" t="s">
        <v>105</v>
      </c>
      <c r="F55" s="3" t="s">
        <v>145</v>
      </c>
      <c r="G55" s="208">
        <f>G31-((S23/(G21+G22+G28+G31))*G31)</f>
        <v>2244.610874665992</v>
      </c>
      <c r="H55" s="208"/>
      <c r="I55" s="208"/>
      <c r="J55" s="208"/>
      <c r="K55" s="208"/>
      <c r="L55" s="208"/>
      <c r="M55" s="208"/>
      <c r="N55" s="208"/>
    </row>
    <row r="56" spans="1:14">
      <c r="A56" s="3">
        <v>16</v>
      </c>
      <c r="B56" s="3">
        <v>17</v>
      </c>
      <c r="C56" s="3">
        <v>15</v>
      </c>
      <c r="D56" s="180" t="s">
        <v>110</v>
      </c>
      <c r="E56" s="184" t="s">
        <v>108</v>
      </c>
      <c r="F56" s="3" t="s">
        <v>146</v>
      </c>
      <c r="G56" s="208"/>
      <c r="H56" s="208"/>
      <c r="I56" s="208"/>
      <c r="J56" s="208"/>
      <c r="K56" s="208"/>
      <c r="L56" s="208"/>
      <c r="M56" s="208"/>
      <c r="N56" s="208"/>
    </row>
    <row r="57" spans="1:14">
      <c r="A57" s="3">
        <v>17</v>
      </c>
      <c r="B57" s="3">
        <v>17</v>
      </c>
      <c r="C57" s="3">
        <v>18</v>
      </c>
      <c r="D57" s="180" t="s">
        <v>110</v>
      </c>
      <c r="E57" s="181" t="s">
        <v>111</v>
      </c>
      <c r="F57" s="3" t="s">
        <v>147</v>
      </c>
      <c r="G57" s="208"/>
      <c r="H57" s="208"/>
      <c r="I57" s="208"/>
      <c r="J57" s="208"/>
      <c r="K57" s="208"/>
      <c r="L57" s="208"/>
      <c r="M57" s="208"/>
      <c r="N57" s="208"/>
    </row>
    <row r="58" spans="1:14">
      <c r="A58" s="3">
        <v>18</v>
      </c>
      <c r="B58" s="3">
        <v>18</v>
      </c>
      <c r="C58" s="3">
        <v>10</v>
      </c>
      <c r="D58" s="181" t="s">
        <v>111</v>
      </c>
      <c r="E58" s="137" t="s">
        <v>103</v>
      </c>
      <c r="F58" s="3" t="s">
        <v>148</v>
      </c>
      <c r="G58" s="208"/>
      <c r="H58" s="208"/>
      <c r="I58" s="208"/>
      <c r="J58" s="208"/>
      <c r="K58" s="208"/>
      <c r="L58" s="208"/>
      <c r="M58" s="208"/>
      <c r="N58" s="208"/>
    </row>
    <row r="59" spans="1:14">
      <c r="A59" s="3">
        <v>19</v>
      </c>
      <c r="B59" s="3">
        <v>18</v>
      </c>
      <c r="C59" s="3">
        <v>15</v>
      </c>
      <c r="D59" s="181" t="s">
        <v>111</v>
      </c>
      <c r="E59" s="184" t="s">
        <v>108</v>
      </c>
      <c r="F59" s="3" t="s">
        <v>149</v>
      </c>
      <c r="G59" s="208"/>
      <c r="H59" s="208"/>
      <c r="I59" s="208"/>
      <c r="J59" s="208"/>
      <c r="K59" s="208"/>
      <c r="L59" s="208"/>
      <c r="M59" s="208"/>
      <c r="N59" s="208"/>
    </row>
    <row r="60" spans="1:14">
      <c r="A60" s="3">
        <v>20</v>
      </c>
      <c r="B60" s="3">
        <v>18</v>
      </c>
      <c r="C60" s="3">
        <v>17</v>
      </c>
      <c r="D60" s="181" t="s">
        <v>111</v>
      </c>
      <c r="E60" s="180" t="s">
        <v>110</v>
      </c>
      <c r="F60" s="3" t="s">
        <v>150</v>
      </c>
      <c r="G60" s="208"/>
      <c r="H60" s="208"/>
      <c r="I60" s="208"/>
      <c r="J60" s="208"/>
      <c r="K60" s="208"/>
      <c r="L60" s="208"/>
      <c r="M60" s="208"/>
      <c r="N60" s="208"/>
    </row>
    <row r="61" spans="1:14">
      <c r="A61" s="3">
        <v>21</v>
      </c>
      <c r="B61" s="3">
        <v>19</v>
      </c>
      <c r="C61" s="3">
        <v>11</v>
      </c>
      <c r="D61" s="123" t="s">
        <v>10</v>
      </c>
      <c r="E61" s="175" t="s">
        <v>104</v>
      </c>
      <c r="F61" s="3" t="s">
        <v>151</v>
      </c>
      <c r="G61" s="208"/>
      <c r="H61" s="208"/>
      <c r="I61" s="208"/>
      <c r="J61" s="208"/>
      <c r="K61" s="208"/>
      <c r="L61" s="208"/>
      <c r="M61" s="208"/>
      <c r="N61" s="208"/>
    </row>
  </sheetData>
  <mergeCells count="1">
    <mergeCell ref="A38:F38"/>
  </mergeCells>
  <pageMargins left="0.7" right="0.7" top="0.75" bottom="0.75" header="0.3" footer="0.3"/>
  <pageSetup paperSize="9" orientation="landscape" horizontalDpi="300" verticalDpi="30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3DE70-109B-4CB5-B6E2-168160E80DF8}">
  <sheetPr codeName="Tabelle19"/>
  <dimension ref="A1:Z115"/>
  <sheetViews>
    <sheetView workbookViewId="0">
      <selection activeCell="J12" sqref="J12"/>
    </sheetView>
  </sheetViews>
  <sheetFormatPr defaultColWidth="11" defaultRowHeight="15.75"/>
  <cols>
    <col min="1" max="1" width="3.5" customWidth="1"/>
    <col min="2" max="2" width="8.375" customWidth="1"/>
    <col min="3" max="3" width="7.125" customWidth="1"/>
    <col min="4" max="4" width="3.125" customWidth="1"/>
    <col min="5" max="5" width="6.375" customWidth="1"/>
    <col min="6" max="6" width="5.625" customWidth="1"/>
    <col min="7" max="7" width="13.625" customWidth="1"/>
    <col min="8" max="8" width="12.875" customWidth="1"/>
    <col min="9" max="9" width="23.625" customWidth="1"/>
    <col min="24" max="24" width="13.125" customWidth="1"/>
    <col min="25" max="25" width="15" customWidth="1"/>
  </cols>
  <sheetData>
    <row r="1" spans="1:26" ht="18.75">
      <c r="A1" s="27" t="s">
        <v>426</v>
      </c>
    </row>
    <row r="2" spans="1:26">
      <c r="A2" t="s">
        <v>113</v>
      </c>
      <c r="B2" t="s">
        <v>114</v>
      </c>
      <c r="C2" t="s">
        <v>115</v>
      </c>
      <c r="D2" s="3" t="s">
        <v>113</v>
      </c>
      <c r="E2" s="3" t="s">
        <v>114</v>
      </c>
      <c r="F2" s="3" t="s">
        <v>115</v>
      </c>
      <c r="G2" s="3" t="s">
        <v>116</v>
      </c>
      <c r="H2" s="3" t="s">
        <v>117</v>
      </c>
      <c r="I2" s="3" t="s">
        <v>118</v>
      </c>
      <c r="J2">
        <v>2025</v>
      </c>
      <c r="K2" t="s">
        <v>124</v>
      </c>
      <c r="M2" t="s">
        <v>125</v>
      </c>
      <c r="O2" t="s">
        <v>126</v>
      </c>
      <c r="Q2" t="s">
        <v>127</v>
      </c>
      <c r="S2" t="s">
        <v>128</v>
      </c>
      <c r="U2" t="s">
        <v>129</v>
      </c>
      <c r="W2" t="s">
        <v>130</v>
      </c>
      <c r="X2" t="s">
        <v>152</v>
      </c>
    </row>
    <row r="3" spans="1:26">
      <c r="A3">
        <v>1</v>
      </c>
      <c r="B3">
        <v>10</v>
      </c>
      <c r="C3">
        <v>11</v>
      </c>
      <c r="D3" s="3">
        <v>1</v>
      </c>
      <c r="E3" s="3">
        <v>10</v>
      </c>
      <c r="F3" s="3">
        <v>11</v>
      </c>
      <c r="G3" s="3" t="s">
        <v>103</v>
      </c>
      <c r="H3" s="3" t="s">
        <v>104</v>
      </c>
      <c r="I3" s="3" t="s">
        <v>131</v>
      </c>
      <c r="J3" s="13"/>
      <c r="K3" s="13"/>
      <c r="L3" s="13"/>
      <c r="M3" s="13"/>
      <c r="N3" s="13"/>
      <c r="O3" s="13"/>
      <c r="P3" s="13"/>
      <c r="Q3" s="13"/>
      <c r="R3" s="13"/>
      <c r="S3" s="13"/>
      <c r="T3" s="13"/>
      <c r="U3" s="13"/>
      <c r="V3" s="13"/>
      <c r="W3" s="13"/>
      <c r="X3" s="58"/>
    </row>
    <row r="4" spans="1:26">
      <c r="A4">
        <v>5</v>
      </c>
      <c r="B4">
        <v>12</v>
      </c>
      <c r="C4">
        <v>13</v>
      </c>
      <c r="D4" s="16">
        <v>2</v>
      </c>
      <c r="E4" s="16">
        <v>12</v>
      </c>
      <c r="F4" s="16">
        <v>13</v>
      </c>
      <c r="G4" s="16" t="s">
        <v>105</v>
      </c>
      <c r="H4" s="16" t="s">
        <v>106</v>
      </c>
      <c r="I4" s="16" t="s">
        <v>132</v>
      </c>
      <c r="J4" s="13"/>
      <c r="K4" s="13"/>
      <c r="L4" s="13"/>
      <c r="M4" s="13"/>
      <c r="N4" s="13"/>
      <c r="O4" s="13"/>
      <c r="P4" s="13"/>
      <c r="Q4" s="13"/>
      <c r="R4" s="13"/>
      <c r="S4" s="13"/>
      <c r="T4" s="13"/>
      <c r="U4" s="13"/>
      <c r="V4" s="13"/>
      <c r="W4" s="13"/>
      <c r="X4" s="58"/>
    </row>
    <row r="5" spans="1:26">
      <c r="A5">
        <v>7</v>
      </c>
      <c r="B5">
        <v>12</v>
      </c>
      <c r="C5">
        <v>16</v>
      </c>
      <c r="D5" s="3">
        <v>3</v>
      </c>
      <c r="E5" s="3">
        <v>12</v>
      </c>
      <c r="F5" s="3">
        <v>16</v>
      </c>
      <c r="G5" s="3" t="s">
        <v>105</v>
      </c>
      <c r="H5" s="3" t="s">
        <v>109</v>
      </c>
      <c r="I5" s="3" t="s">
        <v>133</v>
      </c>
      <c r="J5" s="13"/>
      <c r="K5" s="13"/>
      <c r="L5" s="13"/>
      <c r="M5" s="13"/>
      <c r="N5" s="13"/>
      <c r="O5" s="13"/>
      <c r="P5" s="13"/>
      <c r="Q5" s="13"/>
      <c r="R5" s="13"/>
      <c r="S5" s="13"/>
      <c r="T5" s="13"/>
      <c r="U5" s="13"/>
      <c r="V5" s="13"/>
      <c r="W5" s="13"/>
      <c r="X5" s="58"/>
    </row>
    <row r="6" spans="1:26">
      <c r="A6">
        <v>8</v>
      </c>
      <c r="B6">
        <v>12</v>
      </c>
      <c r="C6">
        <v>17</v>
      </c>
      <c r="D6" s="3">
        <v>4</v>
      </c>
      <c r="E6" s="3">
        <v>12</v>
      </c>
      <c r="F6" s="3">
        <v>17</v>
      </c>
      <c r="G6" s="3" t="s">
        <v>105</v>
      </c>
      <c r="H6" s="3" t="s">
        <v>110</v>
      </c>
      <c r="I6" s="3" t="s">
        <v>134</v>
      </c>
      <c r="J6" s="13"/>
      <c r="K6" s="13"/>
      <c r="L6" s="13"/>
      <c r="M6" s="13"/>
      <c r="N6" s="13"/>
      <c r="O6" s="13"/>
      <c r="P6" s="13"/>
      <c r="Q6" s="13"/>
      <c r="R6" s="13"/>
      <c r="S6" s="13"/>
      <c r="T6" s="13"/>
      <c r="U6" s="13"/>
      <c r="V6" s="13"/>
      <c r="W6" s="13"/>
      <c r="X6" s="58"/>
      <c r="Z6" s="58"/>
    </row>
    <row r="7" spans="1:26">
      <c r="A7">
        <v>9</v>
      </c>
      <c r="B7">
        <v>13</v>
      </c>
      <c r="C7">
        <v>12</v>
      </c>
      <c r="D7" s="17">
        <v>5</v>
      </c>
      <c r="E7" s="17">
        <v>13</v>
      </c>
      <c r="F7" s="17">
        <v>12</v>
      </c>
      <c r="G7" s="17" t="s">
        <v>106</v>
      </c>
      <c r="H7" s="17" t="s">
        <v>105</v>
      </c>
      <c r="I7" s="17" t="s">
        <v>135</v>
      </c>
      <c r="J7" s="13"/>
      <c r="K7" s="13"/>
      <c r="L7" s="13"/>
      <c r="M7" s="13"/>
      <c r="N7" s="13"/>
      <c r="O7" s="13"/>
      <c r="P7" s="13"/>
      <c r="Q7" s="13"/>
      <c r="R7" s="13"/>
      <c r="S7" s="13"/>
      <c r="T7" s="13"/>
      <c r="U7" s="13"/>
      <c r="V7" s="13"/>
      <c r="W7" s="13"/>
      <c r="X7" s="58"/>
    </row>
    <row r="8" spans="1:26">
      <c r="A8">
        <v>10</v>
      </c>
      <c r="B8">
        <v>14</v>
      </c>
      <c r="C8">
        <v>12</v>
      </c>
      <c r="D8" s="17">
        <v>6</v>
      </c>
      <c r="E8" s="17">
        <v>14</v>
      </c>
      <c r="F8" s="17">
        <v>12</v>
      </c>
      <c r="G8" s="17" t="s">
        <v>107</v>
      </c>
      <c r="H8" s="17" t="s">
        <v>105</v>
      </c>
      <c r="I8" s="17" t="s">
        <v>136</v>
      </c>
      <c r="J8" s="13"/>
      <c r="K8" s="13"/>
      <c r="L8" s="13"/>
      <c r="M8" s="13"/>
      <c r="N8" s="13"/>
      <c r="O8" s="13"/>
      <c r="P8" s="13"/>
      <c r="Q8" s="13"/>
      <c r="R8" s="13"/>
      <c r="S8" s="13"/>
      <c r="T8" s="13"/>
      <c r="U8" s="13"/>
      <c r="V8" s="13"/>
      <c r="W8" s="13"/>
      <c r="X8" s="58"/>
    </row>
    <row r="9" spans="1:26">
      <c r="A9">
        <v>11</v>
      </c>
      <c r="B9">
        <v>14</v>
      </c>
      <c r="C9">
        <v>13</v>
      </c>
      <c r="D9" s="16">
        <v>7</v>
      </c>
      <c r="E9" s="16">
        <v>14</v>
      </c>
      <c r="F9" s="16">
        <v>13</v>
      </c>
      <c r="G9" s="16" t="s">
        <v>107</v>
      </c>
      <c r="H9" s="16" t="s">
        <v>106</v>
      </c>
      <c r="I9" s="16" t="s">
        <v>137</v>
      </c>
      <c r="J9" s="13"/>
      <c r="K9" s="13"/>
      <c r="L9" s="13"/>
      <c r="M9" s="13"/>
      <c r="N9" s="13"/>
      <c r="O9" s="13"/>
      <c r="P9" s="13"/>
      <c r="Q9" s="13"/>
      <c r="R9" s="13"/>
      <c r="S9" s="13"/>
      <c r="T9" s="13"/>
      <c r="U9" s="13"/>
      <c r="V9" s="13"/>
      <c r="W9" s="13"/>
      <c r="X9" s="58"/>
    </row>
    <row r="10" spans="1:26">
      <c r="A10">
        <v>12</v>
      </c>
      <c r="B10">
        <v>15</v>
      </c>
      <c r="C10">
        <v>10</v>
      </c>
      <c r="D10" s="3">
        <v>8</v>
      </c>
      <c r="E10" s="3">
        <v>14</v>
      </c>
      <c r="F10" s="3">
        <v>16</v>
      </c>
      <c r="G10" s="3" t="s">
        <v>107</v>
      </c>
      <c r="H10" s="3" t="s">
        <v>109</v>
      </c>
      <c r="I10" s="3" t="s">
        <v>138</v>
      </c>
      <c r="J10" s="13"/>
      <c r="K10" s="13"/>
      <c r="L10" s="13"/>
      <c r="M10" s="13"/>
      <c r="N10" s="13"/>
      <c r="O10" s="13"/>
      <c r="P10" s="13"/>
      <c r="Q10" s="13"/>
      <c r="R10" s="13"/>
      <c r="S10" s="13"/>
      <c r="T10" s="13"/>
      <c r="U10" s="13"/>
      <c r="V10" s="13"/>
      <c r="W10" s="13"/>
      <c r="X10" s="58"/>
    </row>
    <row r="11" spans="1:26">
      <c r="A11">
        <v>14</v>
      </c>
      <c r="B11">
        <v>15</v>
      </c>
      <c r="C11">
        <v>17</v>
      </c>
      <c r="D11" s="3">
        <v>9</v>
      </c>
      <c r="E11" s="3">
        <v>15</v>
      </c>
      <c r="F11" s="3">
        <v>10</v>
      </c>
      <c r="G11" s="3" t="s">
        <v>108</v>
      </c>
      <c r="H11" s="3" t="s">
        <v>103</v>
      </c>
      <c r="I11" s="3" t="s">
        <v>139</v>
      </c>
      <c r="J11" s="13"/>
      <c r="K11" s="13"/>
      <c r="L11" s="13"/>
      <c r="M11" s="13"/>
      <c r="N11" s="13"/>
      <c r="O11" s="13"/>
      <c r="P11" s="13"/>
      <c r="Q11" s="13"/>
      <c r="R11" s="13"/>
      <c r="S11" s="13"/>
      <c r="T11" s="13"/>
      <c r="U11" s="13"/>
      <c r="V11" s="13"/>
      <c r="W11" s="13"/>
      <c r="X11" s="58"/>
    </row>
    <row r="12" spans="1:26">
      <c r="A12">
        <v>15</v>
      </c>
      <c r="B12">
        <v>15</v>
      </c>
      <c r="C12">
        <v>18</v>
      </c>
      <c r="D12" s="3">
        <v>10</v>
      </c>
      <c r="E12" s="3">
        <v>15</v>
      </c>
      <c r="F12" s="3">
        <v>17</v>
      </c>
      <c r="G12" s="3" t="s">
        <v>108</v>
      </c>
      <c r="H12" s="3" t="s">
        <v>110</v>
      </c>
      <c r="I12" s="3" t="s">
        <v>140</v>
      </c>
      <c r="J12" s="13"/>
      <c r="K12" s="13"/>
      <c r="L12" s="13"/>
      <c r="M12" s="13"/>
      <c r="N12" s="13"/>
      <c r="O12" s="13"/>
      <c r="P12" s="13"/>
      <c r="Q12" s="13"/>
      <c r="R12" s="13"/>
      <c r="S12" s="13"/>
      <c r="T12" s="13"/>
      <c r="U12" s="13"/>
      <c r="V12" s="13"/>
      <c r="W12" s="13"/>
      <c r="X12" s="58"/>
    </row>
    <row r="13" spans="1:26">
      <c r="A13">
        <v>16</v>
      </c>
      <c r="B13">
        <v>16</v>
      </c>
      <c r="C13">
        <v>12</v>
      </c>
      <c r="D13" s="3">
        <v>11</v>
      </c>
      <c r="E13" s="3">
        <v>15</v>
      </c>
      <c r="F13" s="3">
        <v>18</v>
      </c>
      <c r="G13" s="3" t="s">
        <v>108</v>
      </c>
      <c r="H13" s="3" t="s">
        <v>111</v>
      </c>
      <c r="I13" s="3" t="s">
        <v>141</v>
      </c>
      <c r="J13" s="13"/>
      <c r="K13" s="13"/>
      <c r="L13" s="13"/>
      <c r="M13" s="13"/>
      <c r="N13" s="13"/>
      <c r="O13" s="13"/>
      <c r="P13" s="13"/>
      <c r="Q13" s="13"/>
      <c r="R13" s="13"/>
      <c r="S13" s="13"/>
      <c r="T13" s="13"/>
      <c r="U13" s="13"/>
      <c r="V13" s="13"/>
      <c r="W13" s="13"/>
      <c r="X13" s="58"/>
    </row>
    <row r="14" spans="1:26">
      <c r="A14">
        <v>18</v>
      </c>
      <c r="B14">
        <v>16</v>
      </c>
      <c r="C14">
        <v>14</v>
      </c>
      <c r="D14" s="17">
        <v>12</v>
      </c>
      <c r="E14" s="17">
        <v>16</v>
      </c>
      <c r="F14" s="17">
        <v>12</v>
      </c>
      <c r="G14" s="17" t="s">
        <v>109</v>
      </c>
      <c r="H14" s="17" t="s">
        <v>105</v>
      </c>
      <c r="I14" s="17" t="s">
        <v>142</v>
      </c>
      <c r="J14" s="13"/>
      <c r="K14" s="13"/>
      <c r="L14" s="13"/>
      <c r="M14" s="13"/>
      <c r="N14" s="13"/>
      <c r="O14" s="13"/>
      <c r="P14" s="13"/>
      <c r="Q14" s="13"/>
      <c r="R14" s="13"/>
      <c r="S14" s="13"/>
      <c r="T14" s="13"/>
      <c r="U14" s="13"/>
      <c r="V14" s="13"/>
      <c r="W14" s="13"/>
      <c r="X14" s="58"/>
    </row>
    <row r="15" spans="1:26">
      <c r="A15">
        <v>19</v>
      </c>
      <c r="B15">
        <v>17</v>
      </c>
      <c r="C15">
        <v>10</v>
      </c>
      <c r="D15" s="3">
        <v>13</v>
      </c>
      <c r="E15" s="3">
        <v>16</v>
      </c>
      <c r="F15" s="3">
        <v>14</v>
      </c>
      <c r="G15" s="3" t="s">
        <v>109</v>
      </c>
      <c r="H15" s="3" t="s">
        <v>107</v>
      </c>
      <c r="I15" s="3" t="s">
        <v>143</v>
      </c>
      <c r="J15" s="13"/>
      <c r="K15" s="13"/>
      <c r="L15" s="13"/>
      <c r="M15" s="13"/>
      <c r="N15" s="13"/>
      <c r="O15" s="13"/>
      <c r="P15" s="13"/>
      <c r="Q15" s="13"/>
      <c r="R15" s="13"/>
      <c r="S15" s="13"/>
      <c r="T15" s="13"/>
      <c r="U15" s="13"/>
      <c r="V15" s="13"/>
      <c r="W15" s="13"/>
      <c r="X15" s="58"/>
    </row>
    <row r="16" spans="1:26">
      <c r="A16">
        <v>21</v>
      </c>
      <c r="B16">
        <v>17</v>
      </c>
      <c r="C16">
        <v>12</v>
      </c>
      <c r="D16" s="3">
        <v>14</v>
      </c>
      <c r="E16" s="3">
        <v>17</v>
      </c>
      <c r="F16" s="3">
        <v>10</v>
      </c>
      <c r="G16" s="3" t="s">
        <v>110</v>
      </c>
      <c r="H16" s="3" t="s">
        <v>103</v>
      </c>
      <c r="I16" s="3" t="s">
        <v>144</v>
      </c>
      <c r="J16" s="13"/>
      <c r="K16" s="13"/>
      <c r="L16" s="13"/>
      <c r="M16" s="13"/>
      <c r="N16" s="13"/>
      <c r="O16" s="13"/>
      <c r="P16" s="13"/>
      <c r="Q16" s="13"/>
      <c r="R16" s="13"/>
      <c r="S16" s="13"/>
      <c r="T16" s="13"/>
      <c r="U16" s="13"/>
      <c r="V16" s="13"/>
      <c r="W16" s="13"/>
      <c r="X16" s="58"/>
    </row>
    <row r="17" spans="1:24">
      <c r="A17">
        <v>22</v>
      </c>
      <c r="B17">
        <v>17</v>
      </c>
      <c r="C17">
        <v>15</v>
      </c>
      <c r="D17" s="17">
        <v>15</v>
      </c>
      <c r="E17" s="17">
        <v>17</v>
      </c>
      <c r="F17" s="17">
        <v>12</v>
      </c>
      <c r="G17" s="17" t="s">
        <v>110</v>
      </c>
      <c r="H17" s="17" t="s">
        <v>105</v>
      </c>
      <c r="I17" s="17" t="s">
        <v>145</v>
      </c>
      <c r="J17" s="13"/>
      <c r="K17" s="13"/>
      <c r="L17" s="13"/>
      <c r="M17" s="13"/>
      <c r="N17" s="13"/>
      <c r="O17" s="13"/>
      <c r="P17" s="13"/>
      <c r="Q17" s="13"/>
      <c r="R17" s="13"/>
      <c r="S17" s="13"/>
      <c r="T17" s="13"/>
      <c r="U17" s="13"/>
      <c r="V17" s="13"/>
      <c r="W17" s="13"/>
      <c r="X17" s="58"/>
    </row>
    <row r="18" spans="1:24">
      <c r="A18">
        <v>23</v>
      </c>
      <c r="B18">
        <v>17</v>
      </c>
      <c r="C18">
        <v>18</v>
      </c>
      <c r="D18" s="3">
        <v>16</v>
      </c>
      <c r="E18" s="3">
        <v>17</v>
      </c>
      <c r="F18" s="3">
        <v>15</v>
      </c>
      <c r="G18" s="3" t="s">
        <v>110</v>
      </c>
      <c r="H18" s="3" t="s">
        <v>108</v>
      </c>
      <c r="I18" s="3" t="s">
        <v>146</v>
      </c>
      <c r="J18" s="13"/>
      <c r="K18" s="13"/>
      <c r="L18" s="13"/>
      <c r="M18" s="13"/>
      <c r="N18" s="13"/>
      <c r="O18" s="13"/>
      <c r="P18" s="13"/>
      <c r="Q18" s="13"/>
      <c r="R18" s="13"/>
      <c r="S18" s="13"/>
      <c r="T18" s="13"/>
      <c r="U18" s="13"/>
      <c r="V18" s="13"/>
      <c r="W18" s="13"/>
      <c r="X18" s="58"/>
    </row>
    <row r="19" spans="1:24">
      <c r="A19">
        <v>24</v>
      </c>
      <c r="B19">
        <v>18</v>
      </c>
      <c r="C19">
        <v>10</v>
      </c>
      <c r="D19" s="3">
        <v>17</v>
      </c>
      <c r="E19" s="3">
        <v>17</v>
      </c>
      <c r="F19" s="3">
        <v>18</v>
      </c>
      <c r="G19" s="3" t="s">
        <v>110</v>
      </c>
      <c r="H19" s="3" t="s">
        <v>111</v>
      </c>
      <c r="I19" s="3" t="s">
        <v>147</v>
      </c>
      <c r="J19" s="13"/>
      <c r="K19" s="13"/>
      <c r="L19" s="13"/>
      <c r="M19" s="13"/>
      <c r="N19" s="13"/>
      <c r="O19" s="13"/>
      <c r="P19" s="13"/>
      <c r="Q19" s="13"/>
      <c r="R19" s="13"/>
      <c r="S19" s="13"/>
      <c r="T19" s="13"/>
      <c r="U19" s="13"/>
      <c r="V19" s="13"/>
      <c r="W19" s="13"/>
      <c r="X19" s="58"/>
    </row>
    <row r="20" spans="1:24">
      <c r="A20">
        <v>26</v>
      </c>
      <c r="B20">
        <v>18</v>
      </c>
      <c r="C20">
        <v>15</v>
      </c>
      <c r="D20" s="3">
        <v>18</v>
      </c>
      <c r="E20" s="3">
        <v>18</v>
      </c>
      <c r="F20" s="3">
        <v>10</v>
      </c>
      <c r="G20" s="3" t="s">
        <v>111</v>
      </c>
      <c r="H20" s="3" t="s">
        <v>103</v>
      </c>
      <c r="I20" s="3" t="s">
        <v>148</v>
      </c>
      <c r="J20" s="13"/>
      <c r="K20" s="13"/>
      <c r="L20" s="13"/>
      <c r="M20" s="13"/>
      <c r="N20" s="13"/>
      <c r="O20" s="13"/>
      <c r="P20" s="13"/>
      <c r="Q20" s="13"/>
      <c r="R20" s="13"/>
      <c r="S20" s="13"/>
      <c r="T20" s="13"/>
      <c r="U20" s="13"/>
      <c r="V20" s="13"/>
      <c r="W20" s="13"/>
      <c r="X20" s="58"/>
    </row>
    <row r="21" spans="1:24">
      <c r="A21">
        <v>27</v>
      </c>
      <c r="B21">
        <v>18</v>
      </c>
      <c r="C21">
        <v>17</v>
      </c>
      <c r="D21" s="3">
        <v>19</v>
      </c>
      <c r="E21" s="3">
        <v>18</v>
      </c>
      <c r="F21" s="3">
        <v>15</v>
      </c>
      <c r="G21" s="3" t="s">
        <v>111</v>
      </c>
      <c r="H21" s="3" t="s">
        <v>108</v>
      </c>
      <c r="I21" s="3" t="s">
        <v>149</v>
      </c>
      <c r="J21" s="13"/>
      <c r="K21" s="13"/>
      <c r="L21" s="13"/>
      <c r="M21" s="13"/>
      <c r="N21" s="13"/>
      <c r="O21" s="13"/>
      <c r="P21" s="13"/>
      <c r="Q21" s="13"/>
      <c r="R21" s="13"/>
      <c r="S21" s="13"/>
      <c r="T21" s="13"/>
      <c r="U21" s="13"/>
      <c r="V21" s="13"/>
      <c r="W21" s="13"/>
      <c r="X21" s="58"/>
    </row>
    <row r="22" spans="1:24">
      <c r="A22">
        <v>28</v>
      </c>
      <c r="B22">
        <v>19</v>
      </c>
      <c r="C22">
        <v>11</v>
      </c>
      <c r="D22" s="3">
        <v>20</v>
      </c>
      <c r="E22" s="3">
        <v>18</v>
      </c>
      <c r="F22" s="3">
        <v>17</v>
      </c>
      <c r="G22" s="3" t="s">
        <v>111</v>
      </c>
      <c r="H22" s="3" t="s">
        <v>110</v>
      </c>
      <c r="I22" s="3" t="s">
        <v>150</v>
      </c>
      <c r="J22" s="13"/>
      <c r="K22" s="13"/>
      <c r="L22" s="13"/>
      <c r="M22" s="13"/>
      <c r="N22" s="13"/>
      <c r="O22" s="13"/>
      <c r="P22" s="13"/>
      <c r="Q22" s="13"/>
      <c r="R22" s="13"/>
      <c r="S22" s="13"/>
      <c r="T22" s="13"/>
      <c r="U22" s="13"/>
      <c r="V22" s="13"/>
      <c r="W22" s="13"/>
      <c r="X22" s="58"/>
    </row>
    <row r="23" spans="1:24">
      <c r="A23">
        <v>29</v>
      </c>
      <c r="B23">
        <v>14</v>
      </c>
      <c r="C23">
        <v>16</v>
      </c>
      <c r="D23" s="3">
        <v>21</v>
      </c>
      <c r="E23" s="3">
        <v>19</v>
      </c>
      <c r="F23" s="3">
        <v>11</v>
      </c>
      <c r="G23" s="3" t="s">
        <v>10</v>
      </c>
      <c r="H23" s="3" t="s">
        <v>104</v>
      </c>
      <c r="I23" s="3" t="s">
        <v>151</v>
      </c>
      <c r="J23" s="13"/>
      <c r="K23" s="13"/>
      <c r="L23" s="13"/>
      <c r="M23" s="13"/>
      <c r="N23" s="13"/>
      <c r="O23" s="13"/>
      <c r="P23" s="13"/>
      <c r="Q23" s="13"/>
      <c r="R23" s="13"/>
      <c r="S23" s="13"/>
      <c r="T23" s="13"/>
      <c r="U23" s="13"/>
      <c r="V23" s="13"/>
      <c r="W23" s="13"/>
      <c r="X23" s="58"/>
    </row>
    <row r="24" spans="1:24" ht="18.75">
      <c r="A24" s="27" t="s">
        <v>431</v>
      </c>
      <c r="J24" s="58"/>
    </row>
    <row r="25" spans="1:24">
      <c r="A25" t="s">
        <v>113</v>
      </c>
      <c r="B25" t="s">
        <v>114</v>
      </c>
      <c r="C25" t="s">
        <v>115</v>
      </c>
      <c r="D25" s="3" t="s">
        <v>113</v>
      </c>
      <c r="E25" s="3" t="s">
        <v>114</v>
      </c>
      <c r="F25" s="3" t="s">
        <v>115</v>
      </c>
      <c r="G25" s="3" t="s">
        <v>116</v>
      </c>
      <c r="H25" s="3" t="s">
        <v>117</v>
      </c>
      <c r="I25" s="3" t="s">
        <v>118</v>
      </c>
      <c r="J25" t="s">
        <v>123</v>
      </c>
      <c r="K25" t="s">
        <v>124</v>
      </c>
      <c r="M25" t="s">
        <v>125</v>
      </c>
      <c r="O25" t="s">
        <v>126</v>
      </c>
      <c r="Q25" t="s">
        <v>127</v>
      </c>
      <c r="S25" t="s">
        <v>128</v>
      </c>
      <c r="U25" t="s">
        <v>129</v>
      </c>
      <c r="W25" t="s">
        <v>130</v>
      </c>
    </row>
    <row r="26" spans="1:24">
      <c r="A26">
        <v>1</v>
      </c>
      <c r="B26">
        <v>10</v>
      </c>
      <c r="C26">
        <v>11</v>
      </c>
      <c r="D26" s="3">
        <v>1</v>
      </c>
      <c r="E26" s="3">
        <v>10</v>
      </c>
      <c r="F26" s="3">
        <v>11</v>
      </c>
      <c r="G26" s="3" t="s">
        <v>103</v>
      </c>
      <c r="H26" s="3" t="s">
        <v>104</v>
      </c>
      <c r="I26" s="3" t="s">
        <v>131</v>
      </c>
      <c r="J26" s="1"/>
      <c r="K26" s="1"/>
      <c r="L26" s="1"/>
      <c r="M26" s="1"/>
      <c r="N26" s="1"/>
      <c r="O26" s="1"/>
      <c r="P26" s="1"/>
      <c r="Q26" s="1"/>
      <c r="R26" s="1"/>
      <c r="S26" s="1"/>
      <c r="T26" s="1"/>
      <c r="U26" s="1"/>
      <c r="V26" s="1"/>
      <c r="W26" s="1"/>
    </row>
    <row r="27" spans="1:24">
      <c r="A27">
        <v>5</v>
      </c>
      <c r="B27">
        <v>12</v>
      </c>
      <c r="C27">
        <v>13</v>
      </c>
      <c r="D27" s="16">
        <v>2</v>
      </c>
      <c r="E27" s="16">
        <v>12</v>
      </c>
      <c r="F27" s="16">
        <v>13</v>
      </c>
      <c r="G27" s="16" t="s">
        <v>105</v>
      </c>
      <c r="H27" s="16" t="s">
        <v>106</v>
      </c>
      <c r="I27" s="16" t="s">
        <v>132</v>
      </c>
      <c r="J27" s="1"/>
      <c r="K27" s="1"/>
      <c r="L27" s="1"/>
      <c r="M27" s="1"/>
      <c r="N27" s="1"/>
      <c r="O27" s="1"/>
      <c r="P27" s="1"/>
      <c r="Q27" s="1"/>
      <c r="R27" s="1"/>
      <c r="S27" s="1"/>
      <c r="T27" s="1"/>
      <c r="U27" s="1"/>
      <c r="V27" s="1"/>
      <c r="W27" s="1"/>
    </row>
    <row r="28" spans="1:24">
      <c r="A28">
        <v>7</v>
      </c>
      <c r="B28">
        <v>12</v>
      </c>
      <c r="C28">
        <v>16</v>
      </c>
      <c r="D28" s="3">
        <v>3</v>
      </c>
      <c r="E28" s="3">
        <v>12</v>
      </c>
      <c r="F28" s="3">
        <v>16</v>
      </c>
      <c r="G28" s="3" t="s">
        <v>105</v>
      </c>
      <c r="H28" s="3" t="s">
        <v>109</v>
      </c>
      <c r="I28" s="3" t="s">
        <v>133</v>
      </c>
      <c r="J28" s="1"/>
      <c r="K28" s="1"/>
      <c r="L28" s="1"/>
      <c r="M28" s="1"/>
      <c r="N28" s="1"/>
      <c r="O28" s="1"/>
      <c r="P28" s="1"/>
      <c r="Q28" s="1"/>
      <c r="R28" s="1"/>
      <c r="S28" s="1"/>
      <c r="T28" s="1"/>
      <c r="U28" s="1"/>
      <c r="V28" s="1"/>
      <c r="W28" s="1"/>
    </row>
    <row r="29" spans="1:24">
      <c r="A29">
        <v>8</v>
      </c>
      <c r="B29">
        <v>12</v>
      </c>
      <c r="C29">
        <v>17</v>
      </c>
      <c r="D29" s="3">
        <v>4</v>
      </c>
      <c r="E29" s="3">
        <v>12</v>
      </c>
      <c r="F29" s="3">
        <v>17</v>
      </c>
      <c r="G29" s="3" t="s">
        <v>105</v>
      </c>
      <c r="H29" s="3" t="s">
        <v>110</v>
      </c>
      <c r="I29" s="3" t="s">
        <v>134</v>
      </c>
      <c r="J29" s="1"/>
      <c r="K29" s="1"/>
      <c r="L29" s="1"/>
      <c r="M29" s="1"/>
      <c r="N29" s="1"/>
      <c r="O29" s="1"/>
      <c r="P29" s="1"/>
      <c r="Q29" s="1"/>
      <c r="R29" s="1"/>
      <c r="S29" s="1"/>
      <c r="T29" s="1"/>
      <c r="U29" s="1"/>
      <c r="V29" s="1"/>
      <c r="W29" s="1"/>
    </row>
    <row r="30" spans="1:24">
      <c r="A30">
        <v>9</v>
      </c>
      <c r="B30">
        <v>13</v>
      </c>
      <c r="C30">
        <v>12</v>
      </c>
      <c r="D30" s="17">
        <v>5</v>
      </c>
      <c r="E30" s="17">
        <v>13</v>
      </c>
      <c r="F30" s="17">
        <v>12</v>
      </c>
      <c r="G30" s="17" t="s">
        <v>106</v>
      </c>
      <c r="H30" s="17" t="s">
        <v>105</v>
      </c>
      <c r="I30" s="17" t="s">
        <v>135</v>
      </c>
      <c r="J30" s="1"/>
      <c r="K30" s="1"/>
      <c r="L30" s="1"/>
      <c r="M30" s="1"/>
      <c r="N30" s="1"/>
      <c r="O30" s="1"/>
      <c r="P30" s="1"/>
      <c r="Q30" s="1"/>
      <c r="R30" s="1"/>
      <c r="S30" s="1"/>
      <c r="T30" s="1"/>
      <c r="U30" s="1"/>
      <c r="V30" s="1"/>
      <c r="W30" s="1"/>
    </row>
    <row r="31" spans="1:24">
      <c r="A31">
        <v>10</v>
      </c>
      <c r="B31">
        <v>14</v>
      </c>
      <c r="C31">
        <v>12</v>
      </c>
      <c r="D31" s="17">
        <v>6</v>
      </c>
      <c r="E31" s="17">
        <v>14</v>
      </c>
      <c r="F31" s="17">
        <v>12</v>
      </c>
      <c r="G31" s="17" t="s">
        <v>107</v>
      </c>
      <c r="H31" s="17" t="s">
        <v>105</v>
      </c>
      <c r="I31" s="17" t="s">
        <v>136</v>
      </c>
      <c r="J31" s="1"/>
      <c r="K31" s="1"/>
      <c r="L31" s="1"/>
      <c r="M31" s="1"/>
      <c r="N31" s="1"/>
      <c r="O31" s="1"/>
      <c r="P31" s="1"/>
      <c r="Q31" s="1"/>
      <c r="R31" s="1"/>
      <c r="S31" s="1"/>
      <c r="T31" s="1"/>
      <c r="U31" s="1"/>
      <c r="V31" s="1"/>
      <c r="W31" s="1"/>
    </row>
    <row r="32" spans="1:24">
      <c r="A32">
        <v>11</v>
      </c>
      <c r="B32">
        <v>14</v>
      </c>
      <c r="C32">
        <v>13</v>
      </c>
      <c r="D32" s="16">
        <v>7</v>
      </c>
      <c r="E32" s="16">
        <v>14</v>
      </c>
      <c r="F32" s="16">
        <v>13</v>
      </c>
      <c r="G32" s="16" t="s">
        <v>107</v>
      </c>
      <c r="H32" s="16" t="s">
        <v>106</v>
      </c>
      <c r="I32" s="16" t="s">
        <v>137</v>
      </c>
      <c r="J32" s="1"/>
      <c r="K32" s="1"/>
      <c r="L32" s="1"/>
      <c r="M32" s="1"/>
      <c r="N32" s="1"/>
      <c r="O32" s="1"/>
      <c r="P32" s="1"/>
      <c r="Q32" s="1"/>
      <c r="R32" s="1"/>
      <c r="S32" s="1"/>
      <c r="T32" s="1"/>
      <c r="U32" s="1"/>
      <c r="V32" s="1"/>
      <c r="W32" s="1"/>
    </row>
    <row r="33" spans="1:23">
      <c r="A33">
        <v>12</v>
      </c>
      <c r="B33">
        <v>15</v>
      </c>
      <c r="C33">
        <v>10</v>
      </c>
      <c r="D33" s="3">
        <v>8</v>
      </c>
      <c r="E33" s="3">
        <v>14</v>
      </c>
      <c r="F33" s="3">
        <v>16</v>
      </c>
      <c r="G33" s="3" t="s">
        <v>107</v>
      </c>
      <c r="H33" s="3" t="s">
        <v>109</v>
      </c>
      <c r="I33" s="3" t="s">
        <v>138</v>
      </c>
      <c r="J33" s="1"/>
      <c r="K33" s="1"/>
      <c r="L33" s="1"/>
      <c r="M33" s="1"/>
      <c r="N33" s="1"/>
      <c r="O33" s="1"/>
      <c r="P33" s="1"/>
      <c r="Q33" s="1"/>
      <c r="R33" s="1"/>
      <c r="S33" s="1"/>
      <c r="T33" s="1"/>
      <c r="U33" s="1"/>
      <c r="V33" s="1"/>
      <c r="W33" s="1"/>
    </row>
    <row r="34" spans="1:23">
      <c r="A34">
        <v>14</v>
      </c>
      <c r="B34">
        <v>15</v>
      </c>
      <c r="C34">
        <v>17</v>
      </c>
      <c r="D34" s="3">
        <v>9</v>
      </c>
      <c r="E34" s="3">
        <v>15</v>
      </c>
      <c r="F34" s="3">
        <v>10</v>
      </c>
      <c r="G34" s="3" t="s">
        <v>108</v>
      </c>
      <c r="H34" s="3" t="s">
        <v>103</v>
      </c>
      <c r="I34" s="3" t="s">
        <v>139</v>
      </c>
      <c r="J34" s="1"/>
      <c r="K34" s="1"/>
      <c r="L34" s="1"/>
      <c r="M34" s="1"/>
      <c r="N34" s="1"/>
      <c r="O34" s="1"/>
      <c r="P34" s="1"/>
      <c r="Q34" s="1"/>
      <c r="R34" s="1"/>
      <c r="S34" s="1"/>
      <c r="T34" s="1"/>
      <c r="U34" s="1"/>
      <c r="V34" s="1"/>
      <c r="W34" s="1"/>
    </row>
    <row r="35" spans="1:23">
      <c r="A35">
        <v>15</v>
      </c>
      <c r="B35">
        <v>15</v>
      </c>
      <c r="C35">
        <v>18</v>
      </c>
      <c r="D35" s="3">
        <v>10</v>
      </c>
      <c r="E35" s="3">
        <v>15</v>
      </c>
      <c r="F35" s="3">
        <v>17</v>
      </c>
      <c r="G35" s="3" t="s">
        <v>108</v>
      </c>
      <c r="H35" s="3" t="s">
        <v>110</v>
      </c>
      <c r="I35" s="3" t="s">
        <v>140</v>
      </c>
      <c r="J35" s="1"/>
      <c r="K35" s="1"/>
      <c r="L35" s="1"/>
      <c r="M35" s="1"/>
      <c r="N35" s="1"/>
      <c r="O35" s="1"/>
      <c r="P35" s="1"/>
      <c r="Q35" s="1"/>
      <c r="R35" s="1"/>
      <c r="S35" s="1"/>
      <c r="T35" s="1"/>
      <c r="U35" s="1"/>
      <c r="V35" s="1"/>
      <c r="W35" s="1"/>
    </row>
    <row r="36" spans="1:23">
      <c r="A36">
        <v>16</v>
      </c>
      <c r="B36">
        <v>16</v>
      </c>
      <c r="C36">
        <v>12</v>
      </c>
      <c r="D36" s="3">
        <v>11</v>
      </c>
      <c r="E36" s="3">
        <v>15</v>
      </c>
      <c r="F36" s="3">
        <v>18</v>
      </c>
      <c r="G36" s="3" t="s">
        <v>108</v>
      </c>
      <c r="H36" s="3" t="s">
        <v>111</v>
      </c>
      <c r="I36" s="3" t="s">
        <v>141</v>
      </c>
      <c r="J36" s="1"/>
      <c r="K36" s="1"/>
      <c r="L36" s="1"/>
      <c r="M36" s="1"/>
      <c r="N36" s="1"/>
      <c r="O36" s="1"/>
      <c r="P36" s="1"/>
      <c r="Q36" s="1"/>
      <c r="R36" s="1"/>
      <c r="S36" s="1"/>
      <c r="T36" s="1"/>
      <c r="U36" s="1"/>
      <c r="V36" s="1"/>
      <c r="W36" s="1"/>
    </row>
    <row r="37" spans="1:23">
      <c r="A37">
        <v>18</v>
      </c>
      <c r="B37">
        <v>16</v>
      </c>
      <c r="C37">
        <v>14</v>
      </c>
      <c r="D37" s="17">
        <v>12</v>
      </c>
      <c r="E37" s="17">
        <v>16</v>
      </c>
      <c r="F37" s="17">
        <v>12</v>
      </c>
      <c r="G37" s="17" t="s">
        <v>109</v>
      </c>
      <c r="H37" s="17" t="s">
        <v>105</v>
      </c>
      <c r="I37" s="17" t="s">
        <v>142</v>
      </c>
      <c r="J37" s="1"/>
      <c r="K37" s="1"/>
      <c r="L37" s="1"/>
      <c r="M37" s="1"/>
      <c r="N37" s="1"/>
      <c r="O37" s="1"/>
      <c r="P37" s="1"/>
      <c r="Q37" s="1"/>
      <c r="R37" s="1"/>
      <c r="S37" s="1"/>
      <c r="T37" s="1"/>
      <c r="U37" s="1"/>
      <c r="V37" s="1"/>
      <c r="W37" s="1"/>
    </row>
    <row r="38" spans="1:23">
      <c r="A38">
        <v>19</v>
      </c>
      <c r="B38">
        <v>17</v>
      </c>
      <c r="C38">
        <v>10</v>
      </c>
      <c r="D38" s="3">
        <v>13</v>
      </c>
      <c r="E38" s="3">
        <v>16</v>
      </c>
      <c r="F38" s="3">
        <v>14</v>
      </c>
      <c r="G38" s="3" t="s">
        <v>109</v>
      </c>
      <c r="H38" s="3" t="s">
        <v>107</v>
      </c>
      <c r="I38" s="3" t="s">
        <v>143</v>
      </c>
      <c r="J38" s="1"/>
      <c r="K38" s="1"/>
      <c r="L38" s="1"/>
      <c r="M38" s="1"/>
      <c r="N38" s="1"/>
      <c r="O38" s="1"/>
      <c r="P38" s="1"/>
      <c r="Q38" s="1"/>
      <c r="R38" s="1"/>
      <c r="S38" s="1"/>
      <c r="T38" s="1"/>
      <c r="U38" s="1"/>
      <c r="V38" s="1"/>
      <c r="W38" s="1"/>
    </row>
    <row r="39" spans="1:23">
      <c r="A39">
        <v>21</v>
      </c>
      <c r="B39">
        <v>17</v>
      </c>
      <c r="C39">
        <v>12</v>
      </c>
      <c r="D39" s="3">
        <v>14</v>
      </c>
      <c r="E39" s="3">
        <v>17</v>
      </c>
      <c r="F39" s="3">
        <v>10</v>
      </c>
      <c r="G39" s="3" t="s">
        <v>110</v>
      </c>
      <c r="H39" s="3" t="s">
        <v>103</v>
      </c>
      <c r="I39" s="3" t="s">
        <v>144</v>
      </c>
      <c r="J39" s="1"/>
      <c r="K39" s="1"/>
      <c r="L39" s="1"/>
      <c r="M39" s="1"/>
      <c r="N39" s="1"/>
      <c r="O39" s="1"/>
      <c r="P39" s="1"/>
      <c r="Q39" s="1"/>
      <c r="R39" s="1"/>
      <c r="S39" s="1"/>
      <c r="T39" s="1"/>
      <c r="U39" s="1"/>
      <c r="V39" s="1"/>
      <c r="W39" s="1"/>
    </row>
    <row r="40" spans="1:23">
      <c r="A40">
        <v>22</v>
      </c>
      <c r="B40">
        <v>17</v>
      </c>
      <c r="C40">
        <v>15</v>
      </c>
      <c r="D40" s="17">
        <v>15</v>
      </c>
      <c r="E40" s="17">
        <v>17</v>
      </c>
      <c r="F40" s="17">
        <v>12</v>
      </c>
      <c r="G40" s="17" t="s">
        <v>110</v>
      </c>
      <c r="H40" s="17" t="s">
        <v>105</v>
      </c>
      <c r="I40" s="17" t="s">
        <v>145</v>
      </c>
      <c r="J40" s="1"/>
      <c r="K40" s="1"/>
      <c r="L40" s="1"/>
      <c r="M40" s="1"/>
      <c r="N40" s="1"/>
      <c r="O40" s="1"/>
      <c r="P40" s="1"/>
      <c r="Q40" s="1"/>
      <c r="R40" s="1"/>
      <c r="S40" s="1"/>
      <c r="T40" s="1"/>
      <c r="U40" s="1"/>
      <c r="V40" s="1"/>
      <c r="W40" s="1"/>
    </row>
    <row r="41" spans="1:23">
      <c r="A41">
        <v>23</v>
      </c>
      <c r="B41">
        <v>17</v>
      </c>
      <c r="C41">
        <v>18</v>
      </c>
      <c r="D41" s="3">
        <v>16</v>
      </c>
      <c r="E41" s="3">
        <v>17</v>
      </c>
      <c r="F41" s="3">
        <v>15</v>
      </c>
      <c r="G41" s="3" t="s">
        <v>110</v>
      </c>
      <c r="H41" s="3" t="s">
        <v>108</v>
      </c>
      <c r="I41" s="3" t="s">
        <v>146</v>
      </c>
      <c r="J41" s="1"/>
      <c r="K41" s="1"/>
      <c r="L41" s="1"/>
      <c r="M41" s="1"/>
      <c r="N41" s="1"/>
      <c r="O41" s="1"/>
      <c r="P41" s="1"/>
      <c r="Q41" s="1"/>
      <c r="R41" s="1"/>
      <c r="S41" s="1"/>
      <c r="T41" s="1"/>
      <c r="U41" s="1"/>
      <c r="V41" s="1"/>
      <c r="W41" s="1"/>
    </row>
    <row r="42" spans="1:23">
      <c r="A42">
        <v>24</v>
      </c>
      <c r="B42">
        <v>18</v>
      </c>
      <c r="C42">
        <v>10</v>
      </c>
      <c r="D42" s="3">
        <v>17</v>
      </c>
      <c r="E42" s="3">
        <v>17</v>
      </c>
      <c r="F42" s="3">
        <v>18</v>
      </c>
      <c r="G42" s="3" t="s">
        <v>110</v>
      </c>
      <c r="H42" s="3" t="s">
        <v>111</v>
      </c>
      <c r="I42" s="3" t="s">
        <v>147</v>
      </c>
      <c r="J42" s="1"/>
      <c r="K42" s="1"/>
      <c r="L42" s="1"/>
      <c r="M42" s="1"/>
      <c r="N42" s="1"/>
      <c r="O42" s="1"/>
      <c r="P42" s="1"/>
      <c r="Q42" s="1"/>
      <c r="R42" s="1"/>
      <c r="S42" s="1"/>
      <c r="T42" s="1"/>
      <c r="U42" s="1"/>
      <c r="V42" s="1"/>
      <c r="W42" s="1"/>
    </row>
    <row r="43" spans="1:23">
      <c r="A43">
        <v>26</v>
      </c>
      <c r="B43">
        <v>18</v>
      </c>
      <c r="C43">
        <v>15</v>
      </c>
      <c r="D43" s="3">
        <v>18</v>
      </c>
      <c r="E43" s="3">
        <v>18</v>
      </c>
      <c r="F43" s="3">
        <v>10</v>
      </c>
      <c r="G43" s="3" t="s">
        <v>111</v>
      </c>
      <c r="H43" s="3" t="s">
        <v>103</v>
      </c>
      <c r="I43" s="3" t="s">
        <v>148</v>
      </c>
      <c r="J43" s="1"/>
      <c r="K43" s="1"/>
      <c r="L43" s="1"/>
      <c r="M43" s="1"/>
      <c r="N43" s="1"/>
      <c r="O43" s="1"/>
      <c r="P43" s="1"/>
      <c r="Q43" s="1"/>
      <c r="R43" s="1"/>
      <c r="S43" s="1"/>
      <c r="T43" s="1"/>
      <c r="U43" s="1"/>
      <c r="V43" s="1"/>
      <c r="W43" s="1"/>
    </row>
    <row r="44" spans="1:23">
      <c r="A44">
        <v>27</v>
      </c>
      <c r="B44">
        <v>18</v>
      </c>
      <c r="C44">
        <v>17</v>
      </c>
      <c r="D44" s="3">
        <v>19</v>
      </c>
      <c r="E44" s="3">
        <v>18</v>
      </c>
      <c r="F44" s="3">
        <v>15</v>
      </c>
      <c r="G44" s="3" t="s">
        <v>111</v>
      </c>
      <c r="H44" s="3" t="s">
        <v>108</v>
      </c>
      <c r="I44" s="3" t="s">
        <v>149</v>
      </c>
      <c r="J44" s="1"/>
      <c r="K44" s="1"/>
      <c r="L44" s="1"/>
      <c r="M44" s="1"/>
      <c r="N44" s="1"/>
      <c r="O44" s="1"/>
      <c r="P44" s="1"/>
      <c r="Q44" s="1"/>
      <c r="R44" s="1"/>
      <c r="S44" s="1"/>
      <c r="T44" s="1"/>
      <c r="U44" s="1"/>
      <c r="V44" s="1"/>
      <c r="W44" s="1"/>
    </row>
    <row r="45" spans="1:23">
      <c r="A45">
        <v>28</v>
      </c>
      <c r="B45">
        <v>19</v>
      </c>
      <c r="C45">
        <v>11</v>
      </c>
      <c r="D45" s="3">
        <v>20</v>
      </c>
      <c r="E45" s="3">
        <v>18</v>
      </c>
      <c r="F45" s="3">
        <v>17</v>
      </c>
      <c r="G45" s="3" t="s">
        <v>111</v>
      </c>
      <c r="H45" s="3" t="s">
        <v>110</v>
      </c>
      <c r="I45" s="3" t="s">
        <v>150</v>
      </c>
      <c r="J45" s="1"/>
      <c r="K45" s="1"/>
      <c r="L45" s="1"/>
      <c r="M45" s="1"/>
      <c r="N45" s="1"/>
      <c r="O45" s="1"/>
      <c r="P45" s="1"/>
      <c r="Q45" s="1"/>
      <c r="R45" s="1"/>
      <c r="S45" s="1"/>
      <c r="T45" s="1"/>
      <c r="U45" s="1"/>
      <c r="V45" s="1"/>
      <c r="W45" s="1"/>
    </row>
    <row r="46" spans="1:23">
      <c r="A46">
        <v>29</v>
      </c>
      <c r="B46">
        <v>14</v>
      </c>
      <c r="C46">
        <v>16</v>
      </c>
      <c r="D46" s="3">
        <v>21</v>
      </c>
      <c r="E46" s="3">
        <v>19</v>
      </c>
      <c r="F46" s="3">
        <v>11</v>
      </c>
      <c r="G46" s="3" t="s">
        <v>10</v>
      </c>
      <c r="H46" s="3" t="s">
        <v>104</v>
      </c>
      <c r="I46" s="3" t="s">
        <v>151</v>
      </c>
      <c r="J46" s="1"/>
      <c r="K46" s="1"/>
      <c r="L46" s="1"/>
      <c r="M46" s="1"/>
      <c r="N46" s="1"/>
      <c r="O46" s="1"/>
      <c r="P46" s="1"/>
      <c r="Q46" s="1"/>
      <c r="R46" s="1"/>
      <c r="S46" s="1"/>
      <c r="T46" s="1"/>
      <c r="U46" s="1"/>
      <c r="V46" s="1"/>
      <c r="W46" s="1"/>
    </row>
    <row r="47" spans="1:23" ht="18.75">
      <c r="A47" s="27" t="s">
        <v>432</v>
      </c>
    </row>
    <row r="48" spans="1:23">
      <c r="A48" t="s">
        <v>113</v>
      </c>
      <c r="B48" t="s">
        <v>114</v>
      </c>
      <c r="C48" t="s">
        <v>115</v>
      </c>
      <c r="D48" s="3" t="s">
        <v>113</v>
      </c>
      <c r="E48" s="3" t="s">
        <v>114</v>
      </c>
      <c r="F48" s="3" t="s">
        <v>115</v>
      </c>
      <c r="G48" s="3" t="s">
        <v>116</v>
      </c>
      <c r="H48" s="3" t="s">
        <v>117</v>
      </c>
      <c r="I48" s="3" t="s">
        <v>118</v>
      </c>
      <c r="J48" t="s">
        <v>123</v>
      </c>
      <c r="K48" t="s">
        <v>124</v>
      </c>
      <c r="M48" t="s">
        <v>125</v>
      </c>
      <c r="O48" t="s">
        <v>126</v>
      </c>
      <c r="Q48" t="s">
        <v>127</v>
      </c>
      <c r="S48" t="s">
        <v>128</v>
      </c>
      <c r="U48" t="s">
        <v>129</v>
      </c>
      <c r="W48" t="s">
        <v>130</v>
      </c>
    </row>
    <row r="49" spans="1:23">
      <c r="A49">
        <v>1</v>
      </c>
      <c r="B49">
        <v>10</v>
      </c>
      <c r="C49">
        <v>11</v>
      </c>
      <c r="D49" s="3">
        <v>1</v>
      </c>
      <c r="E49" s="3">
        <v>10</v>
      </c>
      <c r="F49" s="3">
        <v>11</v>
      </c>
      <c r="G49" s="3" t="s">
        <v>103</v>
      </c>
      <c r="H49" s="3" t="s">
        <v>104</v>
      </c>
      <c r="I49" s="3" t="s">
        <v>131</v>
      </c>
      <c r="J49" s="1"/>
      <c r="K49" s="1"/>
      <c r="L49" s="1"/>
      <c r="M49" s="1"/>
      <c r="N49" s="1"/>
      <c r="O49" s="1"/>
      <c r="P49" s="1"/>
      <c r="Q49" s="1"/>
      <c r="R49" s="1"/>
      <c r="S49" s="1"/>
      <c r="T49" s="1"/>
      <c r="U49" s="1"/>
      <c r="V49" s="1"/>
      <c r="W49" s="1"/>
    </row>
    <row r="50" spans="1:23">
      <c r="A50">
        <v>5</v>
      </c>
      <c r="B50">
        <v>12</v>
      </c>
      <c r="C50">
        <v>13</v>
      </c>
      <c r="D50" s="16">
        <v>2</v>
      </c>
      <c r="E50" s="16">
        <v>12</v>
      </c>
      <c r="F50" s="16">
        <v>13</v>
      </c>
      <c r="G50" s="16" t="s">
        <v>105</v>
      </c>
      <c r="H50" s="16" t="s">
        <v>106</v>
      </c>
      <c r="I50" s="16" t="s">
        <v>132</v>
      </c>
      <c r="J50" s="1"/>
      <c r="K50" s="1"/>
      <c r="L50" s="1"/>
      <c r="M50" s="1"/>
      <c r="N50" s="1"/>
      <c r="O50" s="1"/>
      <c r="P50" s="1"/>
      <c r="Q50" s="1"/>
      <c r="R50" s="1"/>
      <c r="S50" s="1"/>
      <c r="T50" s="1"/>
      <c r="U50" s="1"/>
      <c r="V50" s="1"/>
      <c r="W50" s="1"/>
    </row>
    <row r="51" spans="1:23">
      <c r="A51">
        <v>7</v>
      </c>
      <c r="B51">
        <v>12</v>
      </c>
      <c r="C51">
        <v>16</v>
      </c>
      <c r="D51" s="3">
        <v>3</v>
      </c>
      <c r="E51" s="3">
        <v>12</v>
      </c>
      <c r="F51" s="3">
        <v>16</v>
      </c>
      <c r="G51" s="3" t="s">
        <v>105</v>
      </c>
      <c r="H51" s="3" t="s">
        <v>109</v>
      </c>
      <c r="I51" s="3" t="s">
        <v>133</v>
      </c>
      <c r="J51" s="1"/>
      <c r="K51" s="1"/>
      <c r="L51" s="1"/>
      <c r="M51" s="1"/>
      <c r="N51" s="1"/>
      <c r="O51" s="1"/>
      <c r="P51" s="1"/>
      <c r="Q51" s="1"/>
      <c r="R51" s="1"/>
      <c r="S51" s="1"/>
      <c r="T51" s="1"/>
      <c r="U51" s="1"/>
      <c r="V51" s="1"/>
      <c r="W51" s="1"/>
    </row>
    <row r="52" spans="1:23">
      <c r="A52">
        <v>8</v>
      </c>
      <c r="B52">
        <v>12</v>
      </c>
      <c r="C52">
        <v>17</v>
      </c>
      <c r="D52" s="3">
        <v>4</v>
      </c>
      <c r="E52" s="3">
        <v>12</v>
      </c>
      <c r="F52" s="3">
        <v>17</v>
      </c>
      <c r="G52" s="3" t="s">
        <v>105</v>
      </c>
      <c r="H52" s="3" t="s">
        <v>110</v>
      </c>
      <c r="I52" s="3" t="s">
        <v>134</v>
      </c>
      <c r="J52" s="1"/>
      <c r="K52" s="1"/>
      <c r="L52" s="1"/>
      <c r="M52" s="1"/>
      <c r="N52" s="1"/>
      <c r="O52" s="1"/>
      <c r="P52" s="1"/>
      <c r="Q52" s="1"/>
      <c r="R52" s="1"/>
      <c r="S52" s="1"/>
      <c r="T52" s="1"/>
      <c r="U52" s="1"/>
      <c r="V52" s="1"/>
      <c r="W52" s="1"/>
    </row>
    <row r="53" spans="1:23">
      <c r="A53">
        <v>9</v>
      </c>
      <c r="B53">
        <v>13</v>
      </c>
      <c r="C53">
        <v>12</v>
      </c>
      <c r="D53" s="17">
        <v>5</v>
      </c>
      <c r="E53" s="17">
        <v>13</v>
      </c>
      <c r="F53" s="17">
        <v>12</v>
      </c>
      <c r="G53" s="17" t="s">
        <v>106</v>
      </c>
      <c r="H53" s="17" t="s">
        <v>105</v>
      </c>
      <c r="I53" s="17" t="s">
        <v>135</v>
      </c>
      <c r="J53" s="1"/>
      <c r="K53" s="1"/>
      <c r="L53" s="1"/>
      <c r="M53" s="1"/>
      <c r="N53" s="1"/>
      <c r="O53" s="1"/>
      <c r="P53" s="1"/>
      <c r="Q53" s="1"/>
      <c r="R53" s="1"/>
      <c r="S53" s="1"/>
      <c r="T53" s="1"/>
      <c r="U53" s="1"/>
      <c r="V53" s="1"/>
      <c r="W53" s="1"/>
    </row>
    <row r="54" spans="1:23">
      <c r="A54">
        <v>10</v>
      </c>
      <c r="B54">
        <v>14</v>
      </c>
      <c r="C54">
        <v>12</v>
      </c>
      <c r="D54" s="17">
        <v>6</v>
      </c>
      <c r="E54" s="17">
        <v>14</v>
      </c>
      <c r="F54" s="17">
        <v>12</v>
      </c>
      <c r="G54" s="17" t="s">
        <v>107</v>
      </c>
      <c r="H54" s="17" t="s">
        <v>105</v>
      </c>
      <c r="I54" s="17" t="s">
        <v>136</v>
      </c>
      <c r="J54" s="1"/>
      <c r="K54" s="1"/>
      <c r="L54" s="1"/>
      <c r="M54" s="1"/>
      <c r="N54" s="1"/>
      <c r="O54" s="1"/>
      <c r="P54" s="1"/>
      <c r="Q54" s="1"/>
      <c r="R54" s="1"/>
      <c r="S54" s="1"/>
      <c r="T54" s="1"/>
      <c r="U54" s="1"/>
      <c r="V54" s="1"/>
      <c r="W54" s="1"/>
    </row>
    <row r="55" spans="1:23">
      <c r="A55">
        <v>11</v>
      </c>
      <c r="B55">
        <v>14</v>
      </c>
      <c r="C55">
        <v>13</v>
      </c>
      <c r="D55" s="16">
        <v>7</v>
      </c>
      <c r="E55" s="16">
        <v>14</v>
      </c>
      <c r="F55" s="16">
        <v>13</v>
      </c>
      <c r="G55" s="16" t="s">
        <v>107</v>
      </c>
      <c r="H55" s="16" t="s">
        <v>106</v>
      </c>
      <c r="I55" s="16" t="s">
        <v>137</v>
      </c>
      <c r="J55" s="1"/>
      <c r="K55" s="1"/>
      <c r="L55" s="1"/>
      <c r="M55" s="1"/>
      <c r="N55" s="1"/>
      <c r="O55" s="1"/>
      <c r="P55" s="1"/>
      <c r="Q55" s="1"/>
      <c r="R55" s="1"/>
      <c r="S55" s="1"/>
      <c r="T55" s="1"/>
      <c r="U55" s="1"/>
      <c r="V55" s="1"/>
      <c r="W55" s="1"/>
    </row>
    <row r="56" spans="1:23">
      <c r="A56">
        <v>12</v>
      </c>
      <c r="B56">
        <v>15</v>
      </c>
      <c r="C56">
        <v>10</v>
      </c>
      <c r="D56" s="3">
        <v>8</v>
      </c>
      <c r="E56" s="3">
        <v>14</v>
      </c>
      <c r="F56" s="3">
        <v>16</v>
      </c>
      <c r="G56" s="3" t="s">
        <v>107</v>
      </c>
      <c r="H56" s="3" t="s">
        <v>109</v>
      </c>
      <c r="I56" s="3" t="s">
        <v>138</v>
      </c>
      <c r="J56" s="1"/>
      <c r="K56" s="1"/>
      <c r="L56" s="1"/>
      <c r="M56" s="1"/>
      <c r="N56" s="1"/>
      <c r="O56" s="1"/>
      <c r="P56" s="1"/>
      <c r="Q56" s="1"/>
      <c r="R56" s="1"/>
      <c r="S56" s="1"/>
      <c r="T56" s="1"/>
      <c r="U56" s="1"/>
      <c r="V56" s="1"/>
      <c r="W56" s="1"/>
    </row>
    <row r="57" spans="1:23">
      <c r="A57">
        <v>14</v>
      </c>
      <c r="B57">
        <v>15</v>
      </c>
      <c r="C57">
        <v>17</v>
      </c>
      <c r="D57" s="3">
        <v>9</v>
      </c>
      <c r="E57" s="3">
        <v>15</v>
      </c>
      <c r="F57" s="3">
        <v>10</v>
      </c>
      <c r="G57" s="3" t="s">
        <v>108</v>
      </c>
      <c r="H57" s="3" t="s">
        <v>103</v>
      </c>
      <c r="I57" s="3" t="s">
        <v>139</v>
      </c>
      <c r="J57" s="1"/>
      <c r="K57" s="1"/>
      <c r="L57" s="1"/>
      <c r="M57" s="1"/>
      <c r="N57" s="1"/>
      <c r="O57" s="1"/>
      <c r="P57" s="1"/>
      <c r="Q57" s="1"/>
      <c r="R57" s="1"/>
      <c r="S57" s="1"/>
      <c r="T57" s="1"/>
      <c r="U57" s="1"/>
      <c r="V57" s="1"/>
      <c r="W57" s="1"/>
    </row>
    <row r="58" spans="1:23">
      <c r="A58">
        <v>15</v>
      </c>
      <c r="B58">
        <v>15</v>
      </c>
      <c r="C58">
        <v>18</v>
      </c>
      <c r="D58" s="3">
        <v>10</v>
      </c>
      <c r="E58" s="3">
        <v>15</v>
      </c>
      <c r="F58" s="3">
        <v>17</v>
      </c>
      <c r="G58" s="3" t="s">
        <v>108</v>
      </c>
      <c r="H58" s="3" t="s">
        <v>110</v>
      </c>
      <c r="I58" s="3" t="s">
        <v>140</v>
      </c>
      <c r="J58" s="1"/>
      <c r="K58" s="1"/>
      <c r="L58" s="1"/>
      <c r="M58" s="1"/>
      <c r="N58" s="1"/>
      <c r="O58" s="1"/>
      <c r="P58" s="1"/>
      <c r="Q58" s="1"/>
      <c r="R58" s="1"/>
      <c r="S58" s="1"/>
      <c r="T58" s="1"/>
      <c r="U58" s="1"/>
      <c r="V58" s="1"/>
      <c r="W58" s="1"/>
    </row>
    <row r="59" spans="1:23">
      <c r="A59">
        <v>16</v>
      </c>
      <c r="B59">
        <v>16</v>
      </c>
      <c r="C59">
        <v>12</v>
      </c>
      <c r="D59" s="3">
        <v>11</v>
      </c>
      <c r="E59" s="3">
        <v>15</v>
      </c>
      <c r="F59" s="3">
        <v>18</v>
      </c>
      <c r="G59" s="3" t="s">
        <v>108</v>
      </c>
      <c r="H59" s="3" t="s">
        <v>111</v>
      </c>
      <c r="I59" s="3" t="s">
        <v>141</v>
      </c>
      <c r="J59" s="1"/>
      <c r="K59" s="1"/>
      <c r="L59" s="1"/>
      <c r="M59" s="1"/>
      <c r="N59" s="1"/>
      <c r="O59" s="1"/>
      <c r="P59" s="1"/>
      <c r="Q59" s="1"/>
      <c r="R59" s="1"/>
      <c r="S59" s="1"/>
      <c r="T59" s="1"/>
      <c r="U59" s="1"/>
      <c r="V59" s="1"/>
      <c r="W59" s="1"/>
    </row>
    <row r="60" spans="1:23">
      <c r="A60">
        <v>18</v>
      </c>
      <c r="B60">
        <v>16</v>
      </c>
      <c r="C60">
        <v>14</v>
      </c>
      <c r="D60" s="17">
        <v>12</v>
      </c>
      <c r="E60" s="17">
        <v>16</v>
      </c>
      <c r="F60" s="17">
        <v>12</v>
      </c>
      <c r="G60" s="17" t="s">
        <v>109</v>
      </c>
      <c r="H60" s="17" t="s">
        <v>105</v>
      </c>
      <c r="I60" s="17" t="s">
        <v>142</v>
      </c>
      <c r="J60" s="1"/>
      <c r="K60" s="1"/>
      <c r="L60" s="1"/>
      <c r="M60" s="1"/>
      <c r="N60" s="1"/>
      <c r="O60" s="1"/>
      <c r="P60" s="1"/>
      <c r="Q60" s="1"/>
      <c r="R60" s="1"/>
      <c r="S60" s="1"/>
      <c r="T60" s="1"/>
      <c r="U60" s="1"/>
      <c r="V60" s="1"/>
      <c r="W60" s="1"/>
    </row>
    <row r="61" spans="1:23">
      <c r="A61">
        <v>19</v>
      </c>
      <c r="B61">
        <v>17</v>
      </c>
      <c r="C61">
        <v>10</v>
      </c>
      <c r="D61" s="3">
        <v>13</v>
      </c>
      <c r="E61" s="3">
        <v>16</v>
      </c>
      <c r="F61" s="3">
        <v>14</v>
      </c>
      <c r="G61" s="3" t="s">
        <v>109</v>
      </c>
      <c r="H61" s="3" t="s">
        <v>107</v>
      </c>
      <c r="I61" s="3" t="s">
        <v>143</v>
      </c>
      <c r="J61" s="1"/>
      <c r="K61" s="1"/>
      <c r="L61" s="1"/>
      <c r="M61" s="1"/>
      <c r="N61" s="1"/>
      <c r="O61" s="1"/>
      <c r="P61" s="1"/>
      <c r="Q61" s="1"/>
      <c r="R61" s="1"/>
      <c r="S61" s="1"/>
      <c r="T61" s="1"/>
      <c r="U61" s="1"/>
      <c r="V61" s="1"/>
      <c r="W61" s="1"/>
    </row>
    <row r="62" spans="1:23">
      <c r="A62">
        <v>21</v>
      </c>
      <c r="B62">
        <v>17</v>
      </c>
      <c r="C62">
        <v>12</v>
      </c>
      <c r="D62" s="3">
        <v>14</v>
      </c>
      <c r="E62" s="3">
        <v>17</v>
      </c>
      <c r="F62" s="3">
        <v>10</v>
      </c>
      <c r="G62" s="3" t="s">
        <v>110</v>
      </c>
      <c r="H62" s="3" t="s">
        <v>103</v>
      </c>
      <c r="I62" s="3" t="s">
        <v>144</v>
      </c>
      <c r="J62" s="1"/>
      <c r="K62" s="1"/>
      <c r="L62" s="1"/>
      <c r="M62" s="1"/>
      <c r="N62" s="1"/>
      <c r="O62" s="1"/>
      <c r="P62" s="1"/>
      <c r="Q62" s="1"/>
      <c r="R62" s="1"/>
      <c r="S62" s="1"/>
      <c r="T62" s="1"/>
      <c r="U62" s="1"/>
      <c r="V62" s="1"/>
      <c r="W62" s="1"/>
    </row>
    <row r="63" spans="1:23">
      <c r="A63">
        <v>22</v>
      </c>
      <c r="B63">
        <v>17</v>
      </c>
      <c r="C63">
        <v>15</v>
      </c>
      <c r="D63" s="17">
        <v>15</v>
      </c>
      <c r="E63" s="17">
        <v>17</v>
      </c>
      <c r="F63" s="17">
        <v>12</v>
      </c>
      <c r="G63" s="17" t="s">
        <v>110</v>
      </c>
      <c r="H63" s="17" t="s">
        <v>105</v>
      </c>
      <c r="I63" s="17" t="s">
        <v>145</v>
      </c>
      <c r="J63" s="1"/>
      <c r="K63" s="1"/>
      <c r="L63" s="1"/>
      <c r="M63" s="1"/>
      <c r="N63" s="1"/>
      <c r="O63" s="1"/>
      <c r="P63" s="1"/>
      <c r="Q63" s="1"/>
      <c r="R63" s="1"/>
      <c r="S63" s="1"/>
      <c r="T63" s="1"/>
      <c r="U63" s="1"/>
      <c r="V63" s="1"/>
      <c r="W63" s="1"/>
    </row>
    <row r="64" spans="1:23">
      <c r="A64">
        <v>23</v>
      </c>
      <c r="B64">
        <v>17</v>
      </c>
      <c r="C64">
        <v>18</v>
      </c>
      <c r="D64" s="3">
        <v>16</v>
      </c>
      <c r="E64" s="3">
        <v>17</v>
      </c>
      <c r="F64" s="3">
        <v>15</v>
      </c>
      <c r="G64" s="3" t="s">
        <v>110</v>
      </c>
      <c r="H64" s="3" t="s">
        <v>108</v>
      </c>
      <c r="I64" s="3" t="s">
        <v>146</v>
      </c>
      <c r="J64" s="1"/>
      <c r="K64" s="1"/>
      <c r="L64" s="1"/>
      <c r="M64" s="1"/>
      <c r="N64" s="1"/>
      <c r="O64" s="1"/>
      <c r="P64" s="1"/>
      <c r="Q64" s="1"/>
      <c r="R64" s="1"/>
      <c r="S64" s="1"/>
      <c r="T64" s="1"/>
      <c r="U64" s="1"/>
      <c r="V64" s="1"/>
      <c r="W64" s="1"/>
    </row>
    <row r="65" spans="1:23">
      <c r="A65">
        <v>24</v>
      </c>
      <c r="B65">
        <v>18</v>
      </c>
      <c r="C65">
        <v>10</v>
      </c>
      <c r="D65" s="3">
        <v>17</v>
      </c>
      <c r="E65" s="3">
        <v>17</v>
      </c>
      <c r="F65" s="3">
        <v>18</v>
      </c>
      <c r="G65" s="3" t="s">
        <v>110</v>
      </c>
      <c r="H65" s="3" t="s">
        <v>111</v>
      </c>
      <c r="I65" s="3" t="s">
        <v>147</v>
      </c>
      <c r="J65" s="1"/>
      <c r="K65" s="1"/>
      <c r="L65" s="1"/>
      <c r="M65" s="1"/>
      <c r="N65" s="1"/>
      <c r="O65" s="1"/>
      <c r="P65" s="1"/>
      <c r="Q65" s="1"/>
      <c r="R65" s="1"/>
      <c r="S65" s="1"/>
      <c r="T65" s="1"/>
      <c r="U65" s="1"/>
      <c r="V65" s="1"/>
      <c r="W65" s="1"/>
    </row>
    <row r="66" spans="1:23">
      <c r="A66">
        <v>26</v>
      </c>
      <c r="B66">
        <v>18</v>
      </c>
      <c r="C66">
        <v>15</v>
      </c>
      <c r="D66" s="3">
        <v>18</v>
      </c>
      <c r="E66" s="3">
        <v>18</v>
      </c>
      <c r="F66" s="3">
        <v>10</v>
      </c>
      <c r="G66" s="3" t="s">
        <v>111</v>
      </c>
      <c r="H66" s="3" t="s">
        <v>103</v>
      </c>
      <c r="I66" s="3" t="s">
        <v>148</v>
      </c>
      <c r="J66" s="1"/>
      <c r="K66" s="1"/>
      <c r="L66" s="1"/>
      <c r="M66" s="1"/>
      <c r="N66" s="1"/>
      <c r="O66" s="1"/>
      <c r="P66" s="1"/>
      <c r="Q66" s="1"/>
      <c r="R66" s="1"/>
      <c r="S66" s="1"/>
      <c r="T66" s="1"/>
      <c r="U66" s="1"/>
      <c r="V66" s="1"/>
      <c r="W66" s="1"/>
    </row>
    <row r="67" spans="1:23">
      <c r="A67">
        <v>27</v>
      </c>
      <c r="B67">
        <v>18</v>
      </c>
      <c r="C67">
        <v>17</v>
      </c>
      <c r="D67" s="3">
        <v>19</v>
      </c>
      <c r="E67" s="3">
        <v>18</v>
      </c>
      <c r="F67" s="3">
        <v>15</v>
      </c>
      <c r="G67" s="3" t="s">
        <v>111</v>
      </c>
      <c r="H67" s="3" t="s">
        <v>108</v>
      </c>
      <c r="I67" s="3" t="s">
        <v>149</v>
      </c>
      <c r="J67" s="1"/>
      <c r="K67" s="1"/>
      <c r="L67" s="1"/>
      <c r="M67" s="1"/>
      <c r="N67" s="1"/>
      <c r="O67" s="1"/>
      <c r="P67" s="1"/>
      <c r="Q67" s="1"/>
      <c r="R67" s="1"/>
      <c r="S67" s="1"/>
      <c r="T67" s="1"/>
      <c r="U67" s="1"/>
      <c r="V67" s="1"/>
      <c r="W67" s="1"/>
    </row>
    <row r="68" spans="1:23">
      <c r="A68">
        <v>28</v>
      </c>
      <c r="B68">
        <v>19</v>
      </c>
      <c r="C68">
        <v>11</v>
      </c>
      <c r="D68" s="3">
        <v>20</v>
      </c>
      <c r="E68" s="3">
        <v>18</v>
      </c>
      <c r="F68" s="3">
        <v>17</v>
      </c>
      <c r="G68" s="3" t="s">
        <v>111</v>
      </c>
      <c r="H68" s="3" t="s">
        <v>110</v>
      </c>
      <c r="I68" s="3" t="s">
        <v>150</v>
      </c>
      <c r="J68" s="1"/>
      <c r="K68" s="1"/>
      <c r="L68" s="1"/>
      <c r="M68" s="1"/>
      <c r="N68" s="1"/>
      <c r="O68" s="1"/>
      <c r="P68" s="1"/>
      <c r="Q68" s="1"/>
      <c r="R68" s="1"/>
      <c r="S68" s="1"/>
      <c r="T68" s="1"/>
      <c r="U68" s="1"/>
      <c r="V68" s="1"/>
      <c r="W68" s="1"/>
    </row>
    <row r="69" spans="1:23">
      <c r="A69">
        <v>29</v>
      </c>
      <c r="B69">
        <v>14</v>
      </c>
      <c r="C69">
        <v>16</v>
      </c>
      <c r="D69" s="3">
        <v>21</v>
      </c>
      <c r="E69" s="3">
        <v>19</v>
      </c>
      <c r="F69" s="3">
        <v>11</v>
      </c>
      <c r="G69" s="3" t="s">
        <v>10</v>
      </c>
      <c r="H69" s="3" t="s">
        <v>104</v>
      </c>
      <c r="I69" s="3" t="s">
        <v>151</v>
      </c>
      <c r="J69" s="1"/>
      <c r="K69" s="1"/>
      <c r="L69" s="1"/>
      <c r="M69" s="1"/>
      <c r="N69" s="1"/>
      <c r="O69" s="1"/>
      <c r="P69" s="1"/>
      <c r="Q69" s="1"/>
      <c r="R69" s="1"/>
      <c r="S69" s="1"/>
      <c r="T69" s="1"/>
      <c r="U69" s="1"/>
      <c r="V69" s="1"/>
      <c r="W69" s="1"/>
    </row>
    <row r="70" spans="1:23" ht="18.75">
      <c r="A70" s="27" t="s">
        <v>433</v>
      </c>
    </row>
    <row r="71" spans="1:23">
      <c r="A71" t="s">
        <v>113</v>
      </c>
      <c r="B71" t="s">
        <v>114</v>
      </c>
      <c r="C71" t="s">
        <v>115</v>
      </c>
      <c r="D71" s="3" t="s">
        <v>113</v>
      </c>
      <c r="E71" s="3" t="s">
        <v>114</v>
      </c>
      <c r="F71" s="3" t="s">
        <v>115</v>
      </c>
      <c r="G71" s="3" t="s">
        <v>116</v>
      </c>
      <c r="H71" s="3" t="s">
        <v>117</v>
      </c>
      <c r="I71" s="3" t="s">
        <v>118</v>
      </c>
      <c r="J71" t="s">
        <v>123</v>
      </c>
      <c r="K71" t="s">
        <v>124</v>
      </c>
      <c r="M71" t="s">
        <v>125</v>
      </c>
      <c r="O71" t="s">
        <v>126</v>
      </c>
      <c r="Q71" t="s">
        <v>127</v>
      </c>
      <c r="S71" t="s">
        <v>128</v>
      </c>
      <c r="U71" t="s">
        <v>129</v>
      </c>
      <c r="W71" t="s">
        <v>130</v>
      </c>
    </row>
    <row r="72" spans="1:23">
      <c r="A72">
        <v>1</v>
      </c>
      <c r="B72">
        <v>10</v>
      </c>
      <c r="C72">
        <v>11</v>
      </c>
      <c r="D72" s="3">
        <v>1</v>
      </c>
      <c r="E72" s="3">
        <v>10</v>
      </c>
      <c r="F72" s="3">
        <v>11</v>
      </c>
      <c r="G72" s="3" t="s">
        <v>103</v>
      </c>
      <c r="H72" s="3" t="s">
        <v>104</v>
      </c>
      <c r="I72" s="3" t="s">
        <v>131</v>
      </c>
      <c r="J72" s="1"/>
      <c r="K72" s="1"/>
      <c r="L72" s="1"/>
      <c r="M72" s="1"/>
      <c r="N72" s="1"/>
      <c r="O72" s="1"/>
      <c r="P72" s="1"/>
      <c r="Q72" s="1"/>
      <c r="R72" s="1"/>
      <c r="S72" s="1"/>
      <c r="T72" s="1"/>
      <c r="U72" s="1"/>
      <c r="V72" s="1"/>
      <c r="W72" s="1"/>
    </row>
    <row r="73" spans="1:23">
      <c r="A73">
        <v>5</v>
      </c>
      <c r="B73">
        <v>12</v>
      </c>
      <c r="C73">
        <v>13</v>
      </c>
      <c r="D73" s="16">
        <v>2</v>
      </c>
      <c r="E73" s="16">
        <v>12</v>
      </c>
      <c r="F73" s="16">
        <v>13</v>
      </c>
      <c r="G73" s="16" t="s">
        <v>105</v>
      </c>
      <c r="H73" s="16" t="s">
        <v>106</v>
      </c>
      <c r="I73" s="16" t="s">
        <v>132</v>
      </c>
      <c r="J73" s="1"/>
      <c r="K73" s="1"/>
      <c r="L73" s="1"/>
      <c r="M73" s="1"/>
      <c r="N73" s="1"/>
      <c r="O73" s="1"/>
      <c r="P73" s="1"/>
      <c r="Q73" s="1"/>
      <c r="R73" s="1"/>
      <c r="S73" s="1"/>
      <c r="T73" s="1"/>
      <c r="U73" s="1"/>
      <c r="V73" s="1"/>
      <c r="W73" s="1"/>
    </row>
    <row r="74" spans="1:23">
      <c r="A74">
        <v>7</v>
      </c>
      <c r="B74">
        <v>12</v>
      </c>
      <c r="C74">
        <v>16</v>
      </c>
      <c r="D74" s="3">
        <v>3</v>
      </c>
      <c r="E74" s="3">
        <v>12</v>
      </c>
      <c r="F74" s="3">
        <v>16</v>
      </c>
      <c r="G74" s="3" t="s">
        <v>105</v>
      </c>
      <c r="H74" s="3" t="s">
        <v>109</v>
      </c>
      <c r="I74" s="3" t="s">
        <v>133</v>
      </c>
      <c r="J74" s="1"/>
      <c r="K74" s="1"/>
      <c r="L74" s="1"/>
      <c r="M74" s="1"/>
      <c r="N74" s="1"/>
      <c r="O74" s="1"/>
      <c r="P74" s="1"/>
      <c r="Q74" s="1"/>
      <c r="R74" s="1"/>
      <c r="S74" s="1"/>
      <c r="T74" s="1"/>
      <c r="U74" s="1"/>
      <c r="V74" s="1"/>
      <c r="W74" s="1"/>
    </row>
    <row r="75" spans="1:23">
      <c r="A75">
        <v>8</v>
      </c>
      <c r="B75">
        <v>12</v>
      </c>
      <c r="C75">
        <v>17</v>
      </c>
      <c r="D75" s="3">
        <v>4</v>
      </c>
      <c r="E75" s="3">
        <v>12</v>
      </c>
      <c r="F75" s="3">
        <v>17</v>
      </c>
      <c r="G75" s="3" t="s">
        <v>105</v>
      </c>
      <c r="H75" s="3" t="s">
        <v>110</v>
      </c>
      <c r="I75" s="3" t="s">
        <v>134</v>
      </c>
      <c r="J75" s="1"/>
      <c r="K75" s="1"/>
      <c r="L75" s="1"/>
      <c r="M75" s="1"/>
      <c r="N75" s="1"/>
      <c r="O75" s="1"/>
      <c r="P75" s="1"/>
      <c r="Q75" s="1"/>
      <c r="R75" s="1"/>
      <c r="S75" s="1"/>
      <c r="T75" s="1"/>
      <c r="U75" s="1"/>
      <c r="V75" s="1"/>
      <c r="W75" s="1"/>
    </row>
    <row r="76" spans="1:23">
      <c r="A76">
        <v>9</v>
      </c>
      <c r="B76">
        <v>13</v>
      </c>
      <c r="C76">
        <v>12</v>
      </c>
      <c r="D76" s="17">
        <v>5</v>
      </c>
      <c r="E76" s="17">
        <v>13</v>
      </c>
      <c r="F76" s="17">
        <v>12</v>
      </c>
      <c r="G76" s="17" t="s">
        <v>106</v>
      </c>
      <c r="H76" s="17" t="s">
        <v>105</v>
      </c>
      <c r="I76" s="17" t="s">
        <v>135</v>
      </c>
      <c r="J76" s="1"/>
      <c r="K76" s="1"/>
      <c r="L76" s="1"/>
      <c r="M76" s="1"/>
      <c r="N76" s="1"/>
      <c r="O76" s="1"/>
      <c r="P76" s="1"/>
      <c r="Q76" s="1"/>
      <c r="R76" s="1"/>
      <c r="S76" s="1"/>
      <c r="T76" s="1"/>
      <c r="U76" s="1"/>
      <c r="V76" s="1"/>
      <c r="W76" s="1"/>
    </row>
    <row r="77" spans="1:23">
      <c r="A77">
        <v>10</v>
      </c>
      <c r="B77">
        <v>14</v>
      </c>
      <c r="C77">
        <v>12</v>
      </c>
      <c r="D77" s="17">
        <v>6</v>
      </c>
      <c r="E77" s="17">
        <v>14</v>
      </c>
      <c r="F77" s="17">
        <v>12</v>
      </c>
      <c r="G77" s="17" t="s">
        <v>107</v>
      </c>
      <c r="H77" s="17" t="s">
        <v>105</v>
      </c>
      <c r="I77" s="17" t="s">
        <v>136</v>
      </c>
      <c r="J77" s="1"/>
      <c r="K77" s="1"/>
      <c r="L77" s="1"/>
      <c r="M77" s="1"/>
      <c r="N77" s="1"/>
      <c r="O77" s="1"/>
      <c r="P77" s="1"/>
      <c r="Q77" s="1"/>
      <c r="R77" s="1"/>
      <c r="S77" s="1"/>
      <c r="T77" s="1"/>
      <c r="U77" s="1"/>
      <c r="V77" s="1"/>
      <c r="W77" s="1"/>
    </row>
    <row r="78" spans="1:23">
      <c r="A78">
        <v>11</v>
      </c>
      <c r="B78">
        <v>14</v>
      </c>
      <c r="C78">
        <v>13</v>
      </c>
      <c r="D78" s="16">
        <v>7</v>
      </c>
      <c r="E78" s="16">
        <v>14</v>
      </c>
      <c r="F78" s="16">
        <v>13</v>
      </c>
      <c r="G78" s="16" t="s">
        <v>107</v>
      </c>
      <c r="H78" s="16" t="s">
        <v>106</v>
      </c>
      <c r="I78" s="16" t="s">
        <v>137</v>
      </c>
      <c r="J78" s="1"/>
      <c r="K78" s="1"/>
      <c r="L78" s="1"/>
      <c r="M78" s="1"/>
      <c r="N78" s="1"/>
      <c r="O78" s="1"/>
      <c r="P78" s="1"/>
      <c r="Q78" s="1"/>
      <c r="R78" s="1"/>
      <c r="S78" s="1"/>
      <c r="T78" s="1"/>
      <c r="U78" s="1"/>
      <c r="V78" s="1"/>
      <c r="W78" s="1"/>
    </row>
    <row r="79" spans="1:23">
      <c r="A79">
        <v>12</v>
      </c>
      <c r="B79">
        <v>15</v>
      </c>
      <c r="C79">
        <v>10</v>
      </c>
      <c r="D79" s="3">
        <v>8</v>
      </c>
      <c r="E79" s="3">
        <v>14</v>
      </c>
      <c r="F79" s="3">
        <v>16</v>
      </c>
      <c r="G79" s="3" t="s">
        <v>107</v>
      </c>
      <c r="H79" s="3" t="s">
        <v>109</v>
      </c>
      <c r="I79" s="3" t="s">
        <v>138</v>
      </c>
      <c r="J79" s="1"/>
      <c r="K79" s="1"/>
      <c r="L79" s="1"/>
      <c r="M79" s="1"/>
      <c r="N79" s="1"/>
      <c r="O79" s="1"/>
      <c r="P79" s="1"/>
      <c r="Q79" s="1"/>
      <c r="R79" s="1"/>
      <c r="S79" s="1"/>
      <c r="T79" s="1"/>
      <c r="U79" s="1"/>
      <c r="V79" s="1"/>
      <c r="W79" s="1"/>
    </row>
    <row r="80" spans="1:23">
      <c r="A80">
        <v>14</v>
      </c>
      <c r="B80">
        <v>15</v>
      </c>
      <c r="C80">
        <v>17</v>
      </c>
      <c r="D80" s="3">
        <v>9</v>
      </c>
      <c r="E80" s="3">
        <v>15</v>
      </c>
      <c r="F80" s="3">
        <v>10</v>
      </c>
      <c r="G80" s="3" t="s">
        <v>108</v>
      </c>
      <c r="H80" s="3" t="s">
        <v>103</v>
      </c>
      <c r="I80" s="3" t="s">
        <v>139</v>
      </c>
      <c r="J80" s="1"/>
      <c r="K80" s="1"/>
      <c r="L80" s="1"/>
      <c r="M80" s="1"/>
      <c r="N80" s="1"/>
      <c r="O80" s="1"/>
      <c r="P80" s="1"/>
      <c r="Q80" s="1"/>
      <c r="R80" s="1"/>
      <c r="S80" s="1"/>
      <c r="T80" s="1"/>
      <c r="U80" s="1"/>
      <c r="V80" s="1"/>
      <c r="W80" s="1"/>
    </row>
    <row r="81" spans="1:23">
      <c r="A81">
        <v>15</v>
      </c>
      <c r="B81">
        <v>15</v>
      </c>
      <c r="C81">
        <v>18</v>
      </c>
      <c r="D81" s="3">
        <v>10</v>
      </c>
      <c r="E81" s="3">
        <v>15</v>
      </c>
      <c r="F81" s="3">
        <v>17</v>
      </c>
      <c r="G81" s="3" t="s">
        <v>108</v>
      </c>
      <c r="H81" s="3" t="s">
        <v>110</v>
      </c>
      <c r="I81" s="3" t="s">
        <v>140</v>
      </c>
      <c r="J81" s="1"/>
      <c r="K81" s="1"/>
      <c r="L81" s="1"/>
      <c r="M81" s="1"/>
      <c r="N81" s="1"/>
      <c r="O81" s="1"/>
      <c r="P81" s="1"/>
      <c r="Q81" s="1"/>
      <c r="R81" s="1"/>
      <c r="S81" s="1"/>
      <c r="T81" s="1"/>
      <c r="U81" s="1"/>
      <c r="V81" s="1"/>
      <c r="W81" s="1"/>
    </row>
    <row r="82" spans="1:23">
      <c r="A82">
        <v>16</v>
      </c>
      <c r="B82">
        <v>16</v>
      </c>
      <c r="C82">
        <v>12</v>
      </c>
      <c r="D82" s="3">
        <v>11</v>
      </c>
      <c r="E82" s="3">
        <v>15</v>
      </c>
      <c r="F82" s="3">
        <v>18</v>
      </c>
      <c r="G82" s="3" t="s">
        <v>108</v>
      </c>
      <c r="H82" s="3" t="s">
        <v>111</v>
      </c>
      <c r="I82" s="3" t="s">
        <v>141</v>
      </c>
      <c r="J82" s="1"/>
      <c r="K82" s="1"/>
      <c r="L82" s="1"/>
      <c r="M82" s="1"/>
      <c r="N82" s="1"/>
      <c r="O82" s="1"/>
      <c r="P82" s="1"/>
      <c r="Q82" s="1"/>
      <c r="R82" s="1"/>
      <c r="S82" s="1"/>
      <c r="T82" s="1"/>
      <c r="U82" s="1"/>
      <c r="V82" s="1"/>
      <c r="W82" s="1"/>
    </row>
    <row r="83" spans="1:23">
      <c r="A83">
        <v>18</v>
      </c>
      <c r="B83">
        <v>16</v>
      </c>
      <c r="C83">
        <v>14</v>
      </c>
      <c r="D83" s="17">
        <v>12</v>
      </c>
      <c r="E83" s="17">
        <v>16</v>
      </c>
      <c r="F83" s="17">
        <v>12</v>
      </c>
      <c r="G83" s="17" t="s">
        <v>109</v>
      </c>
      <c r="H83" s="17" t="s">
        <v>105</v>
      </c>
      <c r="I83" s="17" t="s">
        <v>142</v>
      </c>
      <c r="J83" s="1"/>
      <c r="K83" s="1"/>
      <c r="L83" s="1"/>
      <c r="M83" s="1"/>
      <c r="N83" s="1"/>
      <c r="O83" s="1"/>
      <c r="P83" s="1"/>
      <c r="Q83" s="1"/>
      <c r="R83" s="1"/>
      <c r="S83" s="1"/>
      <c r="T83" s="1"/>
      <c r="U83" s="1"/>
      <c r="V83" s="1"/>
      <c r="W83" s="1"/>
    </row>
    <row r="84" spans="1:23">
      <c r="A84">
        <v>19</v>
      </c>
      <c r="B84">
        <v>17</v>
      </c>
      <c r="C84">
        <v>10</v>
      </c>
      <c r="D84" s="3">
        <v>13</v>
      </c>
      <c r="E84" s="3">
        <v>16</v>
      </c>
      <c r="F84" s="3">
        <v>14</v>
      </c>
      <c r="G84" s="3" t="s">
        <v>109</v>
      </c>
      <c r="H84" s="3" t="s">
        <v>107</v>
      </c>
      <c r="I84" s="3" t="s">
        <v>143</v>
      </c>
      <c r="J84" s="1"/>
      <c r="K84" s="1"/>
      <c r="L84" s="1"/>
      <c r="M84" s="1"/>
      <c r="N84" s="1"/>
      <c r="O84" s="1"/>
      <c r="P84" s="1"/>
      <c r="Q84" s="1"/>
      <c r="R84" s="1"/>
      <c r="S84" s="1"/>
      <c r="T84" s="1"/>
      <c r="U84" s="1"/>
      <c r="V84" s="1"/>
      <c r="W84" s="1"/>
    </row>
    <row r="85" spans="1:23">
      <c r="A85">
        <v>21</v>
      </c>
      <c r="B85">
        <v>17</v>
      </c>
      <c r="C85">
        <v>12</v>
      </c>
      <c r="D85" s="3">
        <v>14</v>
      </c>
      <c r="E85" s="3">
        <v>17</v>
      </c>
      <c r="F85" s="3">
        <v>10</v>
      </c>
      <c r="G85" s="3" t="s">
        <v>110</v>
      </c>
      <c r="H85" s="3" t="s">
        <v>103</v>
      </c>
      <c r="I85" s="3" t="s">
        <v>144</v>
      </c>
      <c r="J85" s="1"/>
      <c r="K85" s="1"/>
      <c r="L85" s="1"/>
      <c r="M85" s="1"/>
      <c r="N85" s="1"/>
      <c r="O85" s="1"/>
      <c r="P85" s="1"/>
      <c r="Q85" s="1"/>
      <c r="R85" s="1"/>
      <c r="S85" s="1"/>
      <c r="T85" s="1"/>
      <c r="U85" s="1"/>
      <c r="V85" s="1"/>
      <c r="W85" s="1"/>
    </row>
    <row r="86" spans="1:23">
      <c r="A86">
        <v>22</v>
      </c>
      <c r="B86">
        <v>17</v>
      </c>
      <c r="C86">
        <v>15</v>
      </c>
      <c r="D86" s="17">
        <v>15</v>
      </c>
      <c r="E86" s="17">
        <v>17</v>
      </c>
      <c r="F86" s="17">
        <v>12</v>
      </c>
      <c r="G86" s="17" t="s">
        <v>110</v>
      </c>
      <c r="H86" s="17" t="s">
        <v>105</v>
      </c>
      <c r="I86" s="17" t="s">
        <v>145</v>
      </c>
      <c r="J86" s="1"/>
      <c r="K86" s="1"/>
      <c r="L86" s="1"/>
      <c r="M86" s="1"/>
      <c r="N86" s="1"/>
      <c r="O86" s="1"/>
      <c r="P86" s="1"/>
      <c r="Q86" s="1"/>
      <c r="R86" s="1"/>
      <c r="S86" s="1"/>
      <c r="T86" s="1"/>
      <c r="U86" s="1"/>
      <c r="V86" s="1"/>
      <c r="W86" s="1"/>
    </row>
    <row r="87" spans="1:23">
      <c r="A87">
        <v>23</v>
      </c>
      <c r="B87">
        <v>17</v>
      </c>
      <c r="C87">
        <v>18</v>
      </c>
      <c r="D87" s="3">
        <v>16</v>
      </c>
      <c r="E87" s="3">
        <v>17</v>
      </c>
      <c r="F87" s="3">
        <v>15</v>
      </c>
      <c r="G87" s="3" t="s">
        <v>110</v>
      </c>
      <c r="H87" s="3" t="s">
        <v>108</v>
      </c>
      <c r="I87" s="3" t="s">
        <v>146</v>
      </c>
      <c r="J87" s="1"/>
      <c r="K87" s="1"/>
      <c r="L87" s="1"/>
      <c r="M87" s="1"/>
      <c r="N87" s="1"/>
      <c r="O87" s="1"/>
      <c r="P87" s="1"/>
      <c r="Q87" s="1"/>
      <c r="R87" s="1"/>
      <c r="S87" s="1"/>
      <c r="T87" s="1"/>
      <c r="U87" s="1"/>
      <c r="V87" s="1"/>
      <c r="W87" s="1"/>
    </row>
    <row r="88" spans="1:23">
      <c r="A88">
        <v>24</v>
      </c>
      <c r="B88">
        <v>18</v>
      </c>
      <c r="C88">
        <v>10</v>
      </c>
      <c r="D88" s="3">
        <v>17</v>
      </c>
      <c r="E88" s="3">
        <v>17</v>
      </c>
      <c r="F88" s="3">
        <v>18</v>
      </c>
      <c r="G88" s="3" t="s">
        <v>110</v>
      </c>
      <c r="H88" s="3" t="s">
        <v>111</v>
      </c>
      <c r="I88" s="3" t="s">
        <v>147</v>
      </c>
      <c r="J88" s="1"/>
      <c r="K88" s="1"/>
      <c r="L88" s="1"/>
      <c r="M88" s="1"/>
      <c r="N88" s="1"/>
      <c r="O88" s="1"/>
      <c r="P88" s="1"/>
      <c r="Q88" s="1"/>
      <c r="R88" s="1"/>
      <c r="S88" s="1"/>
      <c r="T88" s="1"/>
      <c r="U88" s="1"/>
      <c r="V88" s="1"/>
      <c r="W88" s="1"/>
    </row>
    <row r="89" spans="1:23">
      <c r="A89">
        <v>26</v>
      </c>
      <c r="B89">
        <v>18</v>
      </c>
      <c r="C89">
        <v>15</v>
      </c>
      <c r="D89" s="3">
        <v>18</v>
      </c>
      <c r="E89" s="3">
        <v>18</v>
      </c>
      <c r="F89" s="3">
        <v>10</v>
      </c>
      <c r="G89" s="3" t="s">
        <v>111</v>
      </c>
      <c r="H89" s="3" t="s">
        <v>103</v>
      </c>
      <c r="I89" s="3" t="s">
        <v>148</v>
      </c>
      <c r="J89" s="1"/>
      <c r="K89" s="1"/>
      <c r="L89" s="1"/>
      <c r="M89" s="1"/>
      <c r="N89" s="1"/>
      <c r="O89" s="1"/>
      <c r="P89" s="1"/>
      <c r="Q89" s="1"/>
      <c r="R89" s="1"/>
      <c r="S89" s="1"/>
      <c r="T89" s="1"/>
      <c r="U89" s="1"/>
      <c r="V89" s="1"/>
      <c r="W89" s="1"/>
    </row>
    <row r="90" spans="1:23">
      <c r="A90">
        <v>27</v>
      </c>
      <c r="B90">
        <v>18</v>
      </c>
      <c r="C90">
        <v>17</v>
      </c>
      <c r="D90" s="3">
        <v>19</v>
      </c>
      <c r="E90" s="3">
        <v>18</v>
      </c>
      <c r="F90" s="3">
        <v>15</v>
      </c>
      <c r="G90" s="3" t="s">
        <v>111</v>
      </c>
      <c r="H90" s="3" t="s">
        <v>108</v>
      </c>
      <c r="I90" s="3" t="s">
        <v>149</v>
      </c>
      <c r="J90" s="1"/>
      <c r="K90" s="1"/>
      <c r="L90" s="1"/>
      <c r="M90" s="1"/>
      <c r="N90" s="1"/>
      <c r="O90" s="1"/>
      <c r="P90" s="1"/>
      <c r="Q90" s="1"/>
      <c r="R90" s="1"/>
      <c r="S90" s="1"/>
      <c r="T90" s="1"/>
      <c r="U90" s="1"/>
      <c r="V90" s="1"/>
      <c r="W90" s="1"/>
    </row>
    <row r="91" spans="1:23">
      <c r="A91">
        <v>28</v>
      </c>
      <c r="B91">
        <v>19</v>
      </c>
      <c r="C91">
        <v>11</v>
      </c>
      <c r="D91" s="3">
        <v>20</v>
      </c>
      <c r="E91" s="3">
        <v>18</v>
      </c>
      <c r="F91" s="3">
        <v>17</v>
      </c>
      <c r="G91" s="3" t="s">
        <v>111</v>
      </c>
      <c r="H91" s="3" t="s">
        <v>110</v>
      </c>
      <c r="I91" s="3" t="s">
        <v>150</v>
      </c>
      <c r="J91" s="1"/>
      <c r="K91" s="1"/>
      <c r="L91" s="1"/>
      <c r="M91" s="1"/>
      <c r="N91" s="1"/>
      <c r="O91" s="1"/>
      <c r="P91" s="1"/>
      <c r="Q91" s="1"/>
      <c r="R91" s="1"/>
      <c r="S91" s="1"/>
      <c r="T91" s="1"/>
      <c r="U91" s="1"/>
      <c r="V91" s="1"/>
      <c r="W91" s="1"/>
    </row>
    <row r="92" spans="1:23">
      <c r="A92">
        <v>29</v>
      </c>
      <c r="B92">
        <v>14</v>
      </c>
      <c r="C92">
        <v>16</v>
      </c>
      <c r="D92" s="3">
        <v>21</v>
      </c>
      <c r="E92" s="3">
        <v>19</v>
      </c>
      <c r="F92" s="3">
        <v>11</v>
      </c>
      <c r="G92" s="3" t="s">
        <v>10</v>
      </c>
      <c r="H92" s="3" t="s">
        <v>104</v>
      </c>
      <c r="I92" s="3" t="s">
        <v>151</v>
      </c>
      <c r="J92" s="1"/>
      <c r="K92" s="1"/>
      <c r="L92" s="1"/>
      <c r="M92" s="1"/>
      <c r="N92" s="1"/>
      <c r="O92" s="1"/>
      <c r="P92" s="1"/>
      <c r="Q92" s="1"/>
      <c r="R92" s="1"/>
      <c r="S92" s="1"/>
      <c r="T92" s="1"/>
      <c r="U92" s="1"/>
      <c r="V92" s="1"/>
      <c r="W92" s="1"/>
    </row>
    <row r="93" spans="1:23" ht="18.75">
      <c r="A93" s="27" t="s">
        <v>500</v>
      </c>
    </row>
    <row r="94" spans="1:23">
      <c r="A94" t="s">
        <v>113</v>
      </c>
      <c r="B94" t="s">
        <v>114</v>
      </c>
      <c r="C94" t="s">
        <v>115</v>
      </c>
      <c r="D94" s="3" t="s">
        <v>113</v>
      </c>
      <c r="E94" s="3" t="s">
        <v>114</v>
      </c>
      <c r="F94" s="3" t="s">
        <v>115</v>
      </c>
      <c r="G94" s="3" t="s">
        <v>116</v>
      </c>
      <c r="H94" s="3" t="s">
        <v>117</v>
      </c>
      <c r="I94" s="3" t="s">
        <v>118</v>
      </c>
      <c r="J94" t="s">
        <v>123</v>
      </c>
      <c r="K94" t="s">
        <v>124</v>
      </c>
      <c r="M94" t="s">
        <v>125</v>
      </c>
      <c r="O94" t="s">
        <v>126</v>
      </c>
      <c r="Q94" t="s">
        <v>127</v>
      </c>
      <c r="S94" t="s">
        <v>128</v>
      </c>
      <c r="U94" t="s">
        <v>129</v>
      </c>
      <c r="W94" t="s">
        <v>130</v>
      </c>
    </row>
    <row r="95" spans="1:23">
      <c r="A95">
        <v>1</v>
      </c>
      <c r="B95">
        <v>10</v>
      </c>
      <c r="C95">
        <v>11</v>
      </c>
      <c r="D95" s="3">
        <v>1</v>
      </c>
      <c r="E95" s="3">
        <v>10</v>
      </c>
      <c r="F95" s="3">
        <v>11</v>
      </c>
      <c r="G95" s="3" t="s">
        <v>103</v>
      </c>
      <c r="H95" s="3" t="s">
        <v>104</v>
      </c>
      <c r="I95" s="3" t="s">
        <v>131</v>
      </c>
      <c r="J95" s="1"/>
      <c r="K95" s="1"/>
      <c r="L95" s="1"/>
      <c r="M95" s="1"/>
      <c r="N95" s="1"/>
      <c r="O95" s="1"/>
      <c r="P95" s="1"/>
      <c r="Q95" s="1"/>
      <c r="R95" s="1"/>
      <c r="S95" s="1"/>
      <c r="T95" s="1"/>
      <c r="U95" s="1"/>
      <c r="V95" s="1"/>
      <c r="W95" s="1"/>
    </row>
    <row r="96" spans="1:23">
      <c r="A96">
        <v>5</v>
      </c>
      <c r="B96">
        <v>12</v>
      </c>
      <c r="C96">
        <v>13</v>
      </c>
      <c r="D96" s="16">
        <v>2</v>
      </c>
      <c r="E96" s="16">
        <v>12</v>
      </c>
      <c r="F96" s="16">
        <v>13</v>
      </c>
      <c r="G96" s="16" t="s">
        <v>105</v>
      </c>
      <c r="H96" s="16" t="s">
        <v>106</v>
      </c>
      <c r="I96" s="16" t="s">
        <v>132</v>
      </c>
      <c r="J96" s="1"/>
      <c r="K96" s="1"/>
      <c r="L96" s="1"/>
      <c r="M96" s="1"/>
      <c r="N96" s="1"/>
      <c r="O96" s="1"/>
      <c r="P96" s="1"/>
      <c r="Q96" s="1"/>
      <c r="R96" s="1"/>
      <c r="S96" s="1"/>
      <c r="T96" s="1"/>
      <c r="U96" s="1"/>
      <c r="V96" s="1"/>
      <c r="W96" s="1"/>
    </row>
    <row r="97" spans="1:23">
      <c r="A97">
        <v>7</v>
      </c>
      <c r="B97">
        <v>12</v>
      </c>
      <c r="C97">
        <v>16</v>
      </c>
      <c r="D97" s="3">
        <v>3</v>
      </c>
      <c r="E97" s="3">
        <v>12</v>
      </c>
      <c r="F97" s="3">
        <v>16</v>
      </c>
      <c r="G97" s="3" t="s">
        <v>105</v>
      </c>
      <c r="H97" s="3" t="s">
        <v>109</v>
      </c>
      <c r="I97" s="3" t="s">
        <v>133</v>
      </c>
      <c r="J97" s="1"/>
      <c r="K97" s="1"/>
      <c r="L97" s="1"/>
      <c r="M97" s="1"/>
      <c r="N97" s="1"/>
      <c r="O97" s="1"/>
      <c r="P97" s="1"/>
      <c r="Q97" s="1"/>
      <c r="R97" s="1"/>
      <c r="S97" s="1"/>
      <c r="T97" s="1"/>
      <c r="U97" s="1"/>
      <c r="V97" s="1"/>
      <c r="W97" s="1"/>
    </row>
    <row r="98" spans="1:23">
      <c r="A98">
        <v>8</v>
      </c>
      <c r="B98">
        <v>12</v>
      </c>
      <c r="C98">
        <v>17</v>
      </c>
      <c r="D98" s="3">
        <v>4</v>
      </c>
      <c r="E98" s="3">
        <v>12</v>
      </c>
      <c r="F98" s="3">
        <v>17</v>
      </c>
      <c r="G98" s="3" t="s">
        <v>105</v>
      </c>
      <c r="H98" s="3" t="s">
        <v>110</v>
      </c>
      <c r="I98" s="3" t="s">
        <v>134</v>
      </c>
      <c r="J98" s="1"/>
      <c r="K98" s="1"/>
      <c r="L98" s="1"/>
      <c r="M98" s="1"/>
      <c r="N98" s="1"/>
      <c r="O98" s="1"/>
      <c r="P98" s="1"/>
      <c r="Q98" s="1"/>
      <c r="R98" s="1"/>
      <c r="S98" s="1"/>
      <c r="T98" s="1"/>
      <c r="U98" s="1"/>
      <c r="V98" s="1"/>
      <c r="W98" s="1"/>
    </row>
    <row r="99" spans="1:23">
      <c r="A99">
        <v>9</v>
      </c>
      <c r="B99">
        <v>13</v>
      </c>
      <c r="C99">
        <v>12</v>
      </c>
      <c r="D99" s="17">
        <v>5</v>
      </c>
      <c r="E99" s="17">
        <v>13</v>
      </c>
      <c r="F99" s="17">
        <v>12</v>
      </c>
      <c r="G99" s="17" t="s">
        <v>106</v>
      </c>
      <c r="H99" s="17" t="s">
        <v>105</v>
      </c>
      <c r="I99" s="17" t="s">
        <v>135</v>
      </c>
      <c r="J99" s="1"/>
      <c r="K99" s="1"/>
      <c r="L99" s="1"/>
      <c r="M99" s="1"/>
      <c r="N99" s="1"/>
      <c r="O99" s="1"/>
      <c r="P99" s="1"/>
      <c r="Q99" s="1"/>
      <c r="R99" s="1"/>
      <c r="S99" s="1"/>
      <c r="T99" s="1"/>
      <c r="U99" s="1"/>
      <c r="V99" s="1"/>
      <c r="W99" s="1"/>
    </row>
    <row r="100" spans="1:23">
      <c r="A100">
        <v>10</v>
      </c>
      <c r="B100">
        <v>14</v>
      </c>
      <c r="C100">
        <v>12</v>
      </c>
      <c r="D100" s="17">
        <v>6</v>
      </c>
      <c r="E100" s="17">
        <v>14</v>
      </c>
      <c r="F100" s="17">
        <v>12</v>
      </c>
      <c r="G100" s="17" t="s">
        <v>107</v>
      </c>
      <c r="H100" s="17" t="s">
        <v>105</v>
      </c>
      <c r="I100" s="17" t="s">
        <v>136</v>
      </c>
      <c r="J100" s="1"/>
      <c r="K100" s="1"/>
      <c r="L100" s="1"/>
      <c r="M100" s="1"/>
      <c r="N100" s="1"/>
      <c r="O100" s="1"/>
      <c r="P100" s="1"/>
      <c r="Q100" s="1"/>
      <c r="R100" s="1"/>
      <c r="S100" s="1"/>
      <c r="T100" s="1"/>
      <c r="U100" s="1"/>
      <c r="V100" s="1"/>
      <c r="W100" s="1"/>
    </row>
    <row r="101" spans="1:23">
      <c r="A101">
        <v>11</v>
      </c>
      <c r="B101">
        <v>14</v>
      </c>
      <c r="C101">
        <v>13</v>
      </c>
      <c r="D101" s="16">
        <v>7</v>
      </c>
      <c r="E101" s="16">
        <v>14</v>
      </c>
      <c r="F101" s="16">
        <v>13</v>
      </c>
      <c r="G101" s="16" t="s">
        <v>107</v>
      </c>
      <c r="H101" s="16" t="s">
        <v>106</v>
      </c>
      <c r="I101" s="16" t="s">
        <v>137</v>
      </c>
      <c r="J101" s="1"/>
      <c r="K101" s="1"/>
      <c r="L101" s="1"/>
      <c r="M101" s="1"/>
      <c r="N101" s="1"/>
      <c r="O101" s="1"/>
      <c r="P101" s="1"/>
      <c r="Q101" s="1"/>
      <c r="R101" s="1"/>
      <c r="S101" s="1"/>
      <c r="T101" s="1"/>
      <c r="U101" s="1"/>
      <c r="V101" s="1"/>
      <c r="W101" s="1"/>
    </row>
    <row r="102" spans="1:23">
      <c r="A102">
        <v>12</v>
      </c>
      <c r="B102">
        <v>15</v>
      </c>
      <c r="C102">
        <v>10</v>
      </c>
      <c r="D102" s="3">
        <v>8</v>
      </c>
      <c r="E102" s="3">
        <v>14</v>
      </c>
      <c r="F102" s="3">
        <v>16</v>
      </c>
      <c r="G102" s="3" t="s">
        <v>107</v>
      </c>
      <c r="H102" s="3" t="s">
        <v>109</v>
      </c>
      <c r="I102" s="3" t="s">
        <v>138</v>
      </c>
      <c r="J102" s="1"/>
      <c r="K102" s="1"/>
      <c r="L102" s="1"/>
      <c r="M102" s="1"/>
      <c r="N102" s="1"/>
      <c r="O102" s="1"/>
      <c r="P102" s="1"/>
      <c r="Q102" s="1"/>
      <c r="R102" s="1"/>
      <c r="S102" s="1"/>
      <c r="T102" s="1"/>
      <c r="U102" s="1"/>
      <c r="V102" s="1"/>
      <c r="W102" s="1"/>
    </row>
    <row r="103" spans="1:23">
      <c r="A103">
        <v>14</v>
      </c>
      <c r="B103">
        <v>15</v>
      </c>
      <c r="C103">
        <v>17</v>
      </c>
      <c r="D103" s="3">
        <v>9</v>
      </c>
      <c r="E103" s="3">
        <v>15</v>
      </c>
      <c r="F103" s="3">
        <v>10</v>
      </c>
      <c r="G103" s="3" t="s">
        <v>108</v>
      </c>
      <c r="H103" s="3" t="s">
        <v>103</v>
      </c>
      <c r="I103" s="3" t="s">
        <v>139</v>
      </c>
      <c r="J103" s="1"/>
      <c r="K103" s="1"/>
      <c r="L103" s="1"/>
      <c r="M103" s="1"/>
      <c r="N103" s="1"/>
      <c r="O103" s="1"/>
      <c r="P103" s="1"/>
      <c r="Q103" s="1"/>
      <c r="R103" s="1"/>
      <c r="S103" s="1"/>
      <c r="T103" s="1"/>
      <c r="U103" s="1"/>
      <c r="V103" s="1"/>
      <c r="W103" s="1"/>
    </row>
    <row r="104" spans="1:23">
      <c r="A104">
        <v>15</v>
      </c>
      <c r="B104">
        <v>15</v>
      </c>
      <c r="C104">
        <v>18</v>
      </c>
      <c r="D104" s="3">
        <v>10</v>
      </c>
      <c r="E104" s="3">
        <v>15</v>
      </c>
      <c r="F104" s="3">
        <v>17</v>
      </c>
      <c r="G104" s="3" t="s">
        <v>108</v>
      </c>
      <c r="H104" s="3" t="s">
        <v>110</v>
      </c>
      <c r="I104" s="3" t="s">
        <v>140</v>
      </c>
      <c r="J104" s="1"/>
      <c r="K104" s="1"/>
      <c r="L104" s="1"/>
      <c r="M104" s="1"/>
      <c r="N104" s="1"/>
      <c r="O104" s="1"/>
      <c r="P104" s="1"/>
      <c r="Q104" s="1"/>
      <c r="R104" s="1"/>
      <c r="S104" s="1"/>
      <c r="T104" s="1"/>
      <c r="U104" s="1"/>
      <c r="V104" s="1"/>
      <c r="W104" s="1"/>
    </row>
    <row r="105" spans="1:23">
      <c r="A105">
        <v>16</v>
      </c>
      <c r="B105">
        <v>16</v>
      </c>
      <c r="C105">
        <v>12</v>
      </c>
      <c r="D105" s="3">
        <v>11</v>
      </c>
      <c r="E105" s="3">
        <v>15</v>
      </c>
      <c r="F105" s="3">
        <v>18</v>
      </c>
      <c r="G105" s="3" t="s">
        <v>108</v>
      </c>
      <c r="H105" s="3" t="s">
        <v>111</v>
      </c>
      <c r="I105" s="3" t="s">
        <v>141</v>
      </c>
      <c r="J105" s="1"/>
      <c r="K105" s="1"/>
      <c r="L105" s="1"/>
      <c r="M105" s="1"/>
      <c r="N105" s="1"/>
      <c r="O105" s="1"/>
      <c r="P105" s="1"/>
      <c r="Q105" s="1"/>
      <c r="R105" s="1"/>
      <c r="S105" s="1"/>
      <c r="T105" s="1"/>
      <c r="U105" s="1"/>
      <c r="V105" s="1"/>
      <c r="W105" s="1"/>
    </row>
    <row r="106" spans="1:23">
      <c r="A106">
        <v>18</v>
      </c>
      <c r="B106">
        <v>16</v>
      </c>
      <c r="C106">
        <v>14</v>
      </c>
      <c r="D106" s="17">
        <v>12</v>
      </c>
      <c r="E106" s="17">
        <v>16</v>
      </c>
      <c r="F106" s="17">
        <v>12</v>
      </c>
      <c r="G106" s="17" t="s">
        <v>109</v>
      </c>
      <c r="H106" s="17" t="s">
        <v>105</v>
      </c>
      <c r="I106" s="17" t="s">
        <v>142</v>
      </c>
      <c r="J106" s="1"/>
      <c r="K106" s="1"/>
      <c r="L106" s="1"/>
      <c r="M106" s="1"/>
      <c r="N106" s="1"/>
      <c r="O106" s="1"/>
      <c r="P106" s="1"/>
      <c r="Q106" s="1"/>
      <c r="R106" s="1"/>
      <c r="S106" s="1"/>
      <c r="T106" s="1"/>
      <c r="U106" s="1"/>
      <c r="V106" s="1"/>
      <c r="W106" s="1"/>
    </row>
    <row r="107" spans="1:23">
      <c r="A107">
        <v>19</v>
      </c>
      <c r="B107">
        <v>17</v>
      </c>
      <c r="C107">
        <v>10</v>
      </c>
      <c r="D107" s="3">
        <v>13</v>
      </c>
      <c r="E107" s="3">
        <v>16</v>
      </c>
      <c r="F107" s="3">
        <v>14</v>
      </c>
      <c r="G107" s="3" t="s">
        <v>109</v>
      </c>
      <c r="H107" s="3" t="s">
        <v>107</v>
      </c>
      <c r="I107" s="3" t="s">
        <v>143</v>
      </c>
      <c r="J107" s="1"/>
      <c r="K107" s="1"/>
      <c r="L107" s="1"/>
      <c r="M107" s="1"/>
      <c r="N107" s="1"/>
      <c r="O107" s="1"/>
      <c r="P107" s="1"/>
      <c r="Q107" s="1"/>
      <c r="R107" s="1"/>
      <c r="S107" s="1"/>
      <c r="T107" s="1"/>
      <c r="U107" s="1"/>
      <c r="V107" s="1"/>
      <c r="W107" s="1"/>
    </row>
    <row r="108" spans="1:23">
      <c r="A108">
        <v>21</v>
      </c>
      <c r="B108">
        <v>17</v>
      </c>
      <c r="C108">
        <v>12</v>
      </c>
      <c r="D108" s="3">
        <v>14</v>
      </c>
      <c r="E108" s="3">
        <v>17</v>
      </c>
      <c r="F108" s="3">
        <v>10</v>
      </c>
      <c r="G108" s="3" t="s">
        <v>110</v>
      </c>
      <c r="H108" s="3" t="s">
        <v>103</v>
      </c>
      <c r="I108" s="3" t="s">
        <v>144</v>
      </c>
      <c r="J108" s="1"/>
      <c r="K108" s="1"/>
      <c r="L108" s="1"/>
      <c r="M108" s="1"/>
      <c r="N108" s="1"/>
      <c r="O108" s="1"/>
      <c r="P108" s="1"/>
      <c r="Q108" s="1"/>
      <c r="R108" s="1"/>
      <c r="S108" s="1"/>
      <c r="T108" s="1"/>
      <c r="U108" s="1"/>
      <c r="V108" s="1"/>
      <c r="W108" s="1"/>
    </row>
    <row r="109" spans="1:23">
      <c r="A109">
        <v>22</v>
      </c>
      <c r="B109">
        <v>17</v>
      </c>
      <c r="C109">
        <v>15</v>
      </c>
      <c r="D109" s="17">
        <v>15</v>
      </c>
      <c r="E109" s="17">
        <v>17</v>
      </c>
      <c r="F109" s="17">
        <v>12</v>
      </c>
      <c r="G109" s="17" t="s">
        <v>110</v>
      </c>
      <c r="H109" s="17" t="s">
        <v>105</v>
      </c>
      <c r="I109" s="17" t="s">
        <v>145</v>
      </c>
      <c r="J109" s="1"/>
      <c r="K109" s="1"/>
      <c r="L109" s="1"/>
      <c r="M109" s="1"/>
      <c r="N109" s="1"/>
      <c r="O109" s="1"/>
      <c r="P109" s="1"/>
      <c r="Q109" s="1"/>
      <c r="R109" s="1"/>
      <c r="S109" s="1"/>
      <c r="T109" s="1"/>
      <c r="U109" s="1"/>
      <c r="V109" s="1"/>
      <c r="W109" s="1"/>
    </row>
    <row r="110" spans="1:23">
      <c r="A110">
        <v>23</v>
      </c>
      <c r="B110">
        <v>17</v>
      </c>
      <c r="C110">
        <v>18</v>
      </c>
      <c r="D110" s="3">
        <v>16</v>
      </c>
      <c r="E110" s="3">
        <v>17</v>
      </c>
      <c r="F110" s="3">
        <v>15</v>
      </c>
      <c r="G110" s="3" t="s">
        <v>110</v>
      </c>
      <c r="H110" s="3" t="s">
        <v>108</v>
      </c>
      <c r="I110" s="3" t="s">
        <v>146</v>
      </c>
      <c r="J110" s="1"/>
      <c r="K110" s="1"/>
      <c r="L110" s="1"/>
      <c r="M110" s="1"/>
      <c r="N110" s="1"/>
      <c r="O110" s="1"/>
      <c r="P110" s="1"/>
      <c r="Q110" s="1"/>
      <c r="R110" s="1"/>
      <c r="S110" s="1"/>
      <c r="T110" s="1"/>
      <c r="U110" s="1"/>
      <c r="V110" s="1"/>
      <c r="W110" s="1"/>
    </row>
    <row r="111" spans="1:23">
      <c r="A111">
        <v>24</v>
      </c>
      <c r="B111">
        <v>18</v>
      </c>
      <c r="C111">
        <v>10</v>
      </c>
      <c r="D111" s="3">
        <v>17</v>
      </c>
      <c r="E111" s="3">
        <v>17</v>
      </c>
      <c r="F111" s="3">
        <v>18</v>
      </c>
      <c r="G111" s="3" t="s">
        <v>110</v>
      </c>
      <c r="H111" s="3" t="s">
        <v>111</v>
      </c>
      <c r="I111" s="3" t="s">
        <v>147</v>
      </c>
      <c r="J111" s="1"/>
      <c r="K111" s="1"/>
      <c r="L111" s="1"/>
      <c r="M111" s="1"/>
      <c r="N111" s="1"/>
      <c r="O111" s="1"/>
      <c r="P111" s="1"/>
      <c r="Q111" s="1"/>
      <c r="R111" s="1"/>
      <c r="S111" s="1"/>
      <c r="T111" s="1"/>
      <c r="U111" s="1"/>
      <c r="V111" s="1"/>
      <c r="W111" s="1"/>
    </row>
    <row r="112" spans="1:23">
      <c r="A112">
        <v>26</v>
      </c>
      <c r="B112">
        <v>18</v>
      </c>
      <c r="C112">
        <v>15</v>
      </c>
      <c r="D112" s="3">
        <v>18</v>
      </c>
      <c r="E112" s="3">
        <v>18</v>
      </c>
      <c r="F112" s="3">
        <v>10</v>
      </c>
      <c r="G112" s="3" t="s">
        <v>111</v>
      </c>
      <c r="H112" s="3" t="s">
        <v>103</v>
      </c>
      <c r="I112" s="3" t="s">
        <v>148</v>
      </c>
      <c r="J112" s="1"/>
      <c r="K112" s="1"/>
      <c r="L112" s="1"/>
      <c r="M112" s="1"/>
      <c r="N112" s="1"/>
      <c r="O112" s="1"/>
      <c r="P112" s="1"/>
      <c r="Q112" s="1"/>
      <c r="R112" s="1"/>
      <c r="S112" s="1"/>
      <c r="T112" s="1"/>
      <c r="U112" s="1"/>
      <c r="V112" s="1"/>
      <c r="W112" s="1"/>
    </row>
    <row r="113" spans="1:23">
      <c r="A113">
        <v>27</v>
      </c>
      <c r="B113">
        <v>18</v>
      </c>
      <c r="C113">
        <v>17</v>
      </c>
      <c r="D113" s="3">
        <v>19</v>
      </c>
      <c r="E113" s="3">
        <v>18</v>
      </c>
      <c r="F113" s="3">
        <v>15</v>
      </c>
      <c r="G113" s="3" t="s">
        <v>111</v>
      </c>
      <c r="H113" s="3" t="s">
        <v>108</v>
      </c>
      <c r="I113" s="3" t="s">
        <v>149</v>
      </c>
      <c r="J113" s="1"/>
      <c r="K113" s="1"/>
      <c r="L113" s="1"/>
      <c r="M113" s="1"/>
      <c r="N113" s="1"/>
      <c r="O113" s="1"/>
      <c r="P113" s="1"/>
      <c r="Q113" s="1"/>
      <c r="R113" s="1"/>
      <c r="S113" s="1"/>
      <c r="T113" s="1"/>
      <c r="U113" s="1"/>
      <c r="V113" s="1"/>
      <c r="W113" s="1"/>
    </row>
    <row r="114" spans="1:23">
      <c r="A114">
        <v>28</v>
      </c>
      <c r="B114">
        <v>19</v>
      </c>
      <c r="C114">
        <v>11</v>
      </c>
      <c r="D114" s="3">
        <v>20</v>
      </c>
      <c r="E114" s="3">
        <v>18</v>
      </c>
      <c r="F114" s="3">
        <v>17</v>
      </c>
      <c r="G114" s="3" t="s">
        <v>111</v>
      </c>
      <c r="H114" s="3" t="s">
        <v>110</v>
      </c>
      <c r="I114" s="3" t="s">
        <v>150</v>
      </c>
      <c r="J114" s="1"/>
      <c r="K114" s="1"/>
      <c r="L114" s="1"/>
      <c r="M114" s="1"/>
      <c r="N114" s="1"/>
      <c r="O114" s="1"/>
      <c r="P114" s="1"/>
      <c r="Q114" s="1"/>
      <c r="R114" s="1"/>
      <c r="S114" s="1"/>
      <c r="T114" s="1"/>
      <c r="U114" s="1"/>
      <c r="V114" s="1"/>
      <c r="W114" s="1"/>
    </row>
    <row r="115" spans="1:23">
      <c r="A115">
        <v>29</v>
      </c>
      <c r="B115">
        <v>14</v>
      </c>
      <c r="C115">
        <v>16</v>
      </c>
      <c r="D115" s="3">
        <v>21</v>
      </c>
      <c r="E115" s="3">
        <v>19</v>
      </c>
      <c r="F115" s="3">
        <v>11</v>
      </c>
      <c r="G115" s="3" t="s">
        <v>10</v>
      </c>
      <c r="H115" s="3" t="s">
        <v>104</v>
      </c>
      <c r="I115" s="3" t="s">
        <v>151</v>
      </c>
      <c r="J115" s="1"/>
      <c r="K115" s="1"/>
      <c r="L115" s="1"/>
      <c r="M115" s="1"/>
      <c r="N115" s="1"/>
      <c r="O115" s="1"/>
      <c r="P115" s="1"/>
      <c r="Q115" s="1"/>
      <c r="R115" s="1"/>
      <c r="S115" s="1"/>
      <c r="T115" s="1"/>
      <c r="U115" s="1"/>
      <c r="V115" s="1"/>
      <c r="W115" s="1"/>
    </row>
  </sheetData>
  <pageMargins left="0.7" right="0.7" top="0.78740157499999996" bottom="0.78740157499999996"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8AA57-0CD9-42C9-8FF9-4C267800EB01}">
  <sheetPr codeName="Tabelle20"/>
  <dimension ref="A1:AA115"/>
  <sheetViews>
    <sheetView workbookViewId="0">
      <selection activeCell="P21" sqref="P21"/>
    </sheetView>
  </sheetViews>
  <sheetFormatPr defaultColWidth="11" defaultRowHeight="15.75"/>
  <cols>
    <col min="1" max="1" width="3.5" customWidth="1"/>
    <col min="2" max="2" width="8.375" customWidth="1"/>
    <col min="3" max="3" width="7.125" customWidth="1"/>
    <col min="4" max="4" width="3.125" customWidth="1"/>
    <col min="5" max="5" width="6.375" customWidth="1"/>
    <col min="6" max="6" width="5.625" customWidth="1"/>
    <col min="7" max="7" width="13.625" customWidth="1"/>
    <col min="8" max="8" width="12.875" customWidth="1"/>
    <col min="9" max="9" width="23.625" customWidth="1"/>
    <col min="25" max="25" width="13.125" customWidth="1"/>
    <col min="26" max="26" width="15" customWidth="1"/>
  </cols>
  <sheetData>
    <row r="1" spans="1:27" ht="18.75">
      <c r="A1" s="27" t="s">
        <v>426</v>
      </c>
    </row>
    <row r="2" spans="1:27">
      <c r="A2" t="s">
        <v>113</v>
      </c>
      <c r="B2" t="s">
        <v>114</v>
      </c>
      <c r="C2" t="s">
        <v>115</v>
      </c>
      <c r="D2" s="3" t="s">
        <v>113</v>
      </c>
      <c r="E2" s="3" t="s">
        <v>114</v>
      </c>
      <c r="F2" s="3" t="s">
        <v>115</v>
      </c>
      <c r="G2" s="3" t="s">
        <v>116</v>
      </c>
      <c r="H2" s="3" t="s">
        <v>117</v>
      </c>
      <c r="I2" s="3" t="s">
        <v>118</v>
      </c>
      <c r="J2" t="s">
        <v>501</v>
      </c>
      <c r="K2" s="3" t="s">
        <v>502</v>
      </c>
      <c r="L2" t="s">
        <v>124</v>
      </c>
      <c r="N2" t="s">
        <v>125</v>
      </c>
      <c r="P2" t="s">
        <v>126</v>
      </c>
      <c r="R2" t="s">
        <v>127</v>
      </c>
      <c r="T2" t="s">
        <v>128</v>
      </c>
      <c r="V2" t="s">
        <v>129</v>
      </c>
      <c r="X2" t="s">
        <v>130</v>
      </c>
      <c r="Y2" t="s">
        <v>152</v>
      </c>
    </row>
    <row r="3" spans="1:27">
      <c r="A3">
        <v>1</v>
      </c>
      <c r="B3">
        <v>10</v>
      </c>
      <c r="C3">
        <v>11</v>
      </c>
      <c r="D3" s="3">
        <v>1</v>
      </c>
      <c r="E3" s="3">
        <v>10</v>
      </c>
      <c r="F3" s="3">
        <v>11</v>
      </c>
      <c r="G3" s="3" t="s">
        <v>103</v>
      </c>
      <c r="H3" s="3" t="s">
        <v>104</v>
      </c>
      <c r="I3" s="3" t="s">
        <v>131</v>
      </c>
      <c r="J3" s="13">
        <f>('02_transition_areal_increases'!G3/SUM('02_transition_areal_increases'!G3,'02_transition_areal_increases'!G23))*'07_Modified_Areal_Change'!$D17</f>
        <v>470.68352761178699</v>
      </c>
      <c r="K3" s="13"/>
      <c r="L3" s="13">
        <f>('02_transition_areal_increases'!H3/SUM('02_transition_areal_increases'!H3,'02_transition_areal_increases'!H23))*'07_Modified_Areal_Change'!$D17</f>
        <v>401.19431612662629</v>
      </c>
      <c r="M3" s="13"/>
      <c r="N3" s="13">
        <f>('02_transition_areal_increases'!I3/SUM('02_transition_areal_increases'!I3,'02_transition_areal_increases'!I23))*'07_Modified_Areal_Change'!$D17</f>
        <v>325.31462493721881</v>
      </c>
      <c r="O3" s="13"/>
      <c r="P3" s="13">
        <f>('02_transition_areal_increases'!J3/SUM('02_transition_areal_increases'!J3,'02_transition_areal_increases'!J23))*'07_Modified_Areal_Change'!$D17</f>
        <v>214.40152978044722</v>
      </c>
      <c r="Q3" s="13"/>
      <c r="R3" s="13">
        <f>('02_transition_areal_increases'!K3/SUM('02_transition_areal_increases'!K3,'02_transition_areal_increases'!K23))*'07_Modified_Areal_Change'!$D17</f>
        <v>115.06414753293977</v>
      </c>
      <c r="S3" s="13"/>
      <c r="T3" s="13">
        <f>('02_transition_areal_increases'!L3/SUM('02_transition_areal_increases'!L3,'02_transition_areal_increases'!L23))*'07_Modified_Areal_Change'!$D17</f>
        <v>0</v>
      </c>
      <c r="U3" s="13"/>
      <c r="V3" s="13">
        <f>('02_transition_areal_increases'!M3/SUM('02_transition_areal_increases'!M3,'02_transition_areal_increases'!M23))*'07_Modified_Areal_Change'!$D17</f>
        <v>0</v>
      </c>
      <c r="W3" s="13"/>
      <c r="X3" s="13">
        <f>('02_transition_areal_increases'!N3/SUM('02_transition_areal_increases'!N3,'02_transition_areal_increases'!N23))*'07_Modified_Areal_Change'!$D17</f>
        <v>0</v>
      </c>
      <c r="Y3" s="58">
        <f>SUM(J3:X3)</f>
        <v>1526.658145989019</v>
      </c>
    </row>
    <row r="4" spans="1:27">
      <c r="A4">
        <v>5</v>
      </c>
      <c r="B4">
        <v>12</v>
      </c>
      <c r="C4">
        <v>13</v>
      </c>
      <c r="D4" s="16">
        <v>2</v>
      </c>
      <c r="E4" s="16">
        <v>12</v>
      </c>
      <c r="F4" s="16">
        <v>13</v>
      </c>
      <c r="G4" s="16" t="s">
        <v>105</v>
      </c>
      <c r="H4" s="16" t="s">
        <v>106</v>
      </c>
      <c r="I4" s="16" t="s">
        <v>132</v>
      </c>
      <c r="J4" s="13">
        <f>('02_transition_areal_increases'!G4/SUM('02_transition_areal_increases'!G4,'02_transition_areal_increases'!G9))*'07_Modified_Areal_Change'!$D19</f>
        <v>13410.397341949685</v>
      </c>
      <c r="K4" s="13"/>
      <c r="L4" s="13">
        <f>('02_transition_areal_increases'!H4/SUM('02_transition_areal_increases'!H4,'02_transition_areal_increases'!H9))*'07_Modified_Areal_Change'!$D19</f>
        <v>13678.601574488775</v>
      </c>
      <c r="M4" s="13"/>
      <c r="N4" s="13">
        <f>('02_transition_areal_increases'!I4/SUM('02_transition_areal_increases'!I4,'02_transition_areal_increases'!I9))*'07_Modified_Areal_Change'!$D19</f>
        <v>13899.214779040996</v>
      </c>
      <c r="O4" s="13"/>
      <c r="P4" s="13">
        <f>('02_transition_areal_increases'!J4/SUM('02_transition_areal_increases'!J4,'02_transition_areal_increases'!J9))*'07_Modified_Areal_Change'!$D19</f>
        <v>14094.413872132318</v>
      </c>
      <c r="Q4" s="13"/>
      <c r="R4" s="13">
        <f>('02_transition_areal_increases'!K4/SUM('02_transition_areal_increases'!K4,'02_transition_areal_increases'!K9))*'07_Modified_Areal_Change'!$D19</f>
        <v>14249.390418327688</v>
      </c>
      <c r="S4" s="13"/>
      <c r="T4" s="13">
        <f>('02_transition_areal_increases'!L4/SUM('02_transition_areal_increases'!L4,'02_transition_areal_increases'!L9))*'07_Modified_Areal_Change'!$D19</f>
        <v>14382.633908736174</v>
      </c>
      <c r="U4" s="13"/>
      <c r="V4" s="13">
        <f>('02_transition_areal_increases'!M4/SUM('02_transition_areal_increases'!M4,'02_transition_areal_increases'!M9))*'07_Modified_Areal_Change'!$D19</f>
        <v>14499.372094852439</v>
      </c>
      <c r="W4" s="13"/>
      <c r="X4" s="13">
        <f>('02_transition_areal_increases'!N4/SUM('02_transition_areal_increases'!N4,'02_transition_areal_increases'!N9))*'07_Modified_Areal_Change'!$D19</f>
        <v>14610.198346834015</v>
      </c>
      <c r="Y4" s="58">
        <f t="shared" ref="Y4:Y23" si="0">SUM(J4:X4)</f>
        <v>112824.22233636209</v>
      </c>
    </row>
    <row r="5" spans="1:27">
      <c r="A5">
        <v>7</v>
      </c>
      <c r="B5">
        <v>12</v>
      </c>
      <c r="C5">
        <v>16</v>
      </c>
      <c r="D5" s="3">
        <v>3</v>
      </c>
      <c r="E5" s="3">
        <v>12</v>
      </c>
      <c r="F5" s="3">
        <v>16</v>
      </c>
      <c r="G5" s="3" t="s">
        <v>105</v>
      </c>
      <c r="H5" s="3" t="s">
        <v>109</v>
      </c>
      <c r="I5" s="3" t="s">
        <v>133</v>
      </c>
      <c r="J5" s="13">
        <f>IF('07_Modified_Areal_Change'!$D22 &gt; 0,(('02_transition_areal_increases'!G5/SUM('02_transition_areal_increases'!G5,'02_transition_areal_increases'!G10))*'07_Modified_Areal_Change'!$D22),0)</f>
        <v>0</v>
      </c>
      <c r="K5" s="13">
        <f>IF('07_Modified_Areal_Change'!D18 &gt; 0,(('02_transition_areal_increases'!G5/SUM('02_transition_areal_increases'!G5,'02_transition_areal_increases'!G10))*'07_Modified_Areal_Change'!$D22),0)</f>
        <v>0</v>
      </c>
      <c r="L5" s="13">
        <f>('02_transition_areal_increases'!H5/SUM('02_transition_areal_increases'!H5,'02_transition_areal_increases'!H10))*'07_Modified_Areal_Change'!$D22</f>
        <v>-3627.5586559235198</v>
      </c>
      <c r="M5" s="13"/>
      <c r="N5" s="13">
        <f>('02_transition_areal_increases'!I5/SUM('02_transition_areal_increases'!I5,'02_transition_areal_increases'!I10))*'07_Modified_Areal_Change'!$D22</f>
        <v>-3544.0062469762802</v>
      </c>
      <c r="O5" s="13"/>
      <c r="P5" s="13">
        <f>('02_transition_areal_increases'!J5/SUM('02_transition_areal_increases'!J5,'02_transition_areal_increases'!J10))*'07_Modified_Areal_Change'!$D22</f>
        <v>-3520.2191898108035</v>
      </c>
      <c r="Q5" s="13"/>
      <c r="R5" s="13">
        <f>('02_transition_areal_increases'!K5/SUM('02_transition_areal_increases'!K5,'02_transition_areal_increases'!K10))*'07_Modified_Areal_Change'!$D22</f>
        <v>-3501.2987069288638</v>
      </c>
      <c r="S5" s="13"/>
      <c r="T5" s="13">
        <f>('02_transition_areal_increases'!L5/SUM('02_transition_areal_increases'!L5,'02_transition_areal_increases'!L10))*'07_Modified_Areal_Change'!$D22</f>
        <v>-3463.3823142792639</v>
      </c>
      <c r="U5" s="13"/>
      <c r="V5" s="13">
        <f>('02_transition_areal_increases'!M5/SUM('02_transition_areal_increases'!M5,'02_transition_areal_increases'!M10))*'07_Modified_Areal_Change'!$D22</f>
        <v>-3455.9630275284044</v>
      </c>
      <c r="W5" s="13"/>
      <c r="X5" s="13">
        <f>('02_transition_areal_increases'!N5/SUM('02_transition_areal_increases'!N5,'02_transition_areal_increases'!N10))*'07_Modified_Areal_Change'!$D22</f>
        <v>-3453.1601537287647</v>
      </c>
      <c r="Y5" s="58">
        <f t="shared" si="0"/>
        <v>-24565.588295175898</v>
      </c>
    </row>
    <row r="6" spans="1:27">
      <c r="A6">
        <v>8</v>
      </c>
      <c r="B6">
        <v>12</v>
      </c>
      <c r="C6">
        <v>17</v>
      </c>
      <c r="D6" s="3">
        <v>4</v>
      </c>
      <c r="E6" s="3">
        <v>12</v>
      </c>
      <c r="F6" s="3">
        <v>17</v>
      </c>
      <c r="G6" s="3" t="s">
        <v>105</v>
      </c>
      <c r="H6" s="3" t="s">
        <v>110</v>
      </c>
      <c r="I6" s="3" t="s">
        <v>134</v>
      </c>
      <c r="J6" s="13">
        <f>('02_transition_areal_increases'!G6/SUM('02_transition_areal_increases'!G6,'02_transition_areal_increases'!G12,'02_transition_areal_increases'!G22))*'07_Modified_Areal_Change'!$D23</f>
        <v>214.44568183791824</v>
      </c>
      <c r="K6" s="13"/>
      <c r="L6" s="13">
        <f>('02_transition_areal_increases'!H6/SUM('02_transition_areal_increases'!H6,'02_transition_areal_increases'!H12,'02_transition_areal_increases'!H22))*'07_Modified_Areal_Change'!$D23</f>
        <v>200.47848378998995</v>
      </c>
      <c r="M6" s="13"/>
      <c r="N6" s="13">
        <f>('02_transition_areal_increases'!I6/SUM('02_transition_areal_increases'!I6,'02_transition_areal_increases'!I12,'02_transition_areal_increases'!I22))*'07_Modified_Areal_Change'!$D23</f>
        <v>189.07839483999237</v>
      </c>
      <c r="O6" s="13"/>
      <c r="P6" s="13">
        <f>('02_transition_areal_increases'!J6/SUM('02_transition_areal_increases'!J6,'02_transition_areal_increases'!J12,'02_transition_areal_increases'!J22))*'07_Modified_Areal_Change'!$D23</f>
        <v>181.28189178309142</v>
      </c>
      <c r="Q6" s="13"/>
      <c r="R6" s="13">
        <f>('02_transition_areal_increases'!K6/SUM('02_transition_areal_increases'!K6,'02_transition_areal_increases'!K12,'02_transition_areal_increases'!K22))*'07_Modified_Areal_Change'!$D23</f>
        <v>173.1279287682209</v>
      </c>
      <c r="S6" s="13"/>
      <c r="T6" s="13">
        <f>('02_transition_areal_increases'!L6/SUM('02_transition_areal_increases'!L6,'02_transition_areal_increases'!L12,'02_transition_areal_increases'!L22))*'07_Modified_Areal_Change'!$D23</f>
        <v>166.14502883461782</v>
      </c>
      <c r="U6" s="13"/>
      <c r="V6" s="13">
        <f>('02_transition_areal_increases'!M6/SUM('02_transition_areal_increases'!M6,'02_transition_areal_increases'!M12,'02_transition_areal_increases'!M22))*'07_Modified_Areal_Change'!$D23</f>
        <v>161.53903404696629</v>
      </c>
      <c r="W6" s="13"/>
      <c r="X6" s="13">
        <f>('02_transition_areal_increases'!N6/SUM('02_transition_areal_increases'!N6,'02_transition_areal_increases'!N12,'02_transition_areal_increases'!N22))*'07_Modified_Areal_Change'!$D23</f>
        <v>156.40221718927464</v>
      </c>
      <c r="Y6" s="58">
        <f t="shared" si="0"/>
        <v>1442.4986610900714</v>
      </c>
      <c r="AA6" s="58"/>
    </row>
    <row r="7" spans="1:27">
      <c r="A7">
        <v>9</v>
      </c>
      <c r="B7">
        <v>13</v>
      </c>
      <c r="C7">
        <v>12</v>
      </c>
      <c r="D7" s="17">
        <v>5</v>
      </c>
      <c r="E7" s="17">
        <v>13</v>
      </c>
      <c r="F7" s="17">
        <v>12</v>
      </c>
      <c r="G7" s="17" t="s">
        <v>106</v>
      </c>
      <c r="H7" s="17" t="s">
        <v>105</v>
      </c>
      <c r="I7" s="17" t="s">
        <v>135</v>
      </c>
      <c r="J7" s="13">
        <f>('02_transition_areal_increases'!G7/SUM('02_transition_areal_increases'!G7,'02_transition_areal_increases'!G8,'02_transition_areal_increases'!G14,'02_transition_areal_increases'!G17))*'07_Modified_Areal_Change'!$D18</f>
        <v>-1670.4112882182494</v>
      </c>
      <c r="K7" s="13"/>
      <c r="L7" s="13">
        <f>('02_transition_areal_increases'!H7/SUM('02_transition_areal_increases'!H7,'02_transition_areal_increases'!H8,'02_transition_areal_increases'!H14,'02_transition_areal_increases'!H17))*'07_Modified_Areal_Change'!$D18</f>
        <v>-1663.7473941207763</v>
      </c>
      <c r="M7" s="13"/>
      <c r="N7" s="13">
        <f>('02_transition_areal_increases'!I7/SUM('02_transition_areal_increases'!I7,'02_transition_areal_increases'!I8,'02_transition_areal_increases'!I14,'02_transition_areal_increases'!I17))*'07_Modified_Areal_Change'!$D18</f>
        <v>-1667.3659244023488</v>
      </c>
      <c r="O7" s="13"/>
      <c r="P7" s="13">
        <f>('02_transition_areal_increases'!J7/SUM('02_transition_areal_increases'!J7,'02_transition_areal_increases'!J8,'02_transition_areal_increases'!J14,'02_transition_areal_increases'!J17))*'07_Modified_Areal_Change'!$D18</f>
        <v>-1674.8570056415788</v>
      </c>
      <c r="Q7" s="13"/>
      <c r="R7" s="13">
        <f>('02_transition_areal_increases'!K7/SUM('02_transition_areal_increases'!K7,'02_transition_areal_increases'!K8,'02_transition_areal_increases'!K14,'02_transition_areal_increases'!K17))*'07_Modified_Areal_Change'!$D18</f>
        <v>-1676.3578726782175</v>
      </c>
      <c r="S7" s="13"/>
      <c r="T7" s="13">
        <f>('02_transition_areal_increases'!L7/SUM('02_transition_areal_increases'!L7,'02_transition_areal_increases'!L8,'02_transition_areal_increases'!L14,'02_transition_areal_increases'!L17))*'07_Modified_Areal_Change'!$D18</f>
        <v>-1690.4852955442848</v>
      </c>
      <c r="U7" s="13"/>
      <c r="V7" s="13">
        <f>('02_transition_areal_increases'!M7/SUM('02_transition_areal_increases'!M7,'02_transition_areal_increases'!M8,'02_transition_areal_increases'!M14,'02_transition_areal_increases'!M17))*'07_Modified_Areal_Change'!$D18</f>
        <v>-1704.3370301550046</v>
      </c>
      <c r="W7" s="13"/>
      <c r="X7" s="13">
        <f>('02_transition_areal_increases'!N7/SUM('02_transition_areal_increases'!N7,'02_transition_areal_increases'!N8,'02_transition_areal_increases'!N14,'02_transition_areal_increases'!N17))*'07_Modified_Areal_Change'!$D18</f>
        <v>-1721.7834120553669</v>
      </c>
      <c r="Y7" s="58">
        <f t="shared" si="0"/>
        <v>-13469.345222815826</v>
      </c>
    </row>
    <row r="8" spans="1:27">
      <c r="A8">
        <v>10</v>
      </c>
      <c r="B8">
        <v>14</v>
      </c>
      <c r="C8">
        <v>12</v>
      </c>
      <c r="D8" s="17">
        <v>6</v>
      </c>
      <c r="E8" s="17">
        <v>14</v>
      </c>
      <c r="F8" s="17">
        <v>12</v>
      </c>
      <c r="G8" s="17" t="s">
        <v>107</v>
      </c>
      <c r="H8" s="17" t="s">
        <v>105</v>
      </c>
      <c r="I8" s="17" t="s">
        <v>136</v>
      </c>
      <c r="J8" s="13">
        <f>('02_transition_areal_increases'!G8/SUM('02_transition_areal_increases'!G7,'02_transition_areal_increases'!G8,'02_transition_areal_increases'!G14,'02_transition_areal_increases'!G17))*'07_Modified_Areal_Change'!$D18</f>
        <v>-719.07621882023977</v>
      </c>
      <c r="K8" s="13"/>
      <c r="L8" s="13">
        <f>('02_transition_areal_increases'!H8/SUM('02_transition_areal_increases'!H7,'02_transition_areal_increases'!H8,'02_transition_areal_increases'!H14,'02_transition_areal_increases'!H17))*'07_Modified_Areal_Change'!$D18</f>
        <v>-733.63872945121818</v>
      </c>
      <c r="M8" s="13"/>
      <c r="N8" s="13">
        <f>('02_transition_areal_increases'!I8/SUM('02_transition_areal_increases'!I7,'02_transition_areal_increases'!I8,'02_transition_areal_increases'!I14,'02_transition_areal_increases'!I17))*'07_Modified_Areal_Change'!$D18</f>
        <v>-740.92321830818366</v>
      </c>
      <c r="O8" s="13"/>
      <c r="P8" s="13">
        <f>('02_transition_areal_increases'!J8/SUM('02_transition_areal_increases'!J7,'02_transition_areal_increases'!J8,'02_transition_areal_increases'!J14,'02_transition_areal_increases'!J17))*'07_Modified_Areal_Change'!$D18</f>
        <v>-743.18277622962023</v>
      </c>
      <c r="Q8" s="13"/>
      <c r="R8" s="13">
        <f>('02_transition_areal_increases'!K8/SUM('02_transition_areal_increases'!K7,'02_transition_areal_increases'!K8,'02_transition_areal_increases'!K14,'02_transition_areal_increases'!K17))*'07_Modified_Areal_Change'!$D18</f>
        <v>-744.54721760352174</v>
      </c>
      <c r="S8" s="13"/>
      <c r="T8" s="13">
        <f>('02_transition_areal_increases'!L8/SUM('02_transition_areal_increases'!L7,'02_transition_areal_increases'!L8,'02_transition_areal_increases'!L14,'02_transition_areal_increases'!L17))*'07_Modified_Areal_Change'!$D18</f>
        <v>-738.86349204875694</v>
      </c>
      <c r="U8" s="13"/>
      <c r="V8" s="13">
        <f>('02_transition_areal_increases'!M8/SUM('02_transition_areal_increases'!M7,'02_transition_areal_increases'!M8,'02_transition_areal_increases'!M14,'02_transition_areal_increases'!M17))*'07_Modified_Areal_Change'!$D18</f>
        <v>-729.10827259883035</v>
      </c>
      <c r="W8" s="13"/>
      <c r="X8" s="13">
        <f>('02_transition_areal_increases'!N8/SUM('02_transition_areal_increases'!N7,'02_transition_areal_increases'!N8,'02_transition_areal_increases'!N14,'02_transition_areal_increases'!N17))*'07_Modified_Areal_Change'!$D18</f>
        <v>-719.66385277701181</v>
      </c>
      <c r="Y8" s="58">
        <f t="shared" si="0"/>
        <v>-5869.0037778373826</v>
      </c>
    </row>
    <row r="9" spans="1:27">
      <c r="A9">
        <v>11</v>
      </c>
      <c r="B9">
        <v>14</v>
      </c>
      <c r="C9">
        <v>13</v>
      </c>
      <c r="D9" s="16">
        <v>7</v>
      </c>
      <c r="E9" s="16">
        <v>14</v>
      </c>
      <c r="F9" s="16">
        <v>13</v>
      </c>
      <c r="G9" s="16" t="s">
        <v>107</v>
      </c>
      <c r="H9" s="16" t="s">
        <v>106</v>
      </c>
      <c r="I9" s="16" t="s">
        <v>137</v>
      </c>
      <c r="J9" s="13">
        <f>('02_transition_areal_increases'!G9/SUM('02_transition_areal_increases'!G4,'02_transition_areal_increases'!G9))*'07_Modified_Areal_Change'!$D19</f>
        <v>2029.8318031250137</v>
      </c>
      <c r="K9" s="13"/>
      <c r="L9" s="13">
        <f>('02_transition_areal_increases'!H9/SUM('02_transition_areal_increases'!H4,'02_transition_areal_increases'!H9))*'07_Modified_Areal_Change'!$D19</f>
        <v>1761.6275705859257</v>
      </c>
      <c r="M9" s="13"/>
      <c r="N9" s="13">
        <f>('02_transition_areal_increases'!I9/SUM('02_transition_areal_increases'!I4,'02_transition_areal_increases'!I9))*'07_Modified_Areal_Change'!$D19</f>
        <v>1541.0143660337039</v>
      </c>
      <c r="O9" s="13"/>
      <c r="P9" s="13">
        <f>('02_transition_areal_increases'!J9/SUM('02_transition_areal_increases'!J4,'02_transition_areal_increases'!J9))*'07_Modified_Areal_Change'!$D19</f>
        <v>1345.8152729423828</v>
      </c>
      <c r="Q9" s="13"/>
      <c r="R9" s="13">
        <f>('02_transition_areal_increases'!K9/SUM('02_transition_areal_increases'!K4,'02_transition_areal_increases'!K9))*'07_Modified_Areal_Change'!$D19</f>
        <v>1190.8387267470116</v>
      </c>
      <c r="S9" s="13"/>
      <c r="T9" s="13">
        <f>('02_transition_areal_increases'!L9/SUM('02_transition_areal_increases'!L4,'02_transition_areal_increases'!L9))*'07_Modified_Areal_Change'!$D19</f>
        <v>1057.5952363385256</v>
      </c>
      <c r="U9" s="13"/>
      <c r="V9" s="13">
        <f>('02_transition_areal_increases'!M9/SUM('02_transition_areal_increases'!M4,'02_transition_areal_increases'!M9))*'07_Modified_Areal_Change'!$D19</f>
        <v>940.85705022226068</v>
      </c>
      <c r="W9" s="13"/>
      <c r="X9" s="13">
        <f>('02_transition_areal_increases'!N9/SUM('02_transition_areal_increases'!N4,'02_transition_areal_increases'!N9))*'07_Modified_Areal_Change'!$D19</f>
        <v>830.03079824068504</v>
      </c>
      <c r="Y9" s="58">
        <f t="shared" si="0"/>
        <v>10697.610824235509</v>
      </c>
    </row>
    <row r="10" spans="1:27">
      <c r="A10">
        <v>12</v>
      </c>
      <c r="B10">
        <v>15</v>
      </c>
      <c r="C10">
        <v>10</v>
      </c>
      <c r="D10" s="3">
        <v>8</v>
      </c>
      <c r="E10" s="3">
        <v>14</v>
      </c>
      <c r="F10" s="3">
        <v>16</v>
      </c>
      <c r="G10" s="3" t="s">
        <v>107</v>
      </c>
      <c r="H10" s="3" t="s">
        <v>109</v>
      </c>
      <c r="I10" s="3" t="s">
        <v>138</v>
      </c>
      <c r="J10" s="13">
        <f>('02_transition_areal_increases'!G10/SUM('02_transition_areal_increases'!G5,'02_transition_areal_increases'!G10))*'07_Modified_Areal_Change'!$D22</f>
        <v>-2621.8862025615499</v>
      </c>
      <c r="K10" s="13"/>
      <c r="L10" s="13">
        <f>('02_transition_areal_increases'!H10/SUM('02_transition_areal_increases'!H5,'02_transition_areal_increases'!H10))*'07_Modified_Areal_Change'!$D22</f>
        <v>-2665.738544795935</v>
      </c>
      <c r="M10" s="13"/>
      <c r="N10" s="13">
        <f>('02_transition_areal_increases'!I10/SUM('02_transition_areal_increases'!I5,'02_transition_areal_increases'!I10))*'07_Modified_Areal_Change'!$D22</f>
        <v>-2749.2909537431747</v>
      </c>
      <c r="O10" s="13"/>
      <c r="P10" s="13">
        <f>('02_transition_areal_increases'!J10/SUM('02_transition_areal_increases'!J5,'02_transition_areal_increases'!J10))*'07_Modified_Areal_Change'!$D22</f>
        <v>-2773.0780109086509</v>
      </c>
      <c r="Q10" s="13"/>
      <c r="R10" s="13">
        <f>('02_transition_areal_increases'!K10/SUM('02_transition_areal_increases'!K5,'02_transition_areal_increases'!K10))*'07_Modified_Areal_Change'!$D22</f>
        <v>-2791.9984937905911</v>
      </c>
      <c r="S10" s="13"/>
      <c r="T10" s="13">
        <f>('02_transition_areal_increases'!L10/SUM('02_transition_areal_increases'!L5,'02_transition_areal_increases'!L10))*'07_Modified_Areal_Change'!$D22</f>
        <v>-2829.9148864401905</v>
      </c>
      <c r="U10" s="13"/>
      <c r="V10" s="13">
        <f>('02_transition_areal_increases'!M10/SUM('02_transition_areal_increases'!M5,'02_transition_areal_increases'!M10))*'07_Modified_Areal_Change'!$D22</f>
        <v>-2837.33417319105</v>
      </c>
      <c r="W10" s="13"/>
      <c r="X10" s="13">
        <f>('02_transition_areal_increases'!N10/SUM('02_transition_areal_increases'!N5,'02_transition_areal_increases'!N10))*'07_Modified_Areal_Change'!$D22</f>
        <v>-2840.1370469906906</v>
      </c>
      <c r="Y10" s="58">
        <f t="shared" si="0"/>
        <v>-22109.378312421832</v>
      </c>
    </row>
    <row r="11" spans="1:27">
      <c r="A11">
        <v>14</v>
      </c>
      <c r="B11">
        <v>15</v>
      </c>
      <c r="C11">
        <v>17</v>
      </c>
      <c r="D11" s="3">
        <v>9</v>
      </c>
      <c r="E11" s="3">
        <v>15</v>
      </c>
      <c r="F11" s="3">
        <v>10</v>
      </c>
      <c r="G11" s="3" t="s">
        <v>108</v>
      </c>
      <c r="H11" s="3" t="s">
        <v>103</v>
      </c>
      <c r="I11" s="3" t="s">
        <v>139</v>
      </c>
      <c r="J11" s="13">
        <f>('02_transition_areal_increases'!G11/SUM('02_transition_areal_increases'!G11,'02_transition_areal_increases'!G16,'02_transition_areal_increases'!G20))*'07_Modified_Areal_Change'!$D16</f>
        <v>1979.0987452031413</v>
      </c>
      <c r="K11" s="13"/>
      <c r="L11" s="13">
        <f>('02_transition_areal_increases'!H11/SUM('02_transition_areal_increases'!H11,'02_transition_areal_increases'!H16,'02_transition_areal_increases'!H20))*'07_Modified_Areal_Change'!$D16</f>
        <v>1857.9267034030938</v>
      </c>
      <c r="M11" s="13"/>
      <c r="N11" s="13">
        <f>('02_transition_areal_increases'!I11/SUM('02_transition_areal_increases'!I11,'02_transition_areal_increases'!I16,'02_transition_areal_increases'!I20))*'07_Modified_Areal_Change'!$D16</f>
        <v>1758.277456495347</v>
      </c>
      <c r="O11" s="13"/>
      <c r="P11" s="13">
        <f>('02_transition_areal_increases'!J11/SUM('02_transition_areal_increases'!J11,'02_transition_areal_increases'!J16,'02_transition_areal_increases'!J20))*'07_Modified_Areal_Change'!$D16</f>
        <v>1656.6877573765444</v>
      </c>
      <c r="Q11" s="13"/>
      <c r="R11" s="13">
        <f>('02_transition_areal_increases'!K11/SUM('02_transition_areal_increases'!K11,'02_transition_areal_increases'!K16,'02_transition_areal_increases'!K20))*'07_Modified_Areal_Change'!$D16</f>
        <v>1527.8324602222533</v>
      </c>
      <c r="S11" s="13"/>
      <c r="T11" s="13">
        <f>('02_transition_areal_increases'!L11/SUM('02_transition_areal_increases'!L11,'02_transition_areal_increases'!L16,'02_transition_areal_increases'!L20))*'07_Modified_Areal_Change'!$D16</f>
        <v>1427.2518555528763</v>
      </c>
      <c r="U11" s="13"/>
      <c r="V11" s="13">
        <f>('02_transition_areal_increases'!M11/SUM('02_transition_areal_increases'!M11,'02_transition_areal_increases'!M16,'02_transition_areal_increases'!M20))*'07_Modified_Areal_Change'!$D16</f>
        <v>1337.3956165498337</v>
      </c>
      <c r="W11" s="13"/>
      <c r="X11" s="13">
        <f>('02_transition_areal_increases'!N11/SUM('02_transition_areal_increases'!N11,'02_transition_areal_increases'!N16,'02_transition_areal_increases'!N20))*'07_Modified_Areal_Change'!$D16</f>
        <v>1212.606915477859</v>
      </c>
      <c r="Y11" s="58">
        <f t="shared" si="0"/>
        <v>12757.077510280949</v>
      </c>
    </row>
    <row r="12" spans="1:27">
      <c r="A12">
        <v>15</v>
      </c>
      <c r="B12">
        <v>15</v>
      </c>
      <c r="C12">
        <v>18</v>
      </c>
      <c r="D12" s="3">
        <v>10</v>
      </c>
      <c r="E12" s="3">
        <v>15</v>
      </c>
      <c r="F12" s="3">
        <v>17</v>
      </c>
      <c r="G12" s="3" t="s">
        <v>108</v>
      </c>
      <c r="H12" s="3" t="s">
        <v>110</v>
      </c>
      <c r="I12" s="3" t="s">
        <v>140</v>
      </c>
      <c r="J12" s="13">
        <f>('02_transition_areal_increases'!G12/SUM('02_transition_areal_increases'!G6,'02_transition_areal_increases'!G12,'02_transition_areal_increases'!G22))*'07_Modified_Areal_Change'!$D23</f>
        <v>1700.4571261734729</v>
      </c>
      <c r="K12" s="13"/>
      <c r="L12" s="13">
        <f>('02_transition_areal_increases'!H12/SUM('02_transition_areal_increases'!H6,'02_transition_areal_increases'!H12,'02_transition_areal_increases'!H22))*'07_Modified_Areal_Change'!$D23</f>
        <v>1745.9487481437459</v>
      </c>
      <c r="M12" s="13"/>
      <c r="N12" s="13">
        <f>('02_transition_areal_increases'!I12/SUM('02_transition_areal_increases'!I6,'02_transition_areal_increases'!I12,'02_transition_areal_increases'!I22))*'07_Modified_Areal_Change'!$D23</f>
        <v>1781.2291746594599</v>
      </c>
      <c r="O12" s="13"/>
      <c r="P12" s="13">
        <f>('02_transition_areal_increases'!J12/SUM('02_transition_areal_increases'!J6,'02_transition_areal_increases'!J12,'02_transition_areal_increases'!J22))*'07_Modified_Areal_Change'!$D23</f>
        <v>1808.0687963153662</v>
      </c>
      <c r="Q12" s="13"/>
      <c r="R12" s="13">
        <f>('02_transition_areal_increases'!K12/SUM('02_transition_areal_increases'!K6,'02_transition_areal_increases'!K12,'02_transition_areal_increases'!K22))*'07_Modified_Areal_Change'!$D23</f>
        <v>1830.6600620640615</v>
      </c>
      <c r="S12" s="13"/>
      <c r="T12" s="13">
        <f>('02_transition_areal_increases'!L12/SUM('02_transition_areal_increases'!L6,'02_transition_areal_increases'!L12,'02_transition_areal_increases'!L22))*'07_Modified_Areal_Change'!$D23</f>
        <v>1849.0716126592704</v>
      </c>
      <c r="U12" s="13"/>
      <c r="V12" s="13">
        <f>('02_transition_areal_increases'!M12/SUM('02_transition_areal_increases'!M6,'02_transition_areal_increases'!M12,'02_transition_areal_increases'!M22))*'07_Modified_Areal_Change'!$D23</f>
        <v>1862.8664030370012</v>
      </c>
      <c r="W12" s="13"/>
      <c r="X12" s="13">
        <f>('02_transition_areal_increases'!N12/SUM('02_transition_areal_increases'!N6,'02_transition_areal_increases'!N12,'02_transition_areal_increases'!N22))*'07_Modified_Areal_Change'!$D23</f>
        <v>1875.4506814412816</v>
      </c>
      <c r="Y12" s="58">
        <f t="shared" si="0"/>
        <v>14453.75260449366</v>
      </c>
    </row>
    <row r="13" spans="1:27">
      <c r="A13">
        <v>16</v>
      </c>
      <c r="B13">
        <v>16</v>
      </c>
      <c r="C13">
        <v>12</v>
      </c>
      <c r="D13" s="3">
        <v>11</v>
      </c>
      <c r="E13" s="3">
        <v>15</v>
      </c>
      <c r="F13" s="3">
        <v>18</v>
      </c>
      <c r="G13" s="3" t="s">
        <v>108</v>
      </c>
      <c r="H13" s="3" t="s">
        <v>111</v>
      </c>
      <c r="I13" s="3" t="s">
        <v>141</v>
      </c>
      <c r="J13" s="13">
        <f>('02_transition_areal_increases'!G13/SUM('02_transition_areal_increases'!G13,'02_transition_areal_increases'!G19))*'07_Modified_Areal_Change'!$D24</f>
        <v>-180.21494154614942</v>
      </c>
      <c r="K13" s="13"/>
      <c r="L13" s="13">
        <f>('02_transition_areal_increases'!H13/SUM('02_transition_areal_increases'!H13,'02_transition_areal_increases'!H19))*'07_Modified_Areal_Change'!$D24</f>
        <v>-178.29762755530882</v>
      </c>
      <c r="M13" s="13"/>
      <c r="N13" s="13">
        <f>('02_transition_areal_increases'!I13/SUM('02_transition_areal_increases'!I13,'02_transition_areal_increases'!I19))*'07_Modified_Areal_Change'!$D24</f>
        <v>-172.3418118697852</v>
      </c>
      <c r="O13" s="13"/>
      <c r="P13" s="13">
        <f>('02_transition_areal_increases'!J13/SUM('02_transition_areal_increases'!J13,'02_transition_areal_increases'!J19))*'07_Modified_Areal_Change'!$D24</f>
        <v>-166.50321036076721</v>
      </c>
      <c r="Q13" s="13"/>
      <c r="R13" s="13">
        <f>('02_transition_areal_increases'!K13/SUM('02_transition_areal_increases'!K13,'02_transition_areal_increases'!K19))*'07_Modified_Areal_Change'!$D24</f>
        <v>-160.80528001767007</v>
      </c>
      <c r="S13" s="13"/>
      <c r="T13" s="13">
        <f>('02_transition_areal_increases'!L13/SUM('02_transition_areal_increases'!L13,'02_transition_areal_increases'!L19))*'07_Modified_Areal_Change'!$D24</f>
        <v>-155.30252867905318</v>
      </c>
      <c r="U13" s="13"/>
      <c r="V13" s="13">
        <f>('02_transition_areal_increases'!M13/SUM('02_transition_areal_increases'!M13,'02_transition_areal_increases'!M19))*'07_Modified_Areal_Change'!$D24</f>
        <v>-153.03418790894028</v>
      </c>
      <c r="W13" s="13"/>
      <c r="X13" s="13">
        <f>('02_transition_areal_increases'!N13/SUM('02_transition_areal_increases'!N13,'02_transition_areal_increases'!N19))*'07_Modified_Areal_Change'!$D24</f>
        <v>-147.81292329871383</v>
      </c>
      <c r="Y13" s="58">
        <f t="shared" si="0"/>
        <v>-1314.3125112363882</v>
      </c>
    </row>
    <row r="14" spans="1:27">
      <c r="A14">
        <v>18</v>
      </c>
      <c r="B14">
        <v>16</v>
      </c>
      <c r="C14">
        <v>14</v>
      </c>
      <c r="D14" s="17">
        <v>12</v>
      </c>
      <c r="E14" s="17">
        <v>16</v>
      </c>
      <c r="F14" s="17">
        <v>12</v>
      </c>
      <c r="G14" s="17" t="s">
        <v>109</v>
      </c>
      <c r="H14" s="17" t="s">
        <v>105</v>
      </c>
      <c r="I14" s="17" t="s">
        <v>142</v>
      </c>
      <c r="J14" s="13">
        <f>('02_transition_areal_increases'!G14/SUM('02_transition_areal_increases'!G7,'02_transition_areal_increases'!G8,'02_transition_areal_increases'!G14,'02_transition_areal_increases'!G17))*'07_Modified_Areal_Change'!$D18</f>
        <v>-379.07392924717436</v>
      </c>
      <c r="K14" s="13"/>
      <c r="L14" s="13">
        <f>('02_transition_areal_increases'!H14/SUM('02_transition_areal_increases'!H7,'02_transition_areal_increases'!H8,'02_transition_areal_increases'!H14,'02_transition_areal_increases'!H17))*'07_Modified_Areal_Change'!$D18</f>
        <v>-374.10231224471102</v>
      </c>
      <c r="M14" s="13"/>
      <c r="N14" s="13">
        <f>('02_transition_areal_increases'!I14/SUM('02_transition_areal_increases'!I7,'02_transition_areal_increases'!I8,'02_transition_areal_increases'!I14,'02_transition_areal_increases'!I17))*'07_Modified_Areal_Change'!$D18</f>
        <v>-370.4329255655374</v>
      </c>
      <c r="O14" s="13"/>
      <c r="P14" s="13">
        <f>('02_transition_areal_increases'!J14/SUM('02_transition_areal_increases'!J7,'02_transition_areal_increases'!J8,'02_transition_areal_increases'!J14,'02_transition_areal_increases'!J17))*'07_Modified_Areal_Change'!$D18</f>
        <v>-366.73297504577897</v>
      </c>
      <c r="Q14" s="13"/>
      <c r="R14" s="13">
        <f>('02_transition_areal_increases'!K14/SUM('02_transition_areal_increases'!K7,'02_transition_areal_increases'!K8,'02_transition_areal_increases'!K14,'02_transition_areal_increases'!K17))*'07_Modified_Areal_Change'!$D18</f>
        <v>-363.44751596850472</v>
      </c>
      <c r="S14" s="13"/>
      <c r="T14" s="13">
        <f>('02_transition_areal_increases'!L14/SUM('02_transition_areal_increases'!L7,'02_transition_areal_increases'!L8,'02_transition_areal_increases'!L14,'02_transition_areal_increases'!L17))*'07_Modified_Areal_Change'!$D18</f>
        <v>-359.72084385313752</v>
      </c>
      <c r="U14" s="13"/>
      <c r="V14" s="13">
        <f>('02_transition_areal_increases'!M14/SUM('02_transition_areal_increases'!M7,'02_transition_areal_increases'!M8,'02_transition_areal_increases'!M14,'02_transition_areal_increases'!M17))*'07_Modified_Areal_Change'!$D18</f>
        <v>-355.46399303880548</v>
      </c>
      <c r="W14" s="13"/>
      <c r="X14" s="13">
        <f>('02_transition_areal_increases'!N14/SUM('02_transition_areal_increases'!N7,'02_transition_areal_increases'!N8,'02_transition_areal_increases'!N14,'02_transition_areal_increases'!N17))*'07_Modified_Areal_Change'!$D18</f>
        <v>-351.50422800699425</v>
      </c>
      <c r="Y14" s="58">
        <f t="shared" si="0"/>
        <v>-2920.478722970644</v>
      </c>
    </row>
    <row r="15" spans="1:27">
      <c r="A15">
        <v>19</v>
      </c>
      <c r="B15">
        <v>17</v>
      </c>
      <c r="C15">
        <v>10</v>
      </c>
      <c r="D15" s="3">
        <v>13</v>
      </c>
      <c r="E15" s="3">
        <v>16</v>
      </c>
      <c r="F15" s="3">
        <v>14</v>
      </c>
      <c r="G15" s="3" t="s">
        <v>109</v>
      </c>
      <c r="H15" s="3" t="s">
        <v>107</v>
      </c>
      <c r="I15" s="3" t="s">
        <v>143</v>
      </c>
      <c r="J15" s="13">
        <f>('02_transition_areal_increases'!G15/SUM('02_transition_areal_increases'!G15))*'07_Modified_Areal_Change'!$D20</f>
        <v>-5496.8374874503497</v>
      </c>
      <c r="K15" s="13"/>
      <c r="L15" s="13">
        <f>('02_transition_areal_increases'!H15/SUM('02_transition_areal_increases'!H15))*'07_Modified_Areal_Change'!$D20</f>
        <v>-5496.8374874503497</v>
      </c>
      <c r="M15" s="13"/>
      <c r="N15" s="13">
        <f>('02_transition_areal_increases'!I15/SUM('02_transition_areal_increases'!I15))*'07_Modified_Areal_Change'!$D20</f>
        <v>-5496.8374874503497</v>
      </c>
      <c r="O15" s="13"/>
      <c r="P15" s="13">
        <f>('02_transition_areal_increases'!J15/SUM('02_transition_areal_increases'!J15))*'07_Modified_Areal_Change'!$D20</f>
        <v>-5496.8374874503497</v>
      </c>
      <c r="Q15" s="13"/>
      <c r="R15" s="13">
        <f>('02_transition_areal_increases'!K15/SUM('02_transition_areal_increases'!K15))*'07_Modified_Areal_Change'!$D20</f>
        <v>-5496.8374874503497</v>
      </c>
      <c r="S15" s="13"/>
      <c r="T15" s="13">
        <f>('02_transition_areal_increases'!L15/SUM('02_transition_areal_increases'!L15))*'07_Modified_Areal_Change'!$D20</f>
        <v>-5496.8374874503497</v>
      </c>
      <c r="U15" s="13"/>
      <c r="V15" s="13">
        <f>('02_transition_areal_increases'!M15/SUM('02_transition_areal_increases'!M15))*'07_Modified_Areal_Change'!$D20</f>
        <v>-5496.8374874503497</v>
      </c>
      <c r="W15" s="13"/>
      <c r="X15" s="13">
        <f>('02_transition_areal_increases'!N15/SUM('02_transition_areal_increases'!N15))*'07_Modified_Areal_Change'!$D20</f>
        <v>-5496.8374874503497</v>
      </c>
      <c r="Y15" s="58">
        <f t="shared" si="0"/>
        <v>-43974.699899602798</v>
      </c>
    </row>
    <row r="16" spans="1:27">
      <c r="A16">
        <v>21</v>
      </c>
      <c r="B16">
        <v>17</v>
      </c>
      <c r="C16">
        <v>12</v>
      </c>
      <c r="D16" s="3">
        <v>14</v>
      </c>
      <c r="E16" s="3">
        <v>17</v>
      </c>
      <c r="F16" s="3">
        <v>10</v>
      </c>
      <c r="G16" s="3" t="s">
        <v>110</v>
      </c>
      <c r="H16" s="3" t="s">
        <v>103</v>
      </c>
      <c r="I16" s="3" t="s">
        <v>144</v>
      </c>
      <c r="J16" s="13">
        <f>('02_transition_areal_increases'!G16/SUM('02_transition_areal_increases'!G11,'02_transition_areal_increases'!G16,'02_transition_areal_increases'!G20))*'07_Modified_Areal_Change'!$D16</f>
        <v>4248.0825514488961</v>
      </c>
      <c r="K16" s="13"/>
      <c r="L16" s="13">
        <f>('02_transition_areal_increases'!H16/SUM('02_transition_areal_increases'!H11,'02_transition_areal_increases'!H16,'02_transition_areal_increases'!H20))*'07_Modified_Areal_Change'!$D16</f>
        <v>4375.5388152623527</v>
      </c>
      <c r="M16" s="13"/>
      <c r="N16" s="13">
        <f>('02_transition_areal_increases'!I16/SUM('02_transition_areal_increases'!I11,'02_transition_areal_increases'!I16,'02_transition_areal_increases'!I20))*'07_Modified_Areal_Change'!$D16</f>
        <v>4478.0890497592682</v>
      </c>
      <c r="O16" s="13"/>
      <c r="P16" s="13">
        <f>('02_transition_areal_increases'!J16/SUM('02_transition_areal_increases'!J11,'02_transition_areal_increases'!J16,'02_transition_areal_increases'!J20))*'07_Modified_Areal_Change'!$D16</f>
        <v>4579.5223140538874</v>
      </c>
      <c r="Q16" s="13"/>
      <c r="R16" s="13">
        <f>('02_transition_areal_increases'!K16/SUM('02_transition_areal_increases'!K11,'02_transition_areal_increases'!K16,'02_transition_areal_increases'!K20))*'07_Modified_Areal_Change'!$D16</f>
        <v>4700.9758723711593</v>
      </c>
      <c r="S16" s="13"/>
      <c r="T16" s="13">
        <f>('02_transition_areal_increases'!L16/SUM('02_transition_areal_increases'!L11,'02_transition_areal_increases'!L16,'02_transition_areal_increases'!L20))*'07_Modified_Areal_Change'!$D16</f>
        <v>4799.405637220023</v>
      </c>
      <c r="U16" s="13"/>
      <c r="V16" s="13">
        <f>('02_transition_areal_increases'!M16/SUM('02_transition_areal_increases'!M11,'02_transition_areal_increases'!M16,'02_transition_areal_increases'!M20))*'07_Modified_Areal_Change'!$D16</f>
        <v>4873.6981748694079</v>
      </c>
      <c r="W16" s="13"/>
      <c r="X16" s="13">
        <f>('02_transition_areal_increases'!N16/SUM('02_transition_areal_increases'!N11,'02_transition_areal_increases'!N16,'02_transition_areal_increases'!N20))*'07_Modified_Areal_Change'!$D16</f>
        <v>4982.3904084447986</v>
      </c>
      <c r="Y16" s="58">
        <f t="shared" si="0"/>
        <v>37037.702823429798</v>
      </c>
    </row>
    <row r="17" spans="1:25">
      <c r="A17">
        <v>22</v>
      </c>
      <c r="B17">
        <v>17</v>
      </c>
      <c r="C17">
        <v>15</v>
      </c>
      <c r="D17" s="17">
        <v>15</v>
      </c>
      <c r="E17" s="17">
        <v>17</v>
      </c>
      <c r="F17" s="17">
        <v>12</v>
      </c>
      <c r="G17" s="17" t="s">
        <v>110</v>
      </c>
      <c r="H17" s="17" t="s">
        <v>105</v>
      </c>
      <c r="I17" s="17" t="s">
        <v>145</v>
      </c>
      <c r="J17" s="13">
        <f>('02_transition_areal_increases'!G17/SUM('02_transition_areal_increases'!G7,'02_transition_areal_increases'!G8,'02_transition_areal_increases'!G14,'02_transition_areal_increases'!G17))*'07_Modified_Areal_Change'!$D18</f>
        <v>-292.79057033631528</v>
      </c>
      <c r="K17" s="13"/>
      <c r="L17" s="13">
        <f>('02_transition_areal_increases'!H17/SUM('02_transition_areal_increases'!H7,'02_transition_areal_increases'!H8,'02_transition_areal_increases'!H14,'02_transition_areal_increases'!H17))*'07_Modified_Areal_Change'!$D18</f>
        <v>-289.86357080527364</v>
      </c>
      <c r="M17" s="13"/>
      <c r="N17" s="13">
        <f>('02_transition_areal_increases'!I17/SUM('02_transition_areal_increases'!I7,'02_transition_areal_increases'!I8,'02_transition_areal_increases'!I14,'02_transition_areal_increases'!I17))*'07_Modified_Areal_Change'!$D18</f>
        <v>-282.62993834590867</v>
      </c>
      <c r="O17" s="13"/>
      <c r="P17" s="13">
        <f>('02_transition_areal_increases'!J17/SUM('02_transition_areal_increases'!J7,'02_transition_areal_increases'!J8,'02_transition_areal_increases'!J14,'02_transition_areal_increases'!J17))*'07_Modified_Areal_Change'!$D18</f>
        <v>-276.57924970500085</v>
      </c>
      <c r="Q17" s="13"/>
      <c r="R17" s="13">
        <f>('02_transition_areal_increases'!K17/SUM('02_transition_areal_increases'!K7,'02_transition_areal_increases'!K8,'02_transition_areal_increases'!K14,'02_transition_areal_increases'!K17))*'07_Modified_Areal_Change'!$D18</f>
        <v>-276.99940037173491</v>
      </c>
      <c r="S17" s="13"/>
      <c r="T17" s="13">
        <f>('02_transition_areal_increases'!L17/SUM('02_transition_areal_increases'!L7,'02_transition_areal_increases'!L8,'02_transition_areal_increases'!L14,'02_transition_areal_increases'!L17))*'07_Modified_Areal_Change'!$D18</f>
        <v>-272.28237517579981</v>
      </c>
      <c r="U17" s="13"/>
      <c r="V17" s="13">
        <f>('02_transition_areal_increases'!M17/SUM('02_transition_areal_increases'!M7,'02_transition_areal_increases'!M8,'02_transition_areal_increases'!M14,'02_transition_areal_increases'!M17))*'07_Modified_Areal_Change'!$D18</f>
        <v>-272.44271082933835</v>
      </c>
      <c r="W17" s="13"/>
      <c r="X17" s="13">
        <f>('02_transition_areal_increases'!N17/SUM('02_transition_areal_increases'!N7,'02_transition_areal_increases'!N8,'02_transition_areal_increases'!N14,'02_transition_areal_increases'!N17))*'07_Modified_Areal_Change'!$D18</f>
        <v>-268.40051378260608</v>
      </c>
      <c r="Y17" s="58">
        <f t="shared" si="0"/>
        <v>-2231.9883293519779</v>
      </c>
    </row>
    <row r="18" spans="1:25">
      <c r="A18">
        <v>23</v>
      </c>
      <c r="B18">
        <v>17</v>
      </c>
      <c r="C18">
        <v>18</v>
      </c>
      <c r="D18" s="3">
        <v>16</v>
      </c>
      <c r="E18" s="3">
        <v>17</v>
      </c>
      <c r="F18" s="3">
        <v>15</v>
      </c>
      <c r="G18" s="3" t="s">
        <v>110</v>
      </c>
      <c r="H18" s="3" t="s">
        <v>108</v>
      </c>
      <c r="I18" s="3" t="s">
        <v>146</v>
      </c>
      <c r="J18" s="13">
        <f>('02_transition_areal_increases'!G18/SUM('02_transition_areal_increases'!G18,'02_transition_areal_increases'!G21))*'07_Modified_Areal_Change'!$D21</f>
        <v>-8089.8623149661644</v>
      </c>
      <c r="K18" s="13"/>
      <c r="L18" s="13">
        <f>('02_transition_areal_increases'!H18/SUM('02_transition_areal_increases'!H18,'02_transition_areal_increases'!H21))*'07_Modified_Areal_Change'!$D21</f>
        <v>-8181.9937742286238</v>
      </c>
      <c r="M18" s="13"/>
      <c r="N18" s="13">
        <f>('02_transition_areal_increases'!I18/SUM('02_transition_areal_increases'!I18,'02_transition_areal_increases'!I21))*'07_Modified_Areal_Change'!$D21</f>
        <v>-8252.9662434927741</v>
      </c>
      <c r="O18" s="13"/>
      <c r="P18" s="13">
        <f>('02_transition_areal_increases'!J18/SUM('02_transition_areal_increases'!J18,'02_transition_areal_increases'!J21))*'07_Modified_Areal_Change'!$D21</f>
        <v>-8309.0658096174884</v>
      </c>
      <c r="Q18" s="13"/>
      <c r="R18" s="13">
        <f>('02_transition_areal_increases'!K18/SUM('02_transition_areal_increases'!K18,'02_transition_areal_increases'!K21))*'07_Modified_Areal_Change'!$D21</f>
        <v>-8354.0937207323368</v>
      </c>
      <c r="S18" s="13"/>
      <c r="T18" s="13">
        <f>('02_transition_areal_increases'!L18/SUM('02_transition_areal_increases'!L18,'02_transition_areal_increases'!L21))*'07_Modified_Areal_Change'!$D21</f>
        <v>-8390.7186014524941</v>
      </c>
      <c r="U18" s="13"/>
      <c r="V18" s="13">
        <f>('02_transition_areal_increases'!M18/SUM('02_transition_areal_increases'!M18,'02_transition_areal_increases'!M21))*'07_Modified_Areal_Change'!$D21</f>
        <v>-8420.8630901584802</v>
      </c>
      <c r="W18" s="13"/>
      <c r="X18" s="13">
        <f>('02_transition_areal_increases'!N18/SUM('02_transition_areal_increases'!N18,'02_transition_areal_increases'!N21))*'07_Modified_Areal_Change'!$D21</f>
        <v>-8445.7937979004782</v>
      </c>
      <c r="Y18" s="58">
        <f t="shared" si="0"/>
        <v>-66445.357352548832</v>
      </c>
    </row>
    <row r="19" spans="1:25">
      <c r="A19">
        <v>24</v>
      </c>
      <c r="B19">
        <v>18</v>
      </c>
      <c r="C19">
        <v>10</v>
      </c>
      <c r="D19" s="3">
        <v>17</v>
      </c>
      <c r="E19" s="3">
        <v>17</v>
      </c>
      <c r="F19" s="3">
        <v>18</v>
      </c>
      <c r="G19" s="3" t="s">
        <v>110</v>
      </c>
      <c r="H19" s="3" t="s">
        <v>111</v>
      </c>
      <c r="I19" s="3" t="s">
        <v>147</v>
      </c>
      <c r="J19" s="13">
        <f>('02_transition_areal_increases'!G19/SUM('02_transition_areal_increases'!G13,'02_transition_areal_increases'!G19))*'07_Modified_Areal_Change'!$D24</f>
        <v>-279.18025089783578</v>
      </c>
      <c r="K19" s="13"/>
      <c r="L19" s="13">
        <f>('02_transition_areal_increases'!H19/SUM('02_transition_areal_increases'!H13,'02_transition_areal_increases'!H19))*'07_Modified_Areal_Change'!$D24</f>
        <v>-281.0975648886764</v>
      </c>
      <c r="M19" s="13"/>
      <c r="N19" s="13">
        <f>('02_transition_areal_increases'!I19/SUM('02_transition_areal_increases'!I13,'02_transition_areal_increases'!I19))*'07_Modified_Areal_Change'!$D24</f>
        <v>-287.05338057419999</v>
      </c>
      <c r="O19" s="13"/>
      <c r="P19" s="13">
        <f>('02_transition_areal_increases'!J19/SUM('02_transition_areal_increases'!J13,'02_transition_areal_increases'!J19))*'07_Modified_Areal_Change'!$D24</f>
        <v>-292.89198208321807</v>
      </c>
      <c r="Q19" s="13"/>
      <c r="R19" s="13">
        <f>('02_transition_areal_increases'!K19/SUM('02_transition_areal_increases'!K13,'02_transition_areal_increases'!K19))*'07_Modified_Areal_Change'!$D24</f>
        <v>-298.58991242631521</v>
      </c>
      <c r="S19" s="13"/>
      <c r="T19" s="13">
        <f>('02_transition_areal_increases'!L19/SUM('02_transition_areal_increases'!L13,'02_transition_areal_increases'!L19))*'07_Modified_Areal_Change'!$D24</f>
        <v>-304.09266376493213</v>
      </c>
      <c r="U19" s="13"/>
      <c r="V19" s="13">
        <f>('02_transition_areal_increases'!M19/SUM('02_transition_areal_increases'!M13,'02_transition_areal_increases'!M19))*'07_Modified_Areal_Change'!$D24</f>
        <v>-306.36100453504497</v>
      </c>
      <c r="W19" s="13"/>
      <c r="X19" s="13">
        <f>('02_transition_areal_increases'!N19/SUM('02_transition_areal_increases'!N13,'02_transition_areal_increases'!N19))*'07_Modified_Areal_Change'!$D24</f>
        <v>-311.58226914527137</v>
      </c>
      <c r="Y19" s="58">
        <f t="shared" si="0"/>
        <v>-2360.8490283154943</v>
      </c>
    </row>
    <row r="20" spans="1:25">
      <c r="A20">
        <v>26</v>
      </c>
      <c r="B20">
        <v>18</v>
      </c>
      <c r="C20">
        <v>15</v>
      </c>
      <c r="D20" s="3">
        <v>18</v>
      </c>
      <c r="E20" s="3">
        <v>18</v>
      </c>
      <c r="F20" s="3">
        <v>10</v>
      </c>
      <c r="G20" s="3" t="s">
        <v>111</v>
      </c>
      <c r="H20" s="3" t="s">
        <v>103</v>
      </c>
      <c r="I20" s="3" t="s">
        <v>148</v>
      </c>
      <c r="J20" s="13">
        <f>('02_transition_areal_increases'!G20/SUM('02_transition_areal_increases'!G11,'02_transition_areal_increases'!G16,'02_transition_areal_increases'!G20))*'07_Modified_Areal_Change'!$D16</f>
        <v>902.17795544419573</v>
      </c>
      <c r="K20" s="13"/>
      <c r="L20" s="13">
        <f>('02_transition_areal_increases'!H20/SUM('02_transition_areal_increases'!H11,'02_transition_areal_increases'!H16,'02_transition_areal_increases'!H20))*'07_Modified_Areal_Change'!$D16</f>
        <v>895.89373343078796</v>
      </c>
      <c r="M20" s="13"/>
      <c r="N20" s="13">
        <f>('02_transition_areal_increases'!I20/SUM('02_transition_areal_increases'!I11,'02_transition_areal_increases'!I16,'02_transition_areal_increases'!I20))*'07_Modified_Areal_Change'!$D16</f>
        <v>892.99274584161992</v>
      </c>
      <c r="O20" s="13"/>
      <c r="P20" s="13">
        <f>('02_transition_areal_increases'!J20/SUM('02_transition_areal_increases'!J11,'02_transition_areal_increases'!J16,'02_transition_areal_increases'!J20))*'07_Modified_Areal_Change'!$D16</f>
        <v>893.14918066580196</v>
      </c>
      <c r="Q20" s="13"/>
      <c r="R20" s="13">
        <f>('02_transition_areal_increases'!K20/SUM('02_transition_areal_increases'!K11,'02_transition_areal_increases'!K16,'02_transition_areal_increases'!K20))*'07_Modified_Areal_Change'!$D16</f>
        <v>900.5509195028211</v>
      </c>
      <c r="S20" s="13"/>
      <c r="T20" s="13">
        <f>('02_transition_areal_increases'!L20/SUM('02_transition_areal_increases'!L11,'02_transition_areal_increases'!L16,'02_transition_areal_increases'!L20))*'07_Modified_Areal_Change'!$D16</f>
        <v>902.70175932333473</v>
      </c>
      <c r="U20" s="13"/>
      <c r="V20" s="13">
        <f>('02_transition_areal_increases'!M20/SUM('02_transition_areal_increases'!M11,'02_transition_areal_increases'!M16,'02_transition_areal_increases'!M20))*'07_Modified_Areal_Change'!$D16</f>
        <v>918.2654606769928</v>
      </c>
      <c r="W20" s="13"/>
      <c r="X20" s="13">
        <f>('02_transition_areal_increases'!N20/SUM('02_transition_areal_increases'!N11,'02_transition_areal_increases'!N16,'02_transition_areal_increases'!N20))*'07_Modified_Areal_Change'!$D16</f>
        <v>934.36192817357653</v>
      </c>
      <c r="Y20" s="58">
        <f t="shared" si="0"/>
        <v>7240.0936830591309</v>
      </c>
    </row>
    <row r="21" spans="1:25">
      <c r="A21">
        <v>27</v>
      </c>
      <c r="B21">
        <v>18</v>
      </c>
      <c r="C21">
        <v>17</v>
      </c>
      <c r="D21" s="3">
        <v>19</v>
      </c>
      <c r="E21" s="3">
        <v>18</v>
      </c>
      <c r="F21" s="3">
        <v>15</v>
      </c>
      <c r="G21" s="3" t="s">
        <v>111</v>
      </c>
      <c r="H21" s="3" t="s">
        <v>108</v>
      </c>
      <c r="I21" s="3" t="s">
        <v>149</v>
      </c>
      <c r="J21" s="13">
        <f>('02_transition_areal_increases'!G21/SUM('02_transition_areal_increases'!G18,'02_transition_areal_increases'!G21))*'07_Modified_Areal_Change'!$D21</f>
        <v>-594.87866477930231</v>
      </c>
      <c r="K21" s="13"/>
      <c r="L21" s="13">
        <f>('02_transition_areal_increases'!H21/SUM('02_transition_areal_increases'!H18,'02_transition_areal_increases'!H21))*'07_Modified_Areal_Change'!$D21</f>
        <v>-502.7472055168447</v>
      </c>
      <c r="M21" s="13"/>
      <c r="N21" s="13">
        <f>('02_transition_areal_increases'!I21/SUM('02_transition_areal_increases'!I18,'02_transition_areal_increases'!I21))*'07_Modified_Areal_Change'!$D21</f>
        <v>-431.77473625269391</v>
      </c>
      <c r="O21" s="13"/>
      <c r="P21" s="13">
        <f>('02_transition_areal_increases'!J21/SUM('02_transition_areal_increases'!J18,'02_transition_areal_increases'!J21))*'07_Modified_Areal_Change'!$D21</f>
        <v>-375.67517012797902</v>
      </c>
      <c r="Q21" s="13"/>
      <c r="R21" s="13">
        <f>('02_transition_areal_increases'!K21/SUM('02_transition_areal_increases'!K18,'02_transition_areal_increases'!K21))*'07_Modified_Areal_Change'!$D21</f>
        <v>-330.6472590131292</v>
      </c>
      <c r="S21" s="13"/>
      <c r="T21" s="13">
        <f>('02_transition_areal_increases'!L21/SUM('02_transition_areal_increases'!L18,'02_transition_areal_increases'!L21))*'07_Modified_Areal_Change'!$D21</f>
        <v>-294.02237829297371</v>
      </c>
      <c r="U21" s="13"/>
      <c r="V21" s="13">
        <f>('02_transition_areal_increases'!M21/SUM('02_transition_areal_increases'!M18,'02_transition_areal_increases'!M21))*'07_Modified_Areal_Change'!$D21</f>
        <v>-263.87788958698741</v>
      </c>
      <c r="W21" s="13"/>
      <c r="X21" s="13">
        <f>('02_transition_areal_increases'!N21/SUM('02_transition_areal_increases'!N18,'02_transition_areal_increases'!N21))*'07_Modified_Areal_Change'!$D21</f>
        <v>-238.94718184498831</v>
      </c>
      <c r="Y21" s="58">
        <f t="shared" si="0"/>
        <v>-3032.5704854148985</v>
      </c>
    </row>
    <row r="22" spans="1:25">
      <c r="A22">
        <v>28</v>
      </c>
      <c r="B22">
        <v>19</v>
      </c>
      <c r="C22">
        <v>11</v>
      </c>
      <c r="D22" s="3">
        <v>20</v>
      </c>
      <c r="E22" s="3">
        <v>18</v>
      </c>
      <c r="F22" s="3">
        <v>17</v>
      </c>
      <c r="G22" s="3" t="s">
        <v>111</v>
      </c>
      <c r="H22" s="3" t="s">
        <v>110</v>
      </c>
      <c r="I22" s="3" t="s">
        <v>150</v>
      </c>
      <c r="J22" s="13">
        <f>('02_transition_areal_increases'!G22/SUM('02_transition_areal_increases'!G6,'02_transition_areal_increases'!G12,'02_transition_areal_increases'!G22))*'07_Modified_Areal_Change'!$D23</f>
        <v>266.77997005947884</v>
      </c>
      <c r="K22" s="13"/>
      <c r="L22" s="13">
        <f>('02_transition_areal_increases'!H22/SUM('02_transition_areal_increases'!H6,'02_transition_areal_increases'!H12,'02_transition_areal_increases'!H22))*'07_Modified_Areal_Change'!$D23</f>
        <v>235.25554613713408</v>
      </c>
      <c r="M22" s="13"/>
      <c r="N22" s="13">
        <f>('02_transition_areal_increases'!I22/SUM('02_transition_areal_increases'!I6,'02_transition_areal_increases'!I12,'02_transition_areal_increases'!I22))*'07_Modified_Areal_Change'!$D23</f>
        <v>211.37520857141746</v>
      </c>
      <c r="O22" s="13"/>
      <c r="P22" s="13">
        <f>('02_transition_areal_increases'!J22/SUM('02_transition_areal_increases'!J6,'02_transition_areal_increases'!J12,'02_transition_areal_increases'!J22))*'07_Modified_Areal_Change'!$D23</f>
        <v>192.33208997241249</v>
      </c>
      <c r="Q22" s="13"/>
      <c r="R22" s="13">
        <f>('02_transition_areal_increases'!K22/SUM('02_transition_areal_increases'!K6,'02_transition_areal_increases'!K12,'02_transition_areal_increases'!K22))*'07_Modified_Areal_Change'!$D23</f>
        <v>177.89478723858753</v>
      </c>
      <c r="S22" s="13"/>
      <c r="T22" s="13">
        <f>('02_transition_areal_increases'!L22/SUM('02_transition_areal_increases'!L6,'02_transition_areal_increases'!L12,'02_transition_areal_increases'!L22))*'07_Modified_Areal_Change'!$D23</f>
        <v>166.46613657698171</v>
      </c>
      <c r="U22" s="13"/>
      <c r="V22" s="13">
        <f>('02_transition_areal_increases'!M22/SUM('02_transition_areal_increases'!M6,'02_transition_areal_increases'!M12,'02_transition_areal_increases'!M22))*'07_Modified_Areal_Change'!$D23</f>
        <v>157.27734098690243</v>
      </c>
      <c r="W22" s="13"/>
      <c r="X22" s="13">
        <f>('02_transition_areal_increases'!N22/SUM('02_transition_areal_increases'!N6,'02_transition_areal_increases'!N12,'02_transition_areal_increases'!N22))*'07_Modified_Areal_Change'!$D23</f>
        <v>149.82987944031376</v>
      </c>
      <c r="Y22" s="58">
        <f t="shared" si="0"/>
        <v>1557.2109589832282</v>
      </c>
    </row>
    <row r="23" spans="1:25">
      <c r="A23">
        <v>29</v>
      </c>
      <c r="B23">
        <v>14</v>
      </c>
      <c r="C23">
        <v>16</v>
      </c>
      <c r="D23" s="3">
        <v>21</v>
      </c>
      <c r="E23" s="3">
        <v>19</v>
      </c>
      <c r="F23" s="3">
        <v>11</v>
      </c>
      <c r="G23" s="3" t="s">
        <v>10</v>
      </c>
      <c r="H23" s="3" t="s">
        <v>104</v>
      </c>
      <c r="I23" s="3" t="s">
        <v>151</v>
      </c>
      <c r="J23" s="13">
        <f>('02_transition_areal_increases'!G23/SUM('02_transition_areal_increases'!G3,'02_transition_areal_increases'!G23))*'07_Modified_Areal_Change'!$D17</f>
        <v>5872.3908917655417</v>
      </c>
      <c r="K23" s="13"/>
      <c r="L23" s="13">
        <f>('02_transition_areal_increases'!H23/SUM('02_transition_areal_increases'!H3,'02_transition_areal_increases'!H23))*'07_Modified_Areal_Change'!$D17</f>
        <v>5941.8801032507017</v>
      </c>
      <c r="M23" s="13"/>
      <c r="N23" s="13">
        <f>('02_transition_areal_increases'!I23/SUM('02_transition_areal_increases'!I3,'02_transition_areal_increases'!I23))*'07_Modified_Areal_Change'!$D17</f>
        <v>6017.7597944401086</v>
      </c>
      <c r="O23" s="13"/>
      <c r="P23" s="13">
        <f>('02_transition_areal_increases'!J23/SUM('02_transition_areal_increases'!J3,'02_transition_areal_increases'!J23))*'07_Modified_Areal_Change'!$D17</f>
        <v>6128.6728895968809</v>
      </c>
      <c r="Q23" s="13"/>
      <c r="R23" s="13">
        <f>('02_transition_areal_increases'!K23/SUM('02_transition_areal_increases'!K3,'02_transition_areal_increases'!K23))*'07_Modified_Areal_Change'!$D17</f>
        <v>6228.0102718443886</v>
      </c>
      <c r="S23" s="13"/>
      <c r="T23" s="13">
        <f>('02_transition_areal_increases'!L23/SUM('02_transition_areal_increases'!L3,'02_transition_areal_increases'!L23))*'07_Modified_Areal_Change'!$D17</f>
        <v>6343.074419377328</v>
      </c>
      <c r="U23" s="13"/>
      <c r="V23" s="13">
        <f>('02_transition_areal_increases'!M23/SUM('02_transition_areal_increases'!M3,'02_transition_areal_increases'!M23))*'07_Modified_Areal_Change'!$D17</f>
        <v>6343.074419377328</v>
      </c>
      <c r="W23" s="13"/>
      <c r="X23" s="13">
        <f>('02_transition_areal_increases'!N23/SUM('02_transition_areal_increases'!N3,'02_transition_areal_increases'!N23))*'07_Modified_Areal_Change'!$D17</f>
        <v>6343.074419377328</v>
      </c>
      <c r="Y23" s="58">
        <f t="shared" si="0"/>
        <v>49217.937209029609</v>
      </c>
    </row>
    <row r="24" spans="1:25" ht="18.75">
      <c r="A24" s="27" t="s">
        <v>431</v>
      </c>
      <c r="J24" s="58"/>
      <c r="K24" s="58"/>
    </row>
    <row r="25" spans="1:25">
      <c r="A25" t="s">
        <v>113</v>
      </c>
      <c r="B25" t="s">
        <v>114</v>
      </c>
      <c r="C25" t="s">
        <v>115</v>
      </c>
      <c r="D25" s="3" t="s">
        <v>113</v>
      </c>
      <c r="E25" s="3" t="s">
        <v>114</v>
      </c>
      <c r="F25" s="3" t="s">
        <v>115</v>
      </c>
      <c r="G25" s="3" t="s">
        <v>116</v>
      </c>
      <c r="H25" s="3" t="s">
        <v>117</v>
      </c>
      <c r="I25" s="3" t="s">
        <v>118</v>
      </c>
      <c r="J25" t="s">
        <v>123</v>
      </c>
      <c r="L25" t="s">
        <v>124</v>
      </c>
      <c r="N25" t="s">
        <v>125</v>
      </c>
      <c r="P25" t="s">
        <v>126</v>
      </c>
      <c r="R25" t="s">
        <v>127</v>
      </c>
      <c r="T25" t="s">
        <v>128</v>
      </c>
      <c r="V25" t="s">
        <v>129</v>
      </c>
      <c r="X25" t="s">
        <v>130</v>
      </c>
    </row>
    <row r="26" spans="1:25">
      <c r="A26">
        <v>1</v>
      </c>
      <c r="B26">
        <v>10</v>
      </c>
      <c r="C26">
        <v>11</v>
      </c>
      <c r="D26" s="3">
        <v>1</v>
      </c>
      <c r="E26" s="3">
        <v>10</v>
      </c>
      <c r="F26" s="3">
        <v>11</v>
      </c>
      <c r="G26" s="3" t="s">
        <v>103</v>
      </c>
      <c r="H26" s="3" t="s">
        <v>104</v>
      </c>
      <c r="I26" s="3" t="s">
        <v>131</v>
      </c>
      <c r="J26" s="1"/>
      <c r="K26" s="1"/>
      <c r="L26" s="1"/>
      <c r="M26" s="1"/>
      <c r="N26" s="1"/>
      <c r="O26" s="1"/>
      <c r="P26" s="1"/>
      <c r="Q26" s="1"/>
      <c r="R26" s="1"/>
      <c r="S26" s="1"/>
      <c r="T26" s="1"/>
      <c r="U26" s="1"/>
      <c r="V26" s="1"/>
      <c r="W26" s="1"/>
      <c r="X26" s="1"/>
    </row>
    <row r="27" spans="1:25">
      <c r="A27">
        <v>5</v>
      </c>
      <c r="B27">
        <v>12</v>
      </c>
      <c r="C27">
        <v>13</v>
      </c>
      <c r="D27" s="16">
        <v>2</v>
      </c>
      <c r="E27" s="16">
        <v>12</v>
      </c>
      <c r="F27" s="16">
        <v>13</v>
      </c>
      <c r="G27" s="16" t="s">
        <v>105</v>
      </c>
      <c r="H27" s="16" t="s">
        <v>106</v>
      </c>
      <c r="I27" s="16" t="s">
        <v>132</v>
      </c>
      <c r="J27" s="1"/>
      <c r="K27" s="1"/>
      <c r="L27" s="1"/>
      <c r="M27" s="1"/>
      <c r="N27" s="1"/>
      <c r="O27" s="1"/>
      <c r="P27" s="1"/>
      <c r="Q27" s="1"/>
      <c r="R27" s="1"/>
      <c r="S27" s="1"/>
      <c r="T27" s="1"/>
      <c r="U27" s="1"/>
      <c r="V27" s="1"/>
      <c r="W27" s="1"/>
      <c r="X27" s="1"/>
    </row>
    <row r="28" spans="1:25">
      <c r="A28">
        <v>7</v>
      </c>
      <c r="B28">
        <v>12</v>
      </c>
      <c r="C28">
        <v>16</v>
      </c>
      <c r="D28" s="3">
        <v>3</v>
      </c>
      <c r="E28" s="3">
        <v>12</v>
      </c>
      <c r="F28" s="3">
        <v>16</v>
      </c>
      <c r="G28" s="3" t="s">
        <v>105</v>
      </c>
      <c r="H28" s="3" t="s">
        <v>109</v>
      </c>
      <c r="I28" s="3" t="s">
        <v>133</v>
      </c>
      <c r="J28" s="1"/>
      <c r="K28" s="1"/>
      <c r="L28" s="1"/>
      <c r="M28" s="1"/>
      <c r="N28" s="1"/>
      <c r="O28" s="1"/>
      <c r="P28" s="1"/>
      <c r="Q28" s="1"/>
      <c r="R28" s="1"/>
      <c r="S28" s="1"/>
      <c r="T28" s="1"/>
      <c r="U28" s="1"/>
      <c r="V28" s="1"/>
      <c r="W28" s="1"/>
      <c r="X28" s="1"/>
    </row>
    <row r="29" spans="1:25">
      <c r="A29">
        <v>8</v>
      </c>
      <c r="B29">
        <v>12</v>
      </c>
      <c r="C29">
        <v>17</v>
      </c>
      <c r="D29" s="3">
        <v>4</v>
      </c>
      <c r="E29" s="3">
        <v>12</v>
      </c>
      <c r="F29" s="3">
        <v>17</v>
      </c>
      <c r="G29" s="3" t="s">
        <v>105</v>
      </c>
      <c r="H29" s="3" t="s">
        <v>110</v>
      </c>
      <c r="I29" s="3" t="s">
        <v>134</v>
      </c>
      <c r="J29" s="1"/>
      <c r="K29" s="1"/>
      <c r="L29" s="1"/>
      <c r="M29" s="1"/>
      <c r="N29" s="1"/>
      <c r="O29" s="1"/>
      <c r="P29" s="1"/>
      <c r="Q29" s="1"/>
      <c r="R29" s="1"/>
      <c r="S29" s="1"/>
      <c r="T29" s="1"/>
      <c r="U29" s="1"/>
      <c r="V29" s="1"/>
      <c r="W29" s="1"/>
      <c r="X29" s="1"/>
    </row>
    <row r="30" spans="1:25">
      <c r="A30">
        <v>9</v>
      </c>
      <c r="B30">
        <v>13</v>
      </c>
      <c r="C30">
        <v>12</v>
      </c>
      <c r="D30" s="17">
        <v>5</v>
      </c>
      <c r="E30" s="17">
        <v>13</v>
      </c>
      <c r="F30" s="17">
        <v>12</v>
      </c>
      <c r="G30" s="17" t="s">
        <v>106</v>
      </c>
      <c r="H30" s="17" t="s">
        <v>105</v>
      </c>
      <c r="I30" s="17" t="s">
        <v>135</v>
      </c>
      <c r="J30" s="1"/>
      <c r="K30" s="1"/>
      <c r="L30" s="1"/>
      <c r="M30" s="1"/>
      <c r="N30" s="1"/>
      <c r="O30" s="1"/>
      <c r="P30" s="1"/>
      <c r="Q30" s="1"/>
      <c r="R30" s="1"/>
      <c r="S30" s="1"/>
      <c r="T30" s="1"/>
      <c r="U30" s="1"/>
      <c r="V30" s="1"/>
      <c r="W30" s="1"/>
      <c r="X30" s="1"/>
    </row>
    <row r="31" spans="1:25">
      <c r="A31">
        <v>10</v>
      </c>
      <c r="B31">
        <v>14</v>
      </c>
      <c r="C31">
        <v>12</v>
      </c>
      <c r="D31" s="17">
        <v>6</v>
      </c>
      <c r="E31" s="17">
        <v>14</v>
      </c>
      <c r="F31" s="17">
        <v>12</v>
      </c>
      <c r="G31" s="17" t="s">
        <v>107</v>
      </c>
      <c r="H31" s="17" t="s">
        <v>105</v>
      </c>
      <c r="I31" s="17" t="s">
        <v>136</v>
      </c>
      <c r="J31" s="1"/>
      <c r="K31" s="1"/>
      <c r="L31" s="1"/>
      <c r="M31" s="1"/>
      <c r="N31" s="1"/>
      <c r="O31" s="1"/>
      <c r="P31" s="1"/>
      <c r="Q31" s="1"/>
      <c r="R31" s="1"/>
      <c r="S31" s="1"/>
      <c r="T31" s="1"/>
      <c r="U31" s="1"/>
      <c r="V31" s="1"/>
      <c r="W31" s="1"/>
      <c r="X31" s="1"/>
    </row>
    <row r="32" spans="1:25">
      <c r="A32">
        <v>11</v>
      </c>
      <c r="B32">
        <v>14</v>
      </c>
      <c r="C32">
        <v>13</v>
      </c>
      <c r="D32" s="16">
        <v>7</v>
      </c>
      <c r="E32" s="16">
        <v>14</v>
      </c>
      <c r="F32" s="16">
        <v>13</v>
      </c>
      <c r="G32" s="16" t="s">
        <v>107</v>
      </c>
      <c r="H32" s="16" t="s">
        <v>106</v>
      </c>
      <c r="I32" s="16" t="s">
        <v>137</v>
      </c>
      <c r="J32" s="1"/>
      <c r="K32" s="1"/>
      <c r="L32" s="1"/>
      <c r="M32" s="1"/>
      <c r="N32" s="1"/>
      <c r="O32" s="1"/>
      <c r="P32" s="1"/>
      <c r="Q32" s="1"/>
      <c r="R32" s="1"/>
      <c r="S32" s="1"/>
      <c r="T32" s="1"/>
      <c r="U32" s="1"/>
      <c r="V32" s="1"/>
      <c r="W32" s="1"/>
      <c r="X32" s="1"/>
    </row>
    <row r="33" spans="1:24">
      <c r="A33">
        <v>12</v>
      </c>
      <c r="B33">
        <v>15</v>
      </c>
      <c r="C33">
        <v>10</v>
      </c>
      <c r="D33" s="3">
        <v>8</v>
      </c>
      <c r="E33" s="3">
        <v>14</v>
      </c>
      <c r="F33" s="3">
        <v>16</v>
      </c>
      <c r="G33" s="3" t="s">
        <v>107</v>
      </c>
      <c r="H33" s="3" t="s">
        <v>109</v>
      </c>
      <c r="I33" s="3" t="s">
        <v>138</v>
      </c>
      <c r="J33" s="1"/>
      <c r="K33" s="1"/>
      <c r="L33" s="1"/>
      <c r="M33" s="1"/>
      <c r="N33" s="1"/>
      <c r="O33" s="1"/>
      <c r="P33" s="1"/>
      <c r="Q33" s="1"/>
      <c r="R33" s="1"/>
      <c r="S33" s="1"/>
      <c r="T33" s="1"/>
      <c r="U33" s="1"/>
      <c r="V33" s="1"/>
      <c r="W33" s="1"/>
      <c r="X33" s="1"/>
    </row>
    <row r="34" spans="1:24">
      <c r="A34">
        <v>14</v>
      </c>
      <c r="B34">
        <v>15</v>
      </c>
      <c r="C34">
        <v>17</v>
      </c>
      <c r="D34" s="3">
        <v>9</v>
      </c>
      <c r="E34" s="3">
        <v>15</v>
      </c>
      <c r="F34" s="3">
        <v>10</v>
      </c>
      <c r="G34" s="3" t="s">
        <v>108</v>
      </c>
      <c r="H34" s="3" t="s">
        <v>103</v>
      </c>
      <c r="I34" s="3" t="s">
        <v>139</v>
      </c>
      <c r="J34" s="1"/>
      <c r="K34" s="1"/>
      <c r="L34" s="1"/>
      <c r="M34" s="1"/>
      <c r="N34" s="1"/>
      <c r="O34" s="1"/>
      <c r="P34" s="1"/>
      <c r="Q34" s="1"/>
      <c r="R34" s="1"/>
      <c r="S34" s="1"/>
      <c r="T34" s="1"/>
      <c r="U34" s="1"/>
      <c r="V34" s="1"/>
      <c r="W34" s="1"/>
      <c r="X34" s="1"/>
    </row>
    <row r="35" spans="1:24">
      <c r="A35">
        <v>15</v>
      </c>
      <c r="B35">
        <v>15</v>
      </c>
      <c r="C35">
        <v>18</v>
      </c>
      <c r="D35" s="3">
        <v>10</v>
      </c>
      <c r="E35" s="3">
        <v>15</v>
      </c>
      <c r="F35" s="3">
        <v>17</v>
      </c>
      <c r="G35" s="3" t="s">
        <v>108</v>
      </c>
      <c r="H35" s="3" t="s">
        <v>110</v>
      </c>
      <c r="I35" s="3" t="s">
        <v>140</v>
      </c>
      <c r="J35" s="1"/>
      <c r="K35" s="1"/>
      <c r="L35" s="1"/>
      <c r="M35" s="1"/>
      <c r="N35" s="1"/>
      <c r="O35" s="1"/>
      <c r="P35" s="1"/>
      <c r="Q35" s="1"/>
      <c r="R35" s="1"/>
      <c r="S35" s="1"/>
      <c r="T35" s="1"/>
      <c r="U35" s="1"/>
      <c r="V35" s="1"/>
      <c r="W35" s="1"/>
      <c r="X35" s="1"/>
    </row>
    <row r="36" spans="1:24">
      <c r="A36">
        <v>16</v>
      </c>
      <c r="B36">
        <v>16</v>
      </c>
      <c r="C36">
        <v>12</v>
      </c>
      <c r="D36" s="3">
        <v>11</v>
      </c>
      <c r="E36" s="3">
        <v>15</v>
      </c>
      <c r="F36" s="3">
        <v>18</v>
      </c>
      <c r="G36" s="3" t="s">
        <v>108</v>
      </c>
      <c r="H36" s="3" t="s">
        <v>111</v>
      </c>
      <c r="I36" s="3" t="s">
        <v>141</v>
      </c>
      <c r="J36" s="1"/>
      <c r="K36" s="1"/>
      <c r="L36" s="1"/>
      <c r="M36" s="1"/>
      <c r="N36" s="1"/>
      <c r="O36" s="1"/>
      <c r="P36" s="1"/>
      <c r="Q36" s="1"/>
      <c r="R36" s="1"/>
      <c r="S36" s="1"/>
      <c r="T36" s="1"/>
      <c r="U36" s="1"/>
      <c r="V36" s="1"/>
      <c r="W36" s="1"/>
      <c r="X36" s="1"/>
    </row>
    <row r="37" spans="1:24">
      <c r="A37">
        <v>18</v>
      </c>
      <c r="B37">
        <v>16</v>
      </c>
      <c r="C37">
        <v>14</v>
      </c>
      <c r="D37" s="17">
        <v>12</v>
      </c>
      <c r="E37" s="17">
        <v>16</v>
      </c>
      <c r="F37" s="17">
        <v>12</v>
      </c>
      <c r="G37" s="17" t="s">
        <v>109</v>
      </c>
      <c r="H37" s="17" t="s">
        <v>105</v>
      </c>
      <c r="I37" s="17" t="s">
        <v>142</v>
      </c>
      <c r="J37" s="1"/>
      <c r="K37" s="1"/>
      <c r="L37" s="1"/>
      <c r="M37" s="1"/>
      <c r="N37" s="1"/>
      <c r="O37" s="1"/>
      <c r="P37" s="1"/>
      <c r="Q37" s="1"/>
      <c r="R37" s="1"/>
      <c r="S37" s="1"/>
      <c r="T37" s="1"/>
      <c r="U37" s="1"/>
      <c r="V37" s="1"/>
      <c r="W37" s="1"/>
      <c r="X37" s="1"/>
    </row>
    <row r="38" spans="1:24">
      <c r="A38">
        <v>19</v>
      </c>
      <c r="B38">
        <v>17</v>
      </c>
      <c r="C38">
        <v>10</v>
      </c>
      <c r="D38" s="3">
        <v>13</v>
      </c>
      <c r="E38" s="3">
        <v>16</v>
      </c>
      <c r="F38" s="3">
        <v>14</v>
      </c>
      <c r="G38" s="3" t="s">
        <v>109</v>
      </c>
      <c r="H38" s="3" t="s">
        <v>107</v>
      </c>
      <c r="I38" s="3" t="s">
        <v>143</v>
      </c>
      <c r="J38" s="1"/>
      <c r="K38" s="1"/>
      <c r="L38" s="1"/>
      <c r="M38" s="1"/>
      <c r="N38" s="1"/>
      <c r="O38" s="1"/>
      <c r="P38" s="1"/>
      <c r="Q38" s="1"/>
      <c r="R38" s="1"/>
      <c r="S38" s="1"/>
      <c r="T38" s="1"/>
      <c r="U38" s="1"/>
      <c r="V38" s="1"/>
      <c r="W38" s="1"/>
      <c r="X38" s="1"/>
    </row>
    <row r="39" spans="1:24">
      <c r="A39">
        <v>21</v>
      </c>
      <c r="B39">
        <v>17</v>
      </c>
      <c r="C39">
        <v>12</v>
      </c>
      <c r="D39" s="3">
        <v>14</v>
      </c>
      <c r="E39" s="3">
        <v>17</v>
      </c>
      <c r="F39" s="3">
        <v>10</v>
      </c>
      <c r="G39" s="3" t="s">
        <v>110</v>
      </c>
      <c r="H39" s="3" t="s">
        <v>103</v>
      </c>
      <c r="I39" s="3" t="s">
        <v>144</v>
      </c>
      <c r="J39" s="1"/>
      <c r="K39" s="1"/>
      <c r="L39" s="1"/>
      <c r="M39" s="1"/>
      <c r="N39" s="1"/>
      <c r="O39" s="1"/>
      <c r="P39" s="1"/>
      <c r="Q39" s="1"/>
      <c r="R39" s="1"/>
      <c r="S39" s="1"/>
      <c r="T39" s="1"/>
      <c r="U39" s="1"/>
      <c r="V39" s="1"/>
      <c r="W39" s="1"/>
      <c r="X39" s="1"/>
    </row>
    <row r="40" spans="1:24">
      <c r="A40">
        <v>22</v>
      </c>
      <c r="B40">
        <v>17</v>
      </c>
      <c r="C40">
        <v>15</v>
      </c>
      <c r="D40" s="17">
        <v>15</v>
      </c>
      <c r="E40" s="17">
        <v>17</v>
      </c>
      <c r="F40" s="17">
        <v>12</v>
      </c>
      <c r="G40" s="17" t="s">
        <v>110</v>
      </c>
      <c r="H40" s="17" t="s">
        <v>105</v>
      </c>
      <c r="I40" s="17" t="s">
        <v>145</v>
      </c>
      <c r="J40" s="1"/>
      <c r="K40" s="1"/>
      <c r="L40" s="1"/>
      <c r="M40" s="1"/>
      <c r="N40" s="1"/>
      <c r="O40" s="1"/>
      <c r="P40" s="1"/>
      <c r="Q40" s="1"/>
      <c r="R40" s="1"/>
      <c r="S40" s="1"/>
      <c r="T40" s="1"/>
      <c r="U40" s="1"/>
      <c r="V40" s="1"/>
      <c r="W40" s="1"/>
      <c r="X40" s="1"/>
    </row>
    <row r="41" spans="1:24">
      <c r="A41">
        <v>23</v>
      </c>
      <c r="B41">
        <v>17</v>
      </c>
      <c r="C41">
        <v>18</v>
      </c>
      <c r="D41" s="3">
        <v>16</v>
      </c>
      <c r="E41" s="3">
        <v>17</v>
      </c>
      <c r="F41" s="3">
        <v>15</v>
      </c>
      <c r="G41" s="3" t="s">
        <v>110</v>
      </c>
      <c r="H41" s="3" t="s">
        <v>108</v>
      </c>
      <c r="I41" s="3" t="s">
        <v>146</v>
      </c>
      <c r="J41" s="1"/>
      <c r="K41" s="1"/>
      <c r="L41" s="1"/>
      <c r="M41" s="1"/>
      <c r="N41" s="1"/>
      <c r="O41" s="1"/>
      <c r="P41" s="1"/>
      <c r="Q41" s="1"/>
      <c r="R41" s="1"/>
      <c r="S41" s="1"/>
      <c r="T41" s="1"/>
      <c r="U41" s="1"/>
      <c r="V41" s="1"/>
      <c r="W41" s="1"/>
      <c r="X41" s="1"/>
    </row>
    <row r="42" spans="1:24">
      <c r="A42">
        <v>24</v>
      </c>
      <c r="B42">
        <v>18</v>
      </c>
      <c r="C42">
        <v>10</v>
      </c>
      <c r="D42" s="3">
        <v>17</v>
      </c>
      <c r="E42" s="3">
        <v>17</v>
      </c>
      <c r="F42" s="3">
        <v>18</v>
      </c>
      <c r="G42" s="3" t="s">
        <v>110</v>
      </c>
      <c r="H42" s="3" t="s">
        <v>111</v>
      </c>
      <c r="I42" s="3" t="s">
        <v>147</v>
      </c>
      <c r="J42" s="1"/>
      <c r="K42" s="1"/>
      <c r="L42" s="1"/>
      <c r="M42" s="1"/>
      <c r="N42" s="1"/>
      <c r="O42" s="1"/>
      <c r="P42" s="1"/>
      <c r="Q42" s="1"/>
      <c r="R42" s="1"/>
      <c r="S42" s="1"/>
      <c r="T42" s="1"/>
      <c r="U42" s="1"/>
      <c r="V42" s="1"/>
      <c r="W42" s="1"/>
      <c r="X42" s="1"/>
    </row>
    <row r="43" spans="1:24">
      <c r="A43">
        <v>26</v>
      </c>
      <c r="B43">
        <v>18</v>
      </c>
      <c r="C43">
        <v>15</v>
      </c>
      <c r="D43" s="3">
        <v>18</v>
      </c>
      <c r="E43" s="3">
        <v>18</v>
      </c>
      <c r="F43" s="3">
        <v>10</v>
      </c>
      <c r="G43" s="3" t="s">
        <v>111</v>
      </c>
      <c r="H43" s="3" t="s">
        <v>103</v>
      </c>
      <c r="I43" s="3" t="s">
        <v>148</v>
      </c>
      <c r="J43" s="1"/>
      <c r="K43" s="1"/>
      <c r="L43" s="1"/>
      <c r="M43" s="1"/>
      <c r="N43" s="1"/>
      <c r="O43" s="1"/>
      <c r="P43" s="1"/>
      <c r="Q43" s="1"/>
      <c r="R43" s="1"/>
      <c r="S43" s="1"/>
      <c r="T43" s="1"/>
      <c r="U43" s="1"/>
      <c r="V43" s="1"/>
      <c r="W43" s="1"/>
      <c r="X43" s="1"/>
    </row>
    <row r="44" spans="1:24">
      <c r="A44">
        <v>27</v>
      </c>
      <c r="B44">
        <v>18</v>
      </c>
      <c r="C44">
        <v>17</v>
      </c>
      <c r="D44" s="3">
        <v>19</v>
      </c>
      <c r="E44" s="3">
        <v>18</v>
      </c>
      <c r="F44" s="3">
        <v>15</v>
      </c>
      <c r="G44" s="3" t="s">
        <v>111</v>
      </c>
      <c r="H44" s="3" t="s">
        <v>108</v>
      </c>
      <c r="I44" s="3" t="s">
        <v>149</v>
      </c>
      <c r="J44" s="1"/>
      <c r="K44" s="1"/>
      <c r="L44" s="1"/>
      <c r="M44" s="1"/>
      <c r="N44" s="1"/>
      <c r="O44" s="1"/>
      <c r="P44" s="1"/>
      <c r="Q44" s="1"/>
      <c r="R44" s="1"/>
      <c r="S44" s="1"/>
      <c r="T44" s="1"/>
      <c r="U44" s="1"/>
      <c r="V44" s="1"/>
      <c r="W44" s="1"/>
      <c r="X44" s="1"/>
    </row>
    <row r="45" spans="1:24">
      <c r="A45">
        <v>28</v>
      </c>
      <c r="B45">
        <v>19</v>
      </c>
      <c r="C45">
        <v>11</v>
      </c>
      <c r="D45" s="3">
        <v>20</v>
      </c>
      <c r="E45" s="3">
        <v>18</v>
      </c>
      <c r="F45" s="3">
        <v>17</v>
      </c>
      <c r="G45" s="3" t="s">
        <v>111</v>
      </c>
      <c r="H45" s="3" t="s">
        <v>110</v>
      </c>
      <c r="I45" s="3" t="s">
        <v>150</v>
      </c>
      <c r="J45" s="1"/>
      <c r="K45" s="1"/>
      <c r="L45" s="1"/>
      <c r="M45" s="1"/>
      <c r="N45" s="1"/>
      <c r="O45" s="1"/>
      <c r="P45" s="1"/>
      <c r="Q45" s="1"/>
      <c r="R45" s="1"/>
      <c r="S45" s="1"/>
      <c r="T45" s="1"/>
      <c r="U45" s="1"/>
      <c r="V45" s="1"/>
      <c r="W45" s="1"/>
      <c r="X45" s="1"/>
    </row>
    <row r="46" spans="1:24">
      <c r="A46">
        <v>29</v>
      </c>
      <c r="B46">
        <v>14</v>
      </c>
      <c r="C46">
        <v>16</v>
      </c>
      <c r="D46" s="3">
        <v>21</v>
      </c>
      <c r="E46" s="3">
        <v>19</v>
      </c>
      <c r="F46" s="3">
        <v>11</v>
      </c>
      <c r="G46" s="3" t="s">
        <v>10</v>
      </c>
      <c r="H46" s="3" t="s">
        <v>104</v>
      </c>
      <c r="I46" s="3" t="s">
        <v>151</v>
      </c>
      <c r="J46" s="1"/>
      <c r="K46" s="1"/>
      <c r="L46" s="1"/>
      <c r="M46" s="1"/>
      <c r="N46" s="1"/>
      <c r="O46" s="1"/>
      <c r="P46" s="1"/>
      <c r="Q46" s="1"/>
      <c r="R46" s="1"/>
      <c r="S46" s="1"/>
      <c r="T46" s="1"/>
      <c r="U46" s="1"/>
      <c r="V46" s="1"/>
      <c r="W46" s="1"/>
      <c r="X46" s="1"/>
    </row>
    <row r="47" spans="1:24" ht="18.75">
      <c r="A47" s="27" t="s">
        <v>432</v>
      </c>
    </row>
    <row r="48" spans="1:24">
      <c r="A48" t="s">
        <v>113</v>
      </c>
      <c r="B48" t="s">
        <v>114</v>
      </c>
      <c r="C48" t="s">
        <v>115</v>
      </c>
      <c r="D48" s="3" t="s">
        <v>113</v>
      </c>
      <c r="E48" s="3" t="s">
        <v>114</v>
      </c>
      <c r="F48" s="3" t="s">
        <v>115</v>
      </c>
      <c r="G48" s="3" t="s">
        <v>116</v>
      </c>
      <c r="H48" s="3" t="s">
        <v>117</v>
      </c>
      <c r="I48" s="3" t="s">
        <v>118</v>
      </c>
      <c r="J48" t="s">
        <v>123</v>
      </c>
      <c r="L48" t="s">
        <v>124</v>
      </c>
      <c r="N48" t="s">
        <v>125</v>
      </c>
      <c r="P48" t="s">
        <v>126</v>
      </c>
      <c r="R48" t="s">
        <v>127</v>
      </c>
      <c r="T48" t="s">
        <v>128</v>
      </c>
      <c r="V48" t="s">
        <v>129</v>
      </c>
      <c r="X48" t="s">
        <v>130</v>
      </c>
    </row>
    <row r="49" spans="1:24">
      <c r="A49">
        <v>1</v>
      </c>
      <c r="B49">
        <v>10</v>
      </c>
      <c r="C49">
        <v>11</v>
      </c>
      <c r="D49" s="3">
        <v>1</v>
      </c>
      <c r="E49" s="3">
        <v>10</v>
      </c>
      <c r="F49" s="3">
        <v>11</v>
      </c>
      <c r="G49" s="3" t="s">
        <v>103</v>
      </c>
      <c r="H49" s="3" t="s">
        <v>104</v>
      </c>
      <c r="I49" s="3" t="s">
        <v>131</v>
      </c>
      <c r="J49" s="1"/>
      <c r="K49" s="1"/>
      <c r="L49" s="1"/>
      <c r="M49" s="1"/>
      <c r="N49" s="1"/>
      <c r="O49" s="1"/>
      <c r="P49" s="1"/>
      <c r="Q49" s="1"/>
      <c r="R49" s="1"/>
      <c r="S49" s="1"/>
      <c r="T49" s="1"/>
      <c r="U49" s="1"/>
      <c r="V49" s="1"/>
      <c r="W49" s="1"/>
      <c r="X49" s="1"/>
    </row>
    <row r="50" spans="1:24">
      <c r="A50">
        <v>5</v>
      </c>
      <c r="B50">
        <v>12</v>
      </c>
      <c r="C50">
        <v>13</v>
      </c>
      <c r="D50" s="16">
        <v>2</v>
      </c>
      <c r="E50" s="16">
        <v>12</v>
      </c>
      <c r="F50" s="16">
        <v>13</v>
      </c>
      <c r="G50" s="16" t="s">
        <v>105</v>
      </c>
      <c r="H50" s="16" t="s">
        <v>106</v>
      </c>
      <c r="I50" s="16" t="s">
        <v>132</v>
      </c>
      <c r="J50" s="1"/>
      <c r="K50" s="1"/>
      <c r="L50" s="1"/>
      <c r="M50" s="1"/>
      <c r="N50" s="1"/>
      <c r="O50" s="1"/>
      <c r="P50" s="1"/>
      <c r="Q50" s="1"/>
      <c r="R50" s="1"/>
      <c r="S50" s="1"/>
      <c r="T50" s="1"/>
      <c r="U50" s="1"/>
      <c r="V50" s="1"/>
      <c r="W50" s="1"/>
      <c r="X50" s="1"/>
    </row>
    <row r="51" spans="1:24">
      <c r="A51">
        <v>7</v>
      </c>
      <c r="B51">
        <v>12</v>
      </c>
      <c r="C51">
        <v>16</v>
      </c>
      <c r="D51" s="3">
        <v>3</v>
      </c>
      <c r="E51" s="3">
        <v>12</v>
      </c>
      <c r="F51" s="3">
        <v>16</v>
      </c>
      <c r="G51" s="3" t="s">
        <v>105</v>
      </c>
      <c r="H51" s="3" t="s">
        <v>109</v>
      </c>
      <c r="I51" s="3" t="s">
        <v>133</v>
      </c>
      <c r="J51" s="1"/>
      <c r="K51" s="1"/>
      <c r="L51" s="1"/>
      <c r="M51" s="1"/>
      <c r="N51" s="1"/>
      <c r="O51" s="1"/>
      <c r="P51" s="1"/>
      <c r="Q51" s="1"/>
      <c r="R51" s="1"/>
      <c r="S51" s="1"/>
      <c r="T51" s="1"/>
      <c r="U51" s="1"/>
      <c r="V51" s="1"/>
      <c r="W51" s="1"/>
      <c r="X51" s="1"/>
    </row>
    <row r="52" spans="1:24">
      <c r="A52">
        <v>8</v>
      </c>
      <c r="B52">
        <v>12</v>
      </c>
      <c r="C52">
        <v>17</v>
      </c>
      <c r="D52" s="3">
        <v>4</v>
      </c>
      <c r="E52" s="3">
        <v>12</v>
      </c>
      <c r="F52" s="3">
        <v>17</v>
      </c>
      <c r="G52" s="3" t="s">
        <v>105</v>
      </c>
      <c r="H52" s="3" t="s">
        <v>110</v>
      </c>
      <c r="I52" s="3" t="s">
        <v>134</v>
      </c>
      <c r="J52" s="1"/>
      <c r="K52" s="1"/>
      <c r="L52" s="1"/>
      <c r="M52" s="1"/>
      <c r="N52" s="1"/>
      <c r="O52" s="1"/>
      <c r="P52" s="1"/>
      <c r="Q52" s="1"/>
      <c r="R52" s="1"/>
      <c r="S52" s="1"/>
      <c r="T52" s="1"/>
      <c r="U52" s="1"/>
      <c r="V52" s="1"/>
      <c r="W52" s="1"/>
      <c r="X52" s="1"/>
    </row>
    <row r="53" spans="1:24">
      <c r="A53">
        <v>9</v>
      </c>
      <c r="B53">
        <v>13</v>
      </c>
      <c r="C53">
        <v>12</v>
      </c>
      <c r="D53" s="17">
        <v>5</v>
      </c>
      <c r="E53" s="17">
        <v>13</v>
      </c>
      <c r="F53" s="17">
        <v>12</v>
      </c>
      <c r="G53" s="17" t="s">
        <v>106</v>
      </c>
      <c r="H53" s="17" t="s">
        <v>105</v>
      </c>
      <c r="I53" s="17" t="s">
        <v>135</v>
      </c>
      <c r="J53" s="1"/>
      <c r="K53" s="1"/>
      <c r="L53" s="1"/>
      <c r="M53" s="1"/>
      <c r="N53" s="1"/>
      <c r="O53" s="1"/>
      <c r="P53" s="1"/>
      <c r="Q53" s="1"/>
      <c r="R53" s="1"/>
      <c r="S53" s="1"/>
      <c r="T53" s="1"/>
      <c r="U53" s="1"/>
      <c r="V53" s="1"/>
      <c r="W53" s="1"/>
      <c r="X53" s="1"/>
    </row>
    <row r="54" spans="1:24">
      <c r="A54">
        <v>10</v>
      </c>
      <c r="B54">
        <v>14</v>
      </c>
      <c r="C54">
        <v>12</v>
      </c>
      <c r="D54" s="17">
        <v>6</v>
      </c>
      <c r="E54" s="17">
        <v>14</v>
      </c>
      <c r="F54" s="17">
        <v>12</v>
      </c>
      <c r="G54" s="17" t="s">
        <v>107</v>
      </c>
      <c r="H54" s="17" t="s">
        <v>105</v>
      </c>
      <c r="I54" s="17" t="s">
        <v>136</v>
      </c>
      <c r="J54" s="1"/>
      <c r="K54" s="1"/>
      <c r="L54" s="1"/>
      <c r="M54" s="1"/>
      <c r="N54" s="1"/>
      <c r="O54" s="1"/>
      <c r="P54" s="1"/>
      <c r="Q54" s="1"/>
      <c r="R54" s="1"/>
      <c r="S54" s="1"/>
      <c r="T54" s="1"/>
      <c r="U54" s="1"/>
      <c r="V54" s="1"/>
      <c r="W54" s="1"/>
      <c r="X54" s="1"/>
    </row>
    <row r="55" spans="1:24">
      <c r="A55">
        <v>11</v>
      </c>
      <c r="B55">
        <v>14</v>
      </c>
      <c r="C55">
        <v>13</v>
      </c>
      <c r="D55" s="16">
        <v>7</v>
      </c>
      <c r="E55" s="16">
        <v>14</v>
      </c>
      <c r="F55" s="16">
        <v>13</v>
      </c>
      <c r="G55" s="16" t="s">
        <v>107</v>
      </c>
      <c r="H55" s="16" t="s">
        <v>106</v>
      </c>
      <c r="I55" s="16" t="s">
        <v>137</v>
      </c>
      <c r="J55" s="1"/>
      <c r="K55" s="1"/>
      <c r="L55" s="1"/>
      <c r="M55" s="1"/>
      <c r="N55" s="1"/>
      <c r="O55" s="1"/>
      <c r="P55" s="1"/>
      <c r="Q55" s="1"/>
      <c r="R55" s="1"/>
      <c r="S55" s="1"/>
      <c r="T55" s="1"/>
      <c r="U55" s="1"/>
      <c r="V55" s="1"/>
      <c r="W55" s="1"/>
      <c r="X55" s="1"/>
    </row>
    <row r="56" spans="1:24">
      <c r="A56">
        <v>12</v>
      </c>
      <c r="B56">
        <v>15</v>
      </c>
      <c r="C56">
        <v>10</v>
      </c>
      <c r="D56" s="3">
        <v>8</v>
      </c>
      <c r="E56" s="3">
        <v>14</v>
      </c>
      <c r="F56" s="3">
        <v>16</v>
      </c>
      <c r="G56" s="3" t="s">
        <v>107</v>
      </c>
      <c r="H56" s="3" t="s">
        <v>109</v>
      </c>
      <c r="I56" s="3" t="s">
        <v>138</v>
      </c>
      <c r="J56" s="1"/>
      <c r="K56" s="1"/>
      <c r="L56" s="1"/>
      <c r="M56" s="1"/>
      <c r="N56" s="1"/>
      <c r="O56" s="1"/>
      <c r="P56" s="1"/>
      <c r="Q56" s="1"/>
      <c r="R56" s="1"/>
      <c r="S56" s="1"/>
      <c r="T56" s="1"/>
      <c r="U56" s="1"/>
      <c r="V56" s="1"/>
      <c r="W56" s="1"/>
      <c r="X56" s="1"/>
    </row>
    <row r="57" spans="1:24">
      <c r="A57">
        <v>14</v>
      </c>
      <c r="B57">
        <v>15</v>
      </c>
      <c r="C57">
        <v>17</v>
      </c>
      <c r="D57" s="3">
        <v>9</v>
      </c>
      <c r="E57" s="3">
        <v>15</v>
      </c>
      <c r="F57" s="3">
        <v>10</v>
      </c>
      <c r="G57" s="3" t="s">
        <v>108</v>
      </c>
      <c r="H57" s="3" t="s">
        <v>103</v>
      </c>
      <c r="I57" s="3" t="s">
        <v>139</v>
      </c>
      <c r="J57" s="1"/>
      <c r="K57" s="1"/>
      <c r="L57" s="1"/>
      <c r="M57" s="1"/>
      <c r="N57" s="1"/>
      <c r="O57" s="1"/>
      <c r="P57" s="1"/>
      <c r="Q57" s="1"/>
      <c r="R57" s="1"/>
      <c r="S57" s="1"/>
      <c r="T57" s="1"/>
      <c r="U57" s="1"/>
      <c r="V57" s="1"/>
      <c r="W57" s="1"/>
      <c r="X57" s="1"/>
    </row>
    <row r="58" spans="1:24">
      <c r="A58">
        <v>15</v>
      </c>
      <c r="B58">
        <v>15</v>
      </c>
      <c r="C58">
        <v>18</v>
      </c>
      <c r="D58" s="3">
        <v>10</v>
      </c>
      <c r="E58" s="3">
        <v>15</v>
      </c>
      <c r="F58" s="3">
        <v>17</v>
      </c>
      <c r="G58" s="3" t="s">
        <v>108</v>
      </c>
      <c r="H58" s="3" t="s">
        <v>110</v>
      </c>
      <c r="I58" s="3" t="s">
        <v>140</v>
      </c>
      <c r="J58" s="1"/>
      <c r="K58" s="1"/>
      <c r="L58" s="1"/>
      <c r="M58" s="1"/>
      <c r="N58" s="1"/>
      <c r="O58" s="1"/>
      <c r="P58" s="1"/>
      <c r="Q58" s="1"/>
      <c r="R58" s="1"/>
      <c r="S58" s="1"/>
      <c r="T58" s="1"/>
      <c r="U58" s="1"/>
      <c r="V58" s="1"/>
      <c r="W58" s="1"/>
      <c r="X58" s="1"/>
    </row>
    <row r="59" spans="1:24">
      <c r="A59">
        <v>16</v>
      </c>
      <c r="B59">
        <v>16</v>
      </c>
      <c r="C59">
        <v>12</v>
      </c>
      <c r="D59" s="3">
        <v>11</v>
      </c>
      <c r="E59" s="3">
        <v>15</v>
      </c>
      <c r="F59" s="3">
        <v>18</v>
      </c>
      <c r="G59" s="3" t="s">
        <v>108</v>
      </c>
      <c r="H59" s="3" t="s">
        <v>111</v>
      </c>
      <c r="I59" s="3" t="s">
        <v>141</v>
      </c>
      <c r="J59" s="1"/>
      <c r="K59" s="1"/>
      <c r="L59" s="1"/>
      <c r="M59" s="1"/>
      <c r="N59" s="1"/>
      <c r="O59" s="1"/>
      <c r="P59" s="1"/>
      <c r="Q59" s="1"/>
      <c r="R59" s="1"/>
      <c r="S59" s="1"/>
      <c r="T59" s="1"/>
      <c r="U59" s="1"/>
      <c r="V59" s="1"/>
      <c r="W59" s="1"/>
      <c r="X59" s="1"/>
    </row>
    <row r="60" spans="1:24">
      <c r="A60">
        <v>18</v>
      </c>
      <c r="B60">
        <v>16</v>
      </c>
      <c r="C60">
        <v>14</v>
      </c>
      <c r="D60" s="17">
        <v>12</v>
      </c>
      <c r="E60" s="17">
        <v>16</v>
      </c>
      <c r="F60" s="17">
        <v>12</v>
      </c>
      <c r="G60" s="17" t="s">
        <v>109</v>
      </c>
      <c r="H60" s="17" t="s">
        <v>105</v>
      </c>
      <c r="I60" s="17" t="s">
        <v>142</v>
      </c>
      <c r="J60" s="1"/>
      <c r="K60" s="1"/>
      <c r="L60" s="1"/>
      <c r="M60" s="1"/>
      <c r="N60" s="1"/>
      <c r="O60" s="1"/>
      <c r="P60" s="1"/>
      <c r="Q60" s="1"/>
      <c r="R60" s="1"/>
      <c r="S60" s="1"/>
      <c r="T60" s="1"/>
      <c r="U60" s="1"/>
      <c r="V60" s="1"/>
      <c r="W60" s="1"/>
      <c r="X60" s="1"/>
    </row>
    <row r="61" spans="1:24">
      <c r="A61">
        <v>19</v>
      </c>
      <c r="B61">
        <v>17</v>
      </c>
      <c r="C61">
        <v>10</v>
      </c>
      <c r="D61" s="3">
        <v>13</v>
      </c>
      <c r="E61" s="3">
        <v>16</v>
      </c>
      <c r="F61" s="3">
        <v>14</v>
      </c>
      <c r="G61" s="3" t="s">
        <v>109</v>
      </c>
      <c r="H61" s="3" t="s">
        <v>107</v>
      </c>
      <c r="I61" s="3" t="s">
        <v>143</v>
      </c>
      <c r="J61" s="1"/>
      <c r="K61" s="1"/>
      <c r="L61" s="1"/>
      <c r="M61" s="1"/>
      <c r="N61" s="1"/>
      <c r="O61" s="1"/>
      <c r="P61" s="1"/>
      <c r="Q61" s="1"/>
      <c r="R61" s="1"/>
      <c r="S61" s="1"/>
      <c r="T61" s="1"/>
      <c r="U61" s="1"/>
      <c r="V61" s="1"/>
      <c r="W61" s="1"/>
      <c r="X61" s="1"/>
    </row>
    <row r="62" spans="1:24">
      <c r="A62">
        <v>21</v>
      </c>
      <c r="B62">
        <v>17</v>
      </c>
      <c r="C62">
        <v>12</v>
      </c>
      <c r="D62" s="3">
        <v>14</v>
      </c>
      <c r="E62" s="3">
        <v>17</v>
      </c>
      <c r="F62" s="3">
        <v>10</v>
      </c>
      <c r="G62" s="3" t="s">
        <v>110</v>
      </c>
      <c r="H62" s="3" t="s">
        <v>103</v>
      </c>
      <c r="I62" s="3" t="s">
        <v>144</v>
      </c>
      <c r="J62" s="1"/>
      <c r="K62" s="1"/>
      <c r="L62" s="1"/>
      <c r="M62" s="1"/>
      <c r="N62" s="1"/>
      <c r="O62" s="1"/>
      <c r="P62" s="1"/>
      <c r="Q62" s="1"/>
      <c r="R62" s="1"/>
      <c r="S62" s="1"/>
      <c r="T62" s="1"/>
      <c r="U62" s="1"/>
      <c r="V62" s="1"/>
      <c r="W62" s="1"/>
      <c r="X62" s="1"/>
    </row>
    <row r="63" spans="1:24">
      <c r="A63">
        <v>22</v>
      </c>
      <c r="B63">
        <v>17</v>
      </c>
      <c r="C63">
        <v>15</v>
      </c>
      <c r="D63" s="17">
        <v>15</v>
      </c>
      <c r="E63" s="17">
        <v>17</v>
      </c>
      <c r="F63" s="17">
        <v>12</v>
      </c>
      <c r="G63" s="17" t="s">
        <v>110</v>
      </c>
      <c r="H63" s="17" t="s">
        <v>105</v>
      </c>
      <c r="I63" s="17" t="s">
        <v>145</v>
      </c>
      <c r="J63" s="1"/>
      <c r="K63" s="1"/>
      <c r="L63" s="1"/>
      <c r="M63" s="1"/>
      <c r="N63" s="1"/>
      <c r="O63" s="1"/>
      <c r="P63" s="1"/>
      <c r="Q63" s="1"/>
      <c r="R63" s="1"/>
      <c r="S63" s="1"/>
      <c r="T63" s="1"/>
      <c r="U63" s="1"/>
      <c r="V63" s="1"/>
      <c r="W63" s="1"/>
      <c r="X63" s="1"/>
    </row>
    <row r="64" spans="1:24">
      <c r="A64">
        <v>23</v>
      </c>
      <c r="B64">
        <v>17</v>
      </c>
      <c r="C64">
        <v>18</v>
      </c>
      <c r="D64" s="3">
        <v>16</v>
      </c>
      <c r="E64" s="3">
        <v>17</v>
      </c>
      <c r="F64" s="3">
        <v>15</v>
      </c>
      <c r="G64" s="3" t="s">
        <v>110</v>
      </c>
      <c r="H64" s="3" t="s">
        <v>108</v>
      </c>
      <c r="I64" s="3" t="s">
        <v>146</v>
      </c>
      <c r="J64" s="1"/>
      <c r="K64" s="1"/>
      <c r="L64" s="1"/>
      <c r="M64" s="1"/>
      <c r="N64" s="1"/>
      <c r="O64" s="1"/>
      <c r="P64" s="1"/>
      <c r="Q64" s="1"/>
      <c r="R64" s="1"/>
      <c r="S64" s="1"/>
      <c r="T64" s="1"/>
      <c r="U64" s="1"/>
      <c r="V64" s="1"/>
      <c r="W64" s="1"/>
      <c r="X64" s="1"/>
    </row>
    <row r="65" spans="1:24">
      <c r="A65">
        <v>24</v>
      </c>
      <c r="B65">
        <v>18</v>
      </c>
      <c r="C65">
        <v>10</v>
      </c>
      <c r="D65" s="3">
        <v>17</v>
      </c>
      <c r="E65" s="3">
        <v>17</v>
      </c>
      <c r="F65" s="3">
        <v>18</v>
      </c>
      <c r="G65" s="3" t="s">
        <v>110</v>
      </c>
      <c r="H65" s="3" t="s">
        <v>111</v>
      </c>
      <c r="I65" s="3" t="s">
        <v>147</v>
      </c>
      <c r="J65" s="1"/>
      <c r="K65" s="1"/>
      <c r="L65" s="1"/>
      <c r="M65" s="1"/>
      <c r="N65" s="1"/>
      <c r="O65" s="1"/>
      <c r="P65" s="1"/>
      <c r="Q65" s="1"/>
      <c r="R65" s="1"/>
      <c r="S65" s="1"/>
      <c r="T65" s="1"/>
      <c r="U65" s="1"/>
      <c r="V65" s="1"/>
      <c r="W65" s="1"/>
      <c r="X65" s="1"/>
    </row>
    <row r="66" spans="1:24">
      <c r="A66">
        <v>26</v>
      </c>
      <c r="B66">
        <v>18</v>
      </c>
      <c r="C66">
        <v>15</v>
      </c>
      <c r="D66" s="3">
        <v>18</v>
      </c>
      <c r="E66" s="3">
        <v>18</v>
      </c>
      <c r="F66" s="3">
        <v>10</v>
      </c>
      <c r="G66" s="3" t="s">
        <v>111</v>
      </c>
      <c r="H66" s="3" t="s">
        <v>103</v>
      </c>
      <c r="I66" s="3" t="s">
        <v>148</v>
      </c>
      <c r="J66" s="1"/>
      <c r="K66" s="1"/>
      <c r="L66" s="1"/>
      <c r="M66" s="1"/>
      <c r="N66" s="1"/>
      <c r="O66" s="1"/>
      <c r="P66" s="1"/>
      <c r="Q66" s="1"/>
      <c r="R66" s="1"/>
      <c r="S66" s="1"/>
      <c r="T66" s="1"/>
      <c r="U66" s="1"/>
      <c r="V66" s="1"/>
      <c r="W66" s="1"/>
      <c r="X66" s="1"/>
    </row>
    <row r="67" spans="1:24">
      <c r="A67">
        <v>27</v>
      </c>
      <c r="B67">
        <v>18</v>
      </c>
      <c r="C67">
        <v>17</v>
      </c>
      <c r="D67" s="3">
        <v>19</v>
      </c>
      <c r="E67" s="3">
        <v>18</v>
      </c>
      <c r="F67" s="3">
        <v>15</v>
      </c>
      <c r="G67" s="3" t="s">
        <v>111</v>
      </c>
      <c r="H67" s="3" t="s">
        <v>108</v>
      </c>
      <c r="I67" s="3" t="s">
        <v>149</v>
      </c>
      <c r="J67" s="1"/>
      <c r="K67" s="1"/>
      <c r="L67" s="1"/>
      <c r="M67" s="1"/>
      <c r="N67" s="1"/>
      <c r="O67" s="1"/>
      <c r="P67" s="1"/>
      <c r="Q67" s="1"/>
      <c r="R67" s="1"/>
      <c r="S67" s="1"/>
      <c r="T67" s="1"/>
      <c r="U67" s="1"/>
      <c r="V67" s="1"/>
      <c r="W67" s="1"/>
      <c r="X67" s="1"/>
    </row>
    <row r="68" spans="1:24">
      <c r="A68">
        <v>28</v>
      </c>
      <c r="B68">
        <v>19</v>
      </c>
      <c r="C68">
        <v>11</v>
      </c>
      <c r="D68" s="3">
        <v>20</v>
      </c>
      <c r="E68" s="3">
        <v>18</v>
      </c>
      <c r="F68" s="3">
        <v>17</v>
      </c>
      <c r="G68" s="3" t="s">
        <v>111</v>
      </c>
      <c r="H68" s="3" t="s">
        <v>110</v>
      </c>
      <c r="I68" s="3" t="s">
        <v>150</v>
      </c>
      <c r="J68" s="1"/>
      <c r="K68" s="1"/>
      <c r="L68" s="1"/>
      <c r="M68" s="1"/>
      <c r="N68" s="1"/>
      <c r="O68" s="1"/>
      <c r="P68" s="1"/>
      <c r="Q68" s="1"/>
      <c r="R68" s="1"/>
      <c r="S68" s="1"/>
      <c r="T68" s="1"/>
      <c r="U68" s="1"/>
      <c r="V68" s="1"/>
      <c r="W68" s="1"/>
      <c r="X68" s="1"/>
    </row>
    <row r="69" spans="1:24">
      <c r="A69">
        <v>29</v>
      </c>
      <c r="B69">
        <v>14</v>
      </c>
      <c r="C69">
        <v>16</v>
      </c>
      <c r="D69" s="3">
        <v>21</v>
      </c>
      <c r="E69" s="3">
        <v>19</v>
      </c>
      <c r="F69" s="3">
        <v>11</v>
      </c>
      <c r="G69" s="3" t="s">
        <v>10</v>
      </c>
      <c r="H69" s="3" t="s">
        <v>104</v>
      </c>
      <c r="I69" s="3" t="s">
        <v>151</v>
      </c>
      <c r="J69" s="1"/>
      <c r="K69" s="1"/>
      <c r="L69" s="1"/>
      <c r="M69" s="1"/>
      <c r="N69" s="1"/>
      <c r="O69" s="1"/>
      <c r="P69" s="1"/>
      <c r="Q69" s="1"/>
      <c r="R69" s="1"/>
      <c r="S69" s="1"/>
      <c r="T69" s="1"/>
      <c r="U69" s="1"/>
      <c r="V69" s="1"/>
      <c r="W69" s="1"/>
      <c r="X69" s="1"/>
    </row>
    <row r="70" spans="1:24" ht="18.75">
      <c r="A70" s="27" t="s">
        <v>433</v>
      </c>
    </row>
    <row r="71" spans="1:24">
      <c r="A71" t="s">
        <v>113</v>
      </c>
      <c r="B71" t="s">
        <v>114</v>
      </c>
      <c r="C71" t="s">
        <v>115</v>
      </c>
      <c r="D71" s="3" t="s">
        <v>113</v>
      </c>
      <c r="E71" s="3" t="s">
        <v>114</v>
      </c>
      <c r="F71" s="3" t="s">
        <v>115</v>
      </c>
      <c r="G71" s="3" t="s">
        <v>116</v>
      </c>
      <c r="H71" s="3" t="s">
        <v>117</v>
      </c>
      <c r="I71" s="3" t="s">
        <v>118</v>
      </c>
      <c r="J71" t="s">
        <v>123</v>
      </c>
      <c r="L71" t="s">
        <v>124</v>
      </c>
      <c r="N71" t="s">
        <v>125</v>
      </c>
      <c r="P71" t="s">
        <v>126</v>
      </c>
      <c r="R71" t="s">
        <v>127</v>
      </c>
      <c r="T71" t="s">
        <v>128</v>
      </c>
      <c r="V71" t="s">
        <v>129</v>
      </c>
      <c r="X71" t="s">
        <v>130</v>
      </c>
    </row>
    <row r="72" spans="1:24">
      <c r="A72">
        <v>1</v>
      </c>
      <c r="B72">
        <v>10</v>
      </c>
      <c r="C72">
        <v>11</v>
      </c>
      <c r="D72" s="3">
        <v>1</v>
      </c>
      <c r="E72" s="3">
        <v>10</v>
      </c>
      <c r="F72" s="3">
        <v>11</v>
      </c>
      <c r="G72" s="3" t="s">
        <v>103</v>
      </c>
      <c r="H72" s="3" t="s">
        <v>104</v>
      </c>
      <c r="I72" s="3" t="s">
        <v>131</v>
      </c>
      <c r="J72" s="1"/>
      <c r="K72" s="1"/>
      <c r="L72" s="1"/>
      <c r="M72" s="1"/>
      <c r="N72" s="1"/>
      <c r="O72" s="1"/>
      <c r="P72" s="1"/>
      <c r="Q72" s="1"/>
      <c r="R72" s="1"/>
      <c r="S72" s="1"/>
      <c r="T72" s="1"/>
      <c r="U72" s="1"/>
      <c r="V72" s="1"/>
      <c r="W72" s="1"/>
      <c r="X72" s="1"/>
    </row>
    <row r="73" spans="1:24">
      <c r="A73">
        <v>5</v>
      </c>
      <c r="B73">
        <v>12</v>
      </c>
      <c r="C73">
        <v>13</v>
      </c>
      <c r="D73" s="16">
        <v>2</v>
      </c>
      <c r="E73" s="16">
        <v>12</v>
      </c>
      <c r="F73" s="16">
        <v>13</v>
      </c>
      <c r="G73" s="16" t="s">
        <v>105</v>
      </c>
      <c r="H73" s="16" t="s">
        <v>106</v>
      </c>
      <c r="I73" s="16" t="s">
        <v>132</v>
      </c>
      <c r="J73" s="1"/>
      <c r="K73" s="1"/>
      <c r="L73" s="1"/>
      <c r="M73" s="1"/>
      <c r="N73" s="1"/>
      <c r="O73" s="1"/>
      <c r="P73" s="1"/>
      <c r="Q73" s="1"/>
      <c r="R73" s="1"/>
      <c r="S73" s="1"/>
      <c r="T73" s="1"/>
      <c r="U73" s="1"/>
      <c r="V73" s="1"/>
      <c r="W73" s="1"/>
      <c r="X73" s="1"/>
    </row>
    <row r="74" spans="1:24">
      <c r="A74">
        <v>7</v>
      </c>
      <c r="B74">
        <v>12</v>
      </c>
      <c r="C74">
        <v>16</v>
      </c>
      <c r="D74" s="3">
        <v>3</v>
      </c>
      <c r="E74" s="3">
        <v>12</v>
      </c>
      <c r="F74" s="3">
        <v>16</v>
      </c>
      <c r="G74" s="3" t="s">
        <v>105</v>
      </c>
      <c r="H74" s="3" t="s">
        <v>109</v>
      </c>
      <c r="I74" s="3" t="s">
        <v>133</v>
      </c>
      <c r="J74" s="1"/>
      <c r="K74" s="1"/>
      <c r="L74" s="1"/>
      <c r="M74" s="1"/>
      <c r="N74" s="1"/>
      <c r="O74" s="1"/>
      <c r="P74" s="1"/>
      <c r="Q74" s="1"/>
      <c r="R74" s="1"/>
      <c r="S74" s="1"/>
      <c r="T74" s="1"/>
      <c r="U74" s="1"/>
      <c r="V74" s="1"/>
      <c r="W74" s="1"/>
      <c r="X74" s="1"/>
    </row>
    <row r="75" spans="1:24">
      <c r="A75">
        <v>8</v>
      </c>
      <c r="B75">
        <v>12</v>
      </c>
      <c r="C75">
        <v>17</v>
      </c>
      <c r="D75" s="3">
        <v>4</v>
      </c>
      <c r="E75" s="3">
        <v>12</v>
      </c>
      <c r="F75" s="3">
        <v>17</v>
      </c>
      <c r="G75" s="3" t="s">
        <v>105</v>
      </c>
      <c r="H75" s="3" t="s">
        <v>110</v>
      </c>
      <c r="I75" s="3" t="s">
        <v>134</v>
      </c>
      <c r="J75" s="1"/>
      <c r="K75" s="1"/>
      <c r="L75" s="1"/>
      <c r="M75" s="1"/>
      <c r="N75" s="1"/>
      <c r="O75" s="1"/>
      <c r="P75" s="1"/>
      <c r="Q75" s="1"/>
      <c r="R75" s="1"/>
      <c r="S75" s="1"/>
      <c r="T75" s="1"/>
      <c r="U75" s="1"/>
      <c r="V75" s="1"/>
      <c r="W75" s="1"/>
      <c r="X75" s="1"/>
    </row>
    <row r="76" spans="1:24">
      <c r="A76">
        <v>9</v>
      </c>
      <c r="B76">
        <v>13</v>
      </c>
      <c r="C76">
        <v>12</v>
      </c>
      <c r="D76" s="17">
        <v>5</v>
      </c>
      <c r="E76" s="17">
        <v>13</v>
      </c>
      <c r="F76" s="17">
        <v>12</v>
      </c>
      <c r="G76" s="17" t="s">
        <v>106</v>
      </c>
      <c r="H76" s="17" t="s">
        <v>105</v>
      </c>
      <c r="I76" s="17" t="s">
        <v>135</v>
      </c>
      <c r="J76" s="1"/>
      <c r="K76" s="1"/>
      <c r="L76" s="1"/>
      <c r="M76" s="1"/>
      <c r="N76" s="1"/>
      <c r="O76" s="1"/>
      <c r="P76" s="1"/>
      <c r="Q76" s="1"/>
      <c r="R76" s="1"/>
      <c r="S76" s="1"/>
      <c r="T76" s="1"/>
      <c r="U76" s="1"/>
      <c r="V76" s="1"/>
      <c r="W76" s="1"/>
      <c r="X76" s="1"/>
    </row>
    <row r="77" spans="1:24">
      <c r="A77">
        <v>10</v>
      </c>
      <c r="B77">
        <v>14</v>
      </c>
      <c r="C77">
        <v>12</v>
      </c>
      <c r="D77" s="17">
        <v>6</v>
      </c>
      <c r="E77" s="17">
        <v>14</v>
      </c>
      <c r="F77" s="17">
        <v>12</v>
      </c>
      <c r="G77" s="17" t="s">
        <v>107</v>
      </c>
      <c r="H77" s="17" t="s">
        <v>105</v>
      </c>
      <c r="I77" s="17" t="s">
        <v>136</v>
      </c>
      <c r="J77" s="1"/>
      <c r="K77" s="1"/>
      <c r="L77" s="1"/>
      <c r="M77" s="1"/>
      <c r="N77" s="1"/>
      <c r="O77" s="1"/>
      <c r="P77" s="1"/>
      <c r="Q77" s="1"/>
      <c r="R77" s="1"/>
      <c r="S77" s="1"/>
      <c r="T77" s="1"/>
      <c r="U77" s="1"/>
      <c r="V77" s="1"/>
      <c r="W77" s="1"/>
      <c r="X77" s="1"/>
    </row>
    <row r="78" spans="1:24">
      <c r="A78">
        <v>11</v>
      </c>
      <c r="B78">
        <v>14</v>
      </c>
      <c r="C78">
        <v>13</v>
      </c>
      <c r="D78" s="16">
        <v>7</v>
      </c>
      <c r="E78" s="16">
        <v>14</v>
      </c>
      <c r="F78" s="16">
        <v>13</v>
      </c>
      <c r="G78" s="16" t="s">
        <v>107</v>
      </c>
      <c r="H78" s="16" t="s">
        <v>106</v>
      </c>
      <c r="I78" s="16" t="s">
        <v>137</v>
      </c>
      <c r="J78" s="1"/>
      <c r="K78" s="1"/>
      <c r="L78" s="1"/>
      <c r="M78" s="1"/>
      <c r="N78" s="1"/>
      <c r="O78" s="1"/>
      <c r="P78" s="1"/>
      <c r="Q78" s="1"/>
      <c r="R78" s="1"/>
      <c r="S78" s="1"/>
      <c r="T78" s="1"/>
      <c r="U78" s="1"/>
      <c r="V78" s="1"/>
      <c r="W78" s="1"/>
      <c r="X78" s="1"/>
    </row>
    <row r="79" spans="1:24">
      <c r="A79">
        <v>12</v>
      </c>
      <c r="B79">
        <v>15</v>
      </c>
      <c r="C79">
        <v>10</v>
      </c>
      <c r="D79" s="3">
        <v>8</v>
      </c>
      <c r="E79" s="3">
        <v>14</v>
      </c>
      <c r="F79" s="3">
        <v>16</v>
      </c>
      <c r="G79" s="3" t="s">
        <v>107</v>
      </c>
      <c r="H79" s="3" t="s">
        <v>109</v>
      </c>
      <c r="I79" s="3" t="s">
        <v>138</v>
      </c>
      <c r="J79" s="1"/>
      <c r="K79" s="1"/>
      <c r="L79" s="1"/>
      <c r="M79" s="1"/>
      <c r="N79" s="1"/>
      <c r="O79" s="1"/>
      <c r="P79" s="1"/>
      <c r="Q79" s="1"/>
      <c r="R79" s="1"/>
      <c r="S79" s="1"/>
      <c r="T79" s="1"/>
      <c r="U79" s="1"/>
      <c r="V79" s="1"/>
      <c r="W79" s="1"/>
      <c r="X79" s="1"/>
    </row>
    <row r="80" spans="1:24">
      <c r="A80">
        <v>14</v>
      </c>
      <c r="B80">
        <v>15</v>
      </c>
      <c r="C80">
        <v>17</v>
      </c>
      <c r="D80" s="3">
        <v>9</v>
      </c>
      <c r="E80" s="3">
        <v>15</v>
      </c>
      <c r="F80" s="3">
        <v>10</v>
      </c>
      <c r="G80" s="3" t="s">
        <v>108</v>
      </c>
      <c r="H80" s="3" t="s">
        <v>103</v>
      </c>
      <c r="I80" s="3" t="s">
        <v>139</v>
      </c>
      <c r="J80" s="1"/>
      <c r="K80" s="1"/>
      <c r="L80" s="1"/>
      <c r="M80" s="1"/>
      <c r="N80" s="1"/>
      <c r="O80" s="1"/>
      <c r="P80" s="1"/>
      <c r="Q80" s="1"/>
      <c r="R80" s="1"/>
      <c r="S80" s="1"/>
      <c r="T80" s="1"/>
      <c r="U80" s="1"/>
      <c r="V80" s="1"/>
      <c r="W80" s="1"/>
      <c r="X80" s="1"/>
    </row>
    <row r="81" spans="1:24">
      <c r="A81">
        <v>15</v>
      </c>
      <c r="B81">
        <v>15</v>
      </c>
      <c r="C81">
        <v>18</v>
      </c>
      <c r="D81" s="3">
        <v>10</v>
      </c>
      <c r="E81" s="3">
        <v>15</v>
      </c>
      <c r="F81" s="3">
        <v>17</v>
      </c>
      <c r="G81" s="3" t="s">
        <v>108</v>
      </c>
      <c r="H81" s="3" t="s">
        <v>110</v>
      </c>
      <c r="I81" s="3" t="s">
        <v>140</v>
      </c>
      <c r="J81" s="1"/>
      <c r="K81" s="1"/>
      <c r="L81" s="1"/>
      <c r="M81" s="1"/>
      <c r="N81" s="1"/>
      <c r="O81" s="1"/>
      <c r="P81" s="1"/>
      <c r="Q81" s="1"/>
      <c r="R81" s="1"/>
      <c r="S81" s="1"/>
      <c r="T81" s="1"/>
      <c r="U81" s="1"/>
      <c r="V81" s="1"/>
      <c r="W81" s="1"/>
      <c r="X81" s="1"/>
    </row>
    <row r="82" spans="1:24">
      <c r="A82">
        <v>16</v>
      </c>
      <c r="B82">
        <v>16</v>
      </c>
      <c r="C82">
        <v>12</v>
      </c>
      <c r="D82" s="3">
        <v>11</v>
      </c>
      <c r="E82" s="3">
        <v>15</v>
      </c>
      <c r="F82" s="3">
        <v>18</v>
      </c>
      <c r="G82" s="3" t="s">
        <v>108</v>
      </c>
      <c r="H82" s="3" t="s">
        <v>111</v>
      </c>
      <c r="I82" s="3" t="s">
        <v>141</v>
      </c>
      <c r="J82" s="1"/>
      <c r="K82" s="1"/>
      <c r="L82" s="1"/>
      <c r="M82" s="1"/>
      <c r="N82" s="1"/>
      <c r="O82" s="1"/>
      <c r="P82" s="1"/>
      <c r="Q82" s="1"/>
      <c r="R82" s="1"/>
      <c r="S82" s="1"/>
      <c r="T82" s="1"/>
      <c r="U82" s="1"/>
      <c r="V82" s="1"/>
      <c r="W82" s="1"/>
      <c r="X82" s="1"/>
    </row>
    <row r="83" spans="1:24">
      <c r="A83">
        <v>18</v>
      </c>
      <c r="B83">
        <v>16</v>
      </c>
      <c r="C83">
        <v>14</v>
      </c>
      <c r="D83" s="17">
        <v>12</v>
      </c>
      <c r="E83" s="17">
        <v>16</v>
      </c>
      <c r="F83" s="17">
        <v>12</v>
      </c>
      <c r="G83" s="17" t="s">
        <v>109</v>
      </c>
      <c r="H83" s="17" t="s">
        <v>105</v>
      </c>
      <c r="I83" s="17" t="s">
        <v>142</v>
      </c>
      <c r="J83" s="1"/>
      <c r="K83" s="1"/>
      <c r="L83" s="1"/>
      <c r="M83" s="1"/>
      <c r="N83" s="1"/>
      <c r="O83" s="1"/>
      <c r="P83" s="1"/>
      <c r="Q83" s="1"/>
      <c r="R83" s="1"/>
      <c r="S83" s="1"/>
      <c r="T83" s="1"/>
      <c r="U83" s="1"/>
      <c r="V83" s="1"/>
      <c r="W83" s="1"/>
      <c r="X83" s="1"/>
    </row>
    <row r="84" spans="1:24">
      <c r="A84">
        <v>19</v>
      </c>
      <c r="B84">
        <v>17</v>
      </c>
      <c r="C84">
        <v>10</v>
      </c>
      <c r="D84" s="3">
        <v>13</v>
      </c>
      <c r="E84" s="3">
        <v>16</v>
      </c>
      <c r="F84" s="3">
        <v>14</v>
      </c>
      <c r="G84" s="3" t="s">
        <v>109</v>
      </c>
      <c r="H84" s="3" t="s">
        <v>107</v>
      </c>
      <c r="I84" s="3" t="s">
        <v>143</v>
      </c>
      <c r="J84" s="1"/>
      <c r="K84" s="1"/>
      <c r="L84" s="1"/>
      <c r="M84" s="1"/>
      <c r="N84" s="1"/>
      <c r="O84" s="1"/>
      <c r="P84" s="1"/>
      <c r="Q84" s="1"/>
      <c r="R84" s="1"/>
      <c r="S84" s="1"/>
      <c r="T84" s="1"/>
      <c r="U84" s="1"/>
      <c r="V84" s="1"/>
      <c r="W84" s="1"/>
      <c r="X84" s="1"/>
    </row>
    <row r="85" spans="1:24">
      <c r="A85">
        <v>21</v>
      </c>
      <c r="B85">
        <v>17</v>
      </c>
      <c r="C85">
        <v>12</v>
      </c>
      <c r="D85" s="3">
        <v>14</v>
      </c>
      <c r="E85" s="3">
        <v>17</v>
      </c>
      <c r="F85" s="3">
        <v>10</v>
      </c>
      <c r="G85" s="3" t="s">
        <v>110</v>
      </c>
      <c r="H85" s="3" t="s">
        <v>103</v>
      </c>
      <c r="I85" s="3" t="s">
        <v>144</v>
      </c>
      <c r="J85" s="1"/>
      <c r="K85" s="1"/>
      <c r="L85" s="1"/>
      <c r="M85" s="1"/>
      <c r="N85" s="1"/>
      <c r="O85" s="1"/>
      <c r="P85" s="1"/>
      <c r="Q85" s="1"/>
      <c r="R85" s="1"/>
      <c r="S85" s="1"/>
      <c r="T85" s="1"/>
      <c r="U85" s="1"/>
      <c r="V85" s="1"/>
      <c r="W85" s="1"/>
      <c r="X85" s="1"/>
    </row>
    <row r="86" spans="1:24">
      <c r="A86">
        <v>22</v>
      </c>
      <c r="B86">
        <v>17</v>
      </c>
      <c r="C86">
        <v>15</v>
      </c>
      <c r="D86" s="17">
        <v>15</v>
      </c>
      <c r="E86" s="17">
        <v>17</v>
      </c>
      <c r="F86" s="17">
        <v>12</v>
      </c>
      <c r="G86" s="17" t="s">
        <v>110</v>
      </c>
      <c r="H86" s="17" t="s">
        <v>105</v>
      </c>
      <c r="I86" s="17" t="s">
        <v>145</v>
      </c>
      <c r="J86" s="1"/>
      <c r="K86" s="1"/>
      <c r="L86" s="1"/>
      <c r="M86" s="1"/>
      <c r="N86" s="1"/>
      <c r="O86" s="1"/>
      <c r="P86" s="1"/>
      <c r="Q86" s="1"/>
      <c r="R86" s="1"/>
      <c r="S86" s="1"/>
      <c r="T86" s="1"/>
      <c r="U86" s="1"/>
      <c r="V86" s="1"/>
      <c r="W86" s="1"/>
      <c r="X86" s="1"/>
    </row>
    <row r="87" spans="1:24">
      <c r="A87">
        <v>23</v>
      </c>
      <c r="B87">
        <v>17</v>
      </c>
      <c r="C87">
        <v>18</v>
      </c>
      <c r="D87" s="3">
        <v>16</v>
      </c>
      <c r="E87" s="3">
        <v>17</v>
      </c>
      <c r="F87" s="3">
        <v>15</v>
      </c>
      <c r="G87" s="3" t="s">
        <v>110</v>
      </c>
      <c r="H87" s="3" t="s">
        <v>108</v>
      </c>
      <c r="I87" s="3" t="s">
        <v>146</v>
      </c>
      <c r="J87" s="1"/>
      <c r="K87" s="1"/>
      <c r="L87" s="1"/>
      <c r="M87" s="1"/>
      <c r="N87" s="1"/>
      <c r="O87" s="1"/>
      <c r="P87" s="1"/>
      <c r="Q87" s="1"/>
      <c r="R87" s="1"/>
      <c r="S87" s="1"/>
      <c r="T87" s="1"/>
      <c r="U87" s="1"/>
      <c r="V87" s="1"/>
      <c r="W87" s="1"/>
      <c r="X87" s="1"/>
    </row>
    <row r="88" spans="1:24">
      <c r="A88">
        <v>24</v>
      </c>
      <c r="B88">
        <v>18</v>
      </c>
      <c r="C88">
        <v>10</v>
      </c>
      <c r="D88" s="3">
        <v>17</v>
      </c>
      <c r="E88" s="3">
        <v>17</v>
      </c>
      <c r="F88" s="3">
        <v>18</v>
      </c>
      <c r="G88" s="3" t="s">
        <v>110</v>
      </c>
      <c r="H88" s="3" t="s">
        <v>111</v>
      </c>
      <c r="I88" s="3" t="s">
        <v>147</v>
      </c>
      <c r="J88" s="1"/>
      <c r="K88" s="1"/>
      <c r="L88" s="1"/>
      <c r="M88" s="1"/>
      <c r="N88" s="1"/>
      <c r="O88" s="1"/>
      <c r="P88" s="1"/>
      <c r="Q88" s="1"/>
      <c r="R88" s="1"/>
      <c r="S88" s="1"/>
      <c r="T88" s="1"/>
      <c r="U88" s="1"/>
      <c r="V88" s="1"/>
      <c r="W88" s="1"/>
      <c r="X88" s="1"/>
    </row>
    <row r="89" spans="1:24">
      <c r="A89">
        <v>26</v>
      </c>
      <c r="B89">
        <v>18</v>
      </c>
      <c r="C89">
        <v>15</v>
      </c>
      <c r="D89" s="3">
        <v>18</v>
      </c>
      <c r="E89" s="3">
        <v>18</v>
      </c>
      <c r="F89" s="3">
        <v>10</v>
      </c>
      <c r="G89" s="3" t="s">
        <v>111</v>
      </c>
      <c r="H89" s="3" t="s">
        <v>103</v>
      </c>
      <c r="I89" s="3" t="s">
        <v>148</v>
      </c>
      <c r="J89" s="1"/>
      <c r="K89" s="1"/>
      <c r="L89" s="1"/>
      <c r="M89" s="1"/>
      <c r="N89" s="1"/>
      <c r="O89" s="1"/>
      <c r="P89" s="1"/>
      <c r="Q89" s="1"/>
      <c r="R89" s="1"/>
      <c r="S89" s="1"/>
      <c r="T89" s="1"/>
      <c r="U89" s="1"/>
      <c r="V89" s="1"/>
      <c r="W89" s="1"/>
      <c r="X89" s="1"/>
    </row>
    <row r="90" spans="1:24">
      <c r="A90">
        <v>27</v>
      </c>
      <c r="B90">
        <v>18</v>
      </c>
      <c r="C90">
        <v>17</v>
      </c>
      <c r="D90" s="3">
        <v>19</v>
      </c>
      <c r="E90" s="3">
        <v>18</v>
      </c>
      <c r="F90" s="3">
        <v>15</v>
      </c>
      <c r="G90" s="3" t="s">
        <v>111</v>
      </c>
      <c r="H90" s="3" t="s">
        <v>108</v>
      </c>
      <c r="I90" s="3" t="s">
        <v>149</v>
      </c>
      <c r="J90" s="1"/>
      <c r="K90" s="1"/>
      <c r="L90" s="1"/>
      <c r="M90" s="1"/>
      <c r="N90" s="1"/>
      <c r="O90" s="1"/>
      <c r="P90" s="1"/>
      <c r="Q90" s="1"/>
      <c r="R90" s="1"/>
      <c r="S90" s="1"/>
      <c r="T90" s="1"/>
      <c r="U90" s="1"/>
      <c r="V90" s="1"/>
      <c r="W90" s="1"/>
      <c r="X90" s="1"/>
    </row>
    <row r="91" spans="1:24">
      <c r="A91">
        <v>28</v>
      </c>
      <c r="B91">
        <v>19</v>
      </c>
      <c r="C91">
        <v>11</v>
      </c>
      <c r="D91" s="3">
        <v>20</v>
      </c>
      <c r="E91" s="3">
        <v>18</v>
      </c>
      <c r="F91" s="3">
        <v>17</v>
      </c>
      <c r="G91" s="3" t="s">
        <v>111</v>
      </c>
      <c r="H91" s="3" t="s">
        <v>110</v>
      </c>
      <c r="I91" s="3" t="s">
        <v>150</v>
      </c>
      <c r="J91" s="1"/>
      <c r="K91" s="1"/>
      <c r="L91" s="1"/>
      <c r="M91" s="1"/>
      <c r="N91" s="1"/>
      <c r="O91" s="1"/>
      <c r="P91" s="1"/>
      <c r="Q91" s="1"/>
      <c r="R91" s="1"/>
      <c r="S91" s="1"/>
      <c r="T91" s="1"/>
      <c r="U91" s="1"/>
      <c r="V91" s="1"/>
      <c r="W91" s="1"/>
      <c r="X91" s="1"/>
    </row>
    <row r="92" spans="1:24">
      <c r="A92">
        <v>29</v>
      </c>
      <c r="B92">
        <v>14</v>
      </c>
      <c r="C92">
        <v>16</v>
      </c>
      <c r="D92" s="3">
        <v>21</v>
      </c>
      <c r="E92" s="3">
        <v>19</v>
      </c>
      <c r="F92" s="3">
        <v>11</v>
      </c>
      <c r="G92" s="3" t="s">
        <v>10</v>
      </c>
      <c r="H92" s="3" t="s">
        <v>104</v>
      </c>
      <c r="I92" s="3" t="s">
        <v>151</v>
      </c>
      <c r="J92" s="1"/>
      <c r="K92" s="1"/>
      <c r="L92" s="1"/>
      <c r="M92" s="1"/>
      <c r="N92" s="1"/>
      <c r="O92" s="1"/>
      <c r="P92" s="1"/>
      <c r="Q92" s="1"/>
      <c r="R92" s="1"/>
      <c r="S92" s="1"/>
      <c r="T92" s="1"/>
      <c r="U92" s="1"/>
      <c r="V92" s="1"/>
      <c r="W92" s="1"/>
      <c r="X92" s="1"/>
    </row>
    <row r="93" spans="1:24" ht="18.75">
      <c r="A93" s="27" t="s">
        <v>500</v>
      </c>
    </row>
    <row r="94" spans="1:24">
      <c r="A94" t="s">
        <v>113</v>
      </c>
      <c r="B94" t="s">
        <v>114</v>
      </c>
      <c r="C94" t="s">
        <v>115</v>
      </c>
      <c r="D94" s="3" t="s">
        <v>113</v>
      </c>
      <c r="E94" s="3" t="s">
        <v>114</v>
      </c>
      <c r="F94" s="3" t="s">
        <v>115</v>
      </c>
      <c r="G94" s="3" t="s">
        <v>116</v>
      </c>
      <c r="H94" s="3" t="s">
        <v>117</v>
      </c>
      <c r="I94" s="3" t="s">
        <v>118</v>
      </c>
      <c r="J94" t="s">
        <v>123</v>
      </c>
      <c r="L94" t="s">
        <v>124</v>
      </c>
      <c r="N94" t="s">
        <v>125</v>
      </c>
      <c r="P94" t="s">
        <v>126</v>
      </c>
      <c r="R94" t="s">
        <v>127</v>
      </c>
      <c r="T94" t="s">
        <v>128</v>
      </c>
      <c r="V94" t="s">
        <v>129</v>
      </c>
      <c r="X94" t="s">
        <v>130</v>
      </c>
    </row>
    <row r="95" spans="1:24">
      <c r="A95">
        <v>1</v>
      </c>
      <c r="B95">
        <v>10</v>
      </c>
      <c r="C95">
        <v>11</v>
      </c>
      <c r="D95" s="3">
        <v>1</v>
      </c>
      <c r="E95" s="3">
        <v>10</v>
      </c>
      <c r="F95" s="3">
        <v>11</v>
      </c>
      <c r="G95" s="3" t="s">
        <v>103</v>
      </c>
      <c r="H95" s="3" t="s">
        <v>104</v>
      </c>
      <c r="I95" s="3" t="s">
        <v>131</v>
      </c>
      <c r="J95" s="1"/>
      <c r="K95" s="1"/>
      <c r="L95" s="1"/>
      <c r="M95" s="1"/>
      <c r="N95" s="1"/>
      <c r="O95" s="1"/>
      <c r="P95" s="1"/>
      <c r="Q95" s="1"/>
      <c r="R95" s="1"/>
      <c r="S95" s="1"/>
      <c r="T95" s="1"/>
      <c r="U95" s="1"/>
      <c r="V95" s="1"/>
      <c r="W95" s="1"/>
      <c r="X95" s="1"/>
    </row>
    <row r="96" spans="1:24">
      <c r="A96">
        <v>5</v>
      </c>
      <c r="B96">
        <v>12</v>
      </c>
      <c r="C96">
        <v>13</v>
      </c>
      <c r="D96" s="16">
        <v>2</v>
      </c>
      <c r="E96" s="16">
        <v>12</v>
      </c>
      <c r="F96" s="16">
        <v>13</v>
      </c>
      <c r="G96" s="16" t="s">
        <v>105</v>
      </c>
      <c r="H96" s="16" t="s">
        <v>106</v>
      </c>
      <c r="I96" s="16" t="s">
        <v>132</v>
      </c>
      <c r="J96" s="1"/>
      <c r="K96" s="1"/>
      <c r="L96" s="1"/>
      <c r="M96" s="1"/>
      <c r="N96" s="1"/>
      <c r="O96" s="1"/>
      <c r="P96" s="1"/>
      <c r="Q96" s="1"/>
      <c r="R96" s="1"/>
      <c r="S96" s="1"/>
      <c r="T96" s="1"/>
      <c r="U96" s="1"/>
      <c r="V96" s="1"/>
      <c r="W96" s="1"/>
      <c r="X96" s="1"/>
    </row>
    <row r="97" spans="1:24">
      <c r="A97">
        <v>7</v>
      </c>
      <c r="B97">
        <v>12</v>
      </c>
      <c r="C97">
        <v>16</v>
      </c>
      <c r="D97" s="3">
        <v>3</v>
      </c>
      <c r="E97" s="3">
        <v>12</v>
      </c>
      <c r="F97" s="3">
        <v>16</v>
      </c>
      <c r="G97" s="3" t="s">
        <v>105</v>
      </c>
      <c r="H97" s="3" t="s">
        <v>109</v>
      </c>
      <c r="I97" s="3" t="s">
        <v>133</v>
      </c>
      <c r="J97" s="1"/>
      <c r="K97" s="1"/>
      <c r="L97" s="1"/>
      <c r="M97" s="1"/>
      <c r="N97" s="1"/>
      <c r="O97" s="1"/>
      <c r="P97" s="1"/>
      <c r="Q97" s="1"/>
      <c r="R97" s="1"/>
      <c r="S97" s="1"/>
      <c r="T97" s="1"/>
      <c r="U97" s="1"/>
      <c r="V97" s="1"/>
      <c r="W97" s="1"/>
      <c r="X97" s="1"/>
    </row>
    <row r="98" spans="1:24">
      <c r="A98">
        <v>8</v>
      </c>
      <c r="B98">
        <v>12</v>
      </c>
      <c r="C98">
        <v>17</v>
      </c>
      <c r="D98" s="3">
        <v>4</v>
      </c>
      <c r="E98" s="3">
        <v>12</v>
      </c>
      <c r="F98" s="3">
        <v>17</v>
      </c>
      <c r="G98" s="3" t="s">
        <v>105</v>
      </c>
      <c r="H98" s="3" t="s">
        <v>110</v>
      </c>
      <c r="I98" s="3" t="s">
        <v>134</v>
      </c>
      <c r="J98" s="1"/>
      <c r="K98" s="1"/>
      <c r="L98" s="1"/>
      <c r="M98" s="1"/>
      <c r="N98" s="1"/>
      <c r="O98" s="1"/>
      <c r="P98" s="1"/>
      <c r="Q98" s="1"/>
      <c r="R98" s="1"/>
      <c r="S98" s="1"/>
      <c r="T98" s="1"/>
      <c r="U98" s="1"/>
      <c r="V98" s="1"/>
      <c r="W98" s="1"/>
      <c r="X98" s="1"/>
    </row>
    <row r="99" spans="1:24">
      <c r="A99">
        <v>9</v>
      </c>
      <c r="B99">
        <v>13</v>
      </c>
      <c r="C99">
        <v>12</v>
      </c>
      <c r="D99" s="17">
        <v>5</v>
      </c>
      <c r="E99" s="17">
        <v>13</v>
      </c>
      <c r="F99" s="17">
        <v>12</v>
      </c>
      <c r="G99" s="17" t="s">
        <v>106</v>
      </c>
      <c r="H99" s="17" t="s">
        <v>105</v>
      </c>
      <c r="I99" s="17" t="s">
        <v>135</v>
      </c>
      <c r="J99" s="1"/>
      <c r="K99" s="1"/>
      <c r="L99" s="1"/>
      <c r="M99" s="1"/>
      <c r="N99" s="1"/>
      <c r="O99" s="1"/>
      <c r="P99" s="1"/>
      <c r="Q99" s="1"/>
      <c r="R99" s="1"/>
      <c r="S99" s="1"/>
      <c r="T99" s="1"/>
      <c r="U99" s="1"/>
      <c r="V99" s="1"/>
      <c r="W99" s="1"/>
      <c r="X99" s="1"/>
    </row>
    <row r="100" spans="1:24">
      <c r="A100">
        <v>10</v>
      </c>
      <c r="B100">
        <v>14</v>
      </c>
      <c r="C100">
        <v>12</v>
      </c>
      <c r="D100" s="17">
        <v>6</v>
      </c>
      <c r="E100" s="17">
        <v>14</v>
      </c>
      <c r="F100" s="17">
        <v>12</v>
      </c>
      <c r="G100" s="17" t="s">
        <v>107</v>
      </c>
      <c r="H100" s="17" t="s">
        <v>105</v>
      </c>
      <c r="I100" s="17" t="s">
        <v>136</v>
      </c>
      <c r="J100" s="1"/>
      <c r="K100" s="1"/>
      <c r="L100" s="1"/>
      <c r="M100" s="1"/>
      <c r="N100" s="1"/>
      <c r="O100" s="1"/>
      <c r="P100" s="1"/>
      <c r="Q100" s="1"/>
      <c r="R100" s="1"/>
      <c r="S100" s="1"/>
      <c r="T100" s="1"/>
      <c r="U100" s="1"/>
      <c r="V100" s="1"/>
      <c r="W100" s="1"/>
      <c r="X100" s="1"/>
    </row>
    <row r="101" spans="1:24">
      <c r="A101">
        <v>11</v>
      </c>
      <c r="B101">
        <v>14</v>
      </c>
      <c r="C101">
        <v>13</v>
      </c>
      <c r="D101" s="16">
        <v>7</v>
      </c>
      <c r="E101" s="16">
        <v>14</v>
      </c>
      <c r="F101" s="16">
        <v>13</v>
      </c>
      <c r="G101" s="16" t="s">
        <v>107</v>
      </c>
      <c r="H101" s="16" t="s">
        <v>106</v>
      </c>
      <c r="I101" s="16" t="s">
        <v>137</v>
      </c>
      <c r="J101" s="1"/>
      <c r="K101" s="1"/>
      <c r="L101" s="1"/>
      <c r="M101" s="1"/>
      <c r="N101" s="1"/>
      <c r="O101" s="1"/>
      <c r="P101" s="1"/>
      <c r="Q101" s="1"/>
      <c r="R101" s="1"/>
      <c r="S101" s="1"/>
      <c r="T101" s="1"/>
      <c r="U101" s="1"/>
      <c r="V101" s="1"/>
      <c r="W101" s="1"/>
      <c r="X101" s="1"/>
    </row>
    <row r="102" spans="1:24">
      <c r="A102">
        <v>12</v>
      </c>
      <c r="B102">
        <v>15</v>
      </c>
      <c r="C102">
        <v>10</v>
      </c>
      <c r="D102" s="3">
        <v>8</v>
      </c>
      <c r="E102" s="3">
        <v>14</v>
      </c>
      <c r="F102" s="3">
        <v>16</v>
      </c>
      <c r="G102" s="3" t="s">
        <v>107</v>
      </c>
      <c r="H102" s="3" t="s">
        <v>109</v>
      </c>
      <c r="I102" s="3" t="s">
        <v>138</v>
      </c>
      <c r="J102" s="1"/>
      <c r="K102" s="1"/>
      <c r="L102" s="1"/>
      <c r="M102" s="1"/>
      <c r="N102" s="1"/>
      <c r="O102" s="1"/>
      <c r="P102" s="1"/>
      <c r="Q102" s="1"/>
      <c r="R102" s="1"/>
      <c r="S102" s="1"/>
      <c r="T102" s="1"/>
      <c r="U102" s="1"/>
      <c r="V102" s="1"/>
      <c r="W102" s="1"/>
      <c r="X102" s="1"/>
    </row>
    <row r="103" spans="1:24">
      <c r="A103">
        <v>14</v>
      </c>
      <c r="B103">
        <v>15</v>
      </c>
      <c r="C103">
        <v>17</v>
      </c>
      <c r="D103" s="3">
        <v>9</v>
      </c>
      <c r="E103" s="3">
        <v>15</v>
      </c>
      <c r="F103" s="3">
        <v>10</v>
      </c>
      <c r="G103" s="3" t="s">
        <v>108</v>
      </c>
      <c r="H103" s="3" t="s">
        <v>103</v>
      </c>
      <c r="I103" s="3" t="s">
        <v>139</v>
      </c>
      <c r="J103" s="1"/>
      <c r="K103" s="1"/>
      <c r="L103" s="1"/>
      <c r="M103" s="1"/>
      <c r="N103" s="1"/>
      <c r="O103" s="1"/>
      <c r="P103" s="1"/>
      <c r="Q103" s="1"/>
      <c r="R103" s="1"/>
      <c r="S103" s="1"/>
      <c r="T103" s="1"/>
      <c r="U103" s="1"/>
      <c r="V103" s="1"/>
      <c r="W103" s="1"/>
      <c r="X103" s="1"/>
    </row>
    <row r="104" spans="1:24">
      <c r="A104">
        <v>15</v>
      </c>
      <c r="B104">
        <v>15</v>
      </c>
      <c r="C104">
        <v>18</v>
      </c>
      <c r="D104" s="3">
        <v>10</v>
      </c>
      <c r="E104" s="3">
        <v>15</v>
      </c>
      <c r="F104" s="3">
        <v>17</v>
      </c>
      <c r="G104" s="3" t="s">
        <v>108</v>
      </c>
      <c r="H104" s="3" t="s">
        <v>110</v>
      </c>
      <c r="I104" s="3" t="s">
        <v>140</v>
      </c>
      <c r="J104" s="1"/>
      <c r="K104" s="1"/>
      <c r="L104" s="1"/>
      <c r="M104" s="1"/>
      <c r="N104" s="1"/>
      <c r="O104" s="1"/>
      <c r="P104" s="1"/>
      <c r="Q104" s="1"/>
      <c r="R104" s="1"/>
      <c r="S104" s="1"/>
      <c r="T104" s="1"/>
      <c r="U104" s="1"/>
      <c r="V104" s="1"/>
      <c r="W104" s="1"/>
      <c r="X104" s="1"/>
    </row>
    <row r="105" spans="1:24">
      <c r="A105">
        <v>16</v>
      </c>
      <c r="B105">
        <v>16</v>
      </c>
      <c r="C105">
        <v>12</v>
      </c>
      <c r="D105" s="3">
        <v>11</v>
      </c>
      <c r="E105" s="3">
        <v>15</v>
      </c>
      <c r="F105" s="3">
        <v>18</v>
      </c>
      <c r="G105" s="3" t="s">
        <v>108</v>
      </c>
      <c r="H105" s="3" t="s">
        <v>111</v>
      </c>
      <c r="I105" s="3" t="s">
        <v>141</v>
      </c>
      <c r="J105" s="1"/>
      <c r="K105" s="1"/>
      <c r="L105" s="1"/>
      <c r="M105" s="1"/>
      <c r="N105" s="1"/>
      <c r="O105" s="1"/>
      <c r="P105" s="1"/>
      <c r="Q105" s="1"/>
      <c r="R105" s="1"/>
      <c r="S105" s="1"/>
      <c r="T105" s="1"/>
      <c r="U105" s="1"/>
      <c r="V105" s="1"/>
      <c r="W105" s="1"/>
      <c r="X105" s="1"/>
    </row>
    <row r="106" spans="1:24">
      <c r="A106">
        <v>18</v>
      </c>
      <c r="B106">
        <v>16</v>
      </c>
      <c r="C106">
        <v>14</v>
      </c>
      <c r="D106" s="17">
        <v>12</v>
      </c>
      <c r="E106" s="17">
        <v>16</v>
      </c>
      <c r="F106" s="17">
        <v>12</v>
      </c>
      <c r="G106" s="17" t="s">
        <v>109</v>
      </c>
      <c r="H106" s="17" t="s">
        <v>105</v>
      </c>
      <c r="I106" s="17" t="s">
        <v>142</v>
      </c>
      <c r="J106" s="1"/>
      <c r="K106" s="1"/>
      <c r="L106" s="1"/>
      <c r="M106" s="1"/>
      <c r="N106" s="1"/>
      <c r="O106" s="1"/>
      <c r="P106" s="1"/>
      <c r="Q106" s="1"/>
      <c r="R106" s="1"/>
      <c r="S106" s="1"/>
      <c r="T106" s="1"/>
      <c r="U106" s="1"/>
      <c r="V106" s="1"/>
      <c r="W106" s="1"/>
      <c r="X106" s="1"/>
    </row>
    <row r="107" spans="1:24">
      <c r="A107">
        <v>19</v>
      </c>
      <c r="B107">
        <v>17</v>
      </c>
      <c r="C107">
        <v>10</v>
      </c>
      <c r="D107" s="3">
        <v>13</v>
      </c>
      <c r="E107" s="3">
        <v>16</v>
      </c>
      <c r="F107" s="3">
        <v>14</v>
      </c>
      <c r="G107" s="3" t="s">
        <v>109</v>
      </c>
      <c r="H107" s="3" t="s">
        <v>107</v>
      </c>
      <c r="I107" s="3" t="s">
        <v>143</v>
      </c>
      <c r="J107" s="1"/>
      <c r="K107" s="1"/>
      <c r="L107" s="1"/>
      <c r="M107" s="1"/>
      <c r="N107" s="1"/>
      <c r="O107" s="1"/>
      <c r="P107" s="1"/>
      <c r="Q107" s="1"/>
      <c r="R107" s="1"/>
      <c r="S107" s="1"/>
      <c r="T107" s="1"/>
      <c r="U107" s="1"/>
      <c r="V107" s="1"/>
      <c r="W107" s="1"/>
      <c r="X107" s="1"/>
    </row>
    <row r="108" spans="1:24">
      <c r="A108">
        <v>21</v>
      </c>
      <c r="B108">
        <v>17</v>
      </c>
      <c r="C108">
        <v>12</v>
      </c>
      <c r="D108" s="3">
        <v>14</v>
      </c>
      <c r="E108" s="3">
        <v>17</v>
      </c>
      <c r="F108" s="3">
        <v>10</v>
      </c>
      <c r="G108" s="3" t="s">
        <v>110</v>
      </c>
      <c r="H108" s="3" t="s">
        <v>103</v>
      </c>
      <c r="I108" s="3" t="s">
        <v>144</v>
      </c>
      <c r="J108" s="1"/>
      <c r="K108" s="1"/>
      <c r="L108" s="1"/>
      <c r="M108" s="1"/>
      <c r="N108" s="1"/>
      <c r="O108" s="1"/>
      <c r="P108" s="1"/>
      <c r="Q108" s="1"/>
      <c r="R108" s="1"/>
      <c r="S108" s="1"/>
      <c r="T108" s="1"/>
      <c r="U108" s="1"/>
      <c r="V108" s="1"/>
      <c r="W108" s="1"/>
      <c r="X108" s="1"/>
    </row>
    <row r="109" spans="1:24">
      <c r="A109">
        <v>22</v>
      </c>
      <c r="B109">
        <v>17</v>
      </c>
      <c r="C109">
        <v>15</v>
      </c>
      <c r="D109" s="17">
        <v>15</v>
      </c>
      <c r="E109" s="17">
        <v>17</v>
      </c>
      <c r="F109" s="17">
        <v>12</v>
      </c>
      <c r="G109" s="17" t="s">
        <v>110</v>
      </c>
      <c r="H109" s="17" t="s">
        <v>105</v>
      </c>
      <c r="I109" s="17" t="s">
        <v>145</v>
      </c>
      <c r="J109" s="1"/>
      <c r="K109" s="1"/>
      <c r="L109" s="1"/>
      <c r="M109" s="1"/>
      <c r="N109" s="1"/>
      <c r="O109" s="1"/>
      <c r="P109" s="1"/>
      <c r="Q109" s="1"/>
      <c r="R109" s="1"/>
      <c r="S109" s="1"/>
      <c r="T109" s="1"/>
      <c r="U109" s="1"/>
      <c r="V109" s="1"/>
      <c r="W109" s="1"/>
      <c r="X109" s="1"/>
    </row>
    <row r="110" spans="1:24">
      <c r="A110">
        <v>23</v>
      </c>
      <c r="B110">
        <v>17</v>
      </c>
      <c r="C110">
        <v>18</v>
      </c>
      <c r="D110" s="3">
        <v>16</v>
      </c>
      <c r="E110" s="3">
        <v>17</v>
      </c>
      <c r="F110" s="3">
        <v>15</v>
      </c>
      <c r="G110" s="3" t="s">
        <v>110</v>
      </c>
      <c r="H110" s="3" t="s">
        <v>108</v>
      </c>
      <c r="I110" s="3" t="s">
        <v>146</v>
      </c>
      <c r="J110" s="1"/>
      <c r="K110" s="1"/>
      <c r="L110" s="1"/>
      <c r="M110" s="1"/>
      <c r="N110" s="1"/>
      <c r="O110" s="1"/>
      <c r="P110" s="1"/>
      <c r="Q110" s="1"/>
      <c r="R110" s="1"/>
      <c r="S110" s="1"/>
      <c r="T110" s="1"/>
      <c r="U110" s="1"/>
      <c r="V110" s="1"/>
      <c r="W110" s="1"/>
      <c r="X110" s="1"/>
    </row>
    <row r="111" spans="1:24">
      <c r="A111">
        <v>24</v>
      </c>
      <c r="B111">
        <v>18</v>
      </c>
      <c r="C111">
        <v>10</v>
      </c>
      <c r="D111" s="3">
        <v>17</v>
      </c>
      <c r="E111" s="3">
        <v>17</v>
      </c>
      <c r="F111" s="3">
        <v>18</v>
      </c>
      <c r="G111" s="3" t="s">
        <v>110</v>
      </c>
      <c r="H111" s="3" t="s">
        <v>111</v>
      </c>
      <c r="I111" s="3" t="s">
        <v>147</v>
      </c>
      <c r="J111" s="1"/>
      <c r="K111" s="1"/>
      <c r="L111" s="1"/>
      <c r="M111" s="1"/>
      <c r="N111" s="1"/>
      <c r="O111" s="1"/>
      <c r="P111" s="1"/>
      <c r="Q111" s="1"/>
      <c r="R111" s="1"/>
      <c r="S111" s="1"/>
      <c r="T111" s="1"/>
      <c r="U111" s="1"/>
      <c r="V111" s="1"/>
      <c r="W111" s="1"/>
      <c r="X111" s="1"/>
    </row>
    <row r="112" spans="1:24">
      <c r="A112">
        <v>26</v>
      </c>
      <c r="B112">
        <v>18</v>
      </c>
      <c r="C112">
        <v>15</v>
      </c>
      <c r="D112" s="3">
        <v>18</v>
      </c>
      <c r="E112" s="3">
        <v>18</v>
      </c>
      <c r="F112" s="3">
        <v>10</v>
      </c>
      <c r="G112" s="3" t="s">
        <v>111</v>
      </c>
      <c r="H112" s="3" t="s">
        <v>103</v>
      </c>
      <c r="I112" s="3" t="s">
        <v>148</v>
      </c>
      <c r="J112" s="1"/>
      <c r="K112" s="1"/>
      <c r="L112" s="1"/>
      <c r="M112" s="1"/>
      <c r="N112" s="1"/>
      <c r="O112" s="1"/>
      <c r="P112" s="1"/>
      <c r="Q112" s="1"/>
      <c r="R112" s="1"/>
      <c r="S112" s="1"/>
      <c r="T112" s="1"/>
      <c r="U112" s="1"/>
      <c r="V112" s="1"/>
      <c r="W112" s="1"/>
      <c r="X112" s="1"/>
    </row>
    <row r="113" spans="1:24">
      <c r="A113">
        <v>27</v>
      </c>
      <c r="B113">
        <v>18</v>
      </c>
      <c r="C113">
        <v>17</v>
      </c>
      <c r="D113" s="3">
        <v>19</v>
      </c>
      <c r="E113" s="3">
        <v>18</v>
      </c>
      <c r="F113" s="3">
        <v>15</v>
      </c>
      <c r="G113" s="3" t="s">
        <v>111</v>
      </c>
      <c r="H113" s="3" t="s">
        <v>108</v>
      </c>
      <c r="I113" s="3" t="s">
        <v>149</v>
      </c>
      <c r="J113" s="1"/>
      <c r="K113" s="1"/>
      <c r="L113" s="1"/>
      <c r="M113" s="1"/>
      <c r="N113" s="1"/>
      <c r="O113" s="1"/>
      <c r="P113" s="1"/>
      <c r="Q113" s="1"/>
      <c r="R113" s="1"/>
      <c r="S113" s="1"/>
      <c r="T113" s="1"/>
      <c r="U113" s="1"/>
      <c r="V113" s="1"/>
      <c r="W113" s="1"/>
      <c r="X113" s="1"/>
    </row>
    <row r="114" spans="1:24">
      <c r="A114">
        <v>28</v>
      </c>
      <c r="B114">
        <v>19</v>
      </c>
      <c r="C114">
        <v>11</v>
      </c>
      <c r="D114" s="3">
        <v>20</v>
      </c>
      <c r="E114" s="3">
        <v>18</v>
      </c>
      <c r="F114" s="3">
        <v>17</v>
      </c>
      <c r="G114" s="3" t="s">
        <v>111</v>
      </c>
      <c r="H114" s="3" t="s">
        <v>110</v>
      </c>
      <c r="I114" s="3" t="s">
        <v>150</v>
      </c>
      <c r="J114" s="1"/>
      <c r="K114" s="1"/>
      <c r="L114" s="1"/>
      <c r="M114" s="1"/>
      <c r="N114" s="1"/>
      <c r="O114" s="1"/>
      <c r="P114" s="1"/>
      <c r="Q114" s="1"/>
      <c r="R114" s="1"/>
      <c r="S114" s="1"/>
      <c r="T114" s="1"/>
      <c r="U114" s="1"/>
      <c r="V114" s="1"/>
      <c r="W114" s="1"/>
      <c r="X114" s="1"/>
    </row>
    <row r="115" spans="1:24">
      <c r="A115">
        <v>29</v>
      </c>
      <c r="B115">
        <v>14</v>
      </c>
      <c r="C115">
        <v>16</v>
      </c>
      <c r="D115" s="3">
        <v>21</v>
      </c>
      <c r="E115" s="3">
        <v>19</v>
      </c>
      <c r="F115" s="3">
        <v>11</v>
      </c>
      <c r="G115" s="3" t="s">
        <v>10</v>
      </c>
      <c r="H115" s="3" t="s">
        <v>104</v>
      </c>
      <c r="I115" s="3" t="s">
        <v>151</v>
      </c>
      <c r="J115" s="1"/>
      <c r="K115" s="1"/>
      <c r="L115" s="1"/>
      <c r="M115" s="1"/>
      <c r="N115" s="1"/>
      <c r="O115" s="1"/>
      <c r="P115" s="1"/>
      <c r="Q115" s="1"/>
      <c r="R115" s="1"/>
      <c r="S115" s="1"/>
      <c r="T115" s="1"/>
      <c r="U115" s="1"/>
      <c r="V115" s="1"/>
      <c r="W115" s="1"/>
      <c r="X115" s="1"/>
    </row>
  </sheetData>
  <pageMargins left="0.7" right="0.7" top="0.78740157499999996" bottom="0.78740157499999996" header="0.3" footer="0.3"/>
  <pageSetup paperSize="9"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F5DAF-33FF-4191-94B5-6AD32A9A4041}">
  <sheetPr codeName="Tabelle21"/>
  <dimension ref="A1:S115"/>
  <sheetViews>
    <sheetView workbookViewId="0">
      <selection activeCell="J6" sqref="J6"/>
    </sheetView>
  </sheetViews>
  <sheetFormatPr defaultColWidth="11" defaultRowHeight="15.75"/>
  <cols>
    <col min="1" max="1" width="3.5" customWidth="1"/>
    <col min="2" max="2" width="8.375" customWidth="1"/>
    <col min="3" max="3" width="7.125" customWidth="1"/>
    <col min="4" max="4" width="3.125" customWidth="1"/>
    <col min="5" max="5" width="6.375" customWidth="1"/>
    <col min="6" max="6" width="5.625" customWidth="1"/>
    <col min="7" max="7" width="13.625" customWidth="1"/>
    <col min="8" max="8" width="12.875" customWidth="1"/>
    <col min="9" max="9" width="23.625" customWidth="1"/>
    <col min="18" max="18" width="30.125" customWidth="1"/>
    <col min="19" max="19" width="15" customWidth="1"/>
  </cols>
  <sheetData>
    <row r="1" spans="1:19" ht="18.75">
      <c r="A1" s="27" t="s">
        <v>426</v>
      </c>
    </row>
    <row r="2" spans="1:19">
      <c r="A2" t="s">
        <v>113</v>
      </c>
      <c r="B2" t="s">
        <v>114</v>
      </c>
      <c r="C2" t="s">
        <v>115</v>
      </c>
      <c r="D2" s="3" t="s">
        <v>113</v>
      </c>
      <c r="E2" s="3" t="s">
        <v>114</v>
      </c>
      <c r="F2" s="3" t="s">
        <v>115</v>
      </c>
      <c r="G2" s="3" t="s">
        <v>116</v>
      </c>
      <c r="H2" s="3" t="s">
        <v>117</v>
      </c>
      <c r="I2" s="3" t="s">
        <v>118</v>
      </c>
      <c r="J2" t="s">
        <v>123</v>
      </c>
      <c r="K2" t="s">
        <v>124</v>
      </c>
      <c r="L2" t="s">
        <v>125</v>
      </c>
      <c r="M2" t="s">
        <v>126</v>
      </c>
      <c r="N2" t="s">
        <v>127</v>
      </c>
      <c r="O2" t="s">
        <v>128</v>
      </c>
      <c r="P2" t="s">
        <v>129</v>
      </c>
      <c r="Q2" t="s">
        <v>130</v>
      </c>
      <c r="R2" t="s">
        <v>185</v>
      </c>
      <c r="S2" t="s">
        <v>503</v>
      </c>
    </row>
    <row r="3" spans="1:19">
      <c r="A3">
        <v>1</v>
      </c>
      <c r="B3">
        <v>10</v>
      </c>
      <c r="C3">
        <v>11</v>
      </c>
      <c r="D3" s="3">
        <v>1</v>
      </c>
      <c r="E3" s="3">
        <v>10</v>
      </c>
      <c r="F3" s="3">
        <v>11</v>
      </c>
      <c r="G3" s="3" t="s">
        <v>103</v>
      </c>
      <c r="H3" s="3" t="s">
        <v>104</v>
      </c>
      <c r="I3" s="3" t="s">
        <v>131</v>
      </c>
      <c r="J3" s="57">
        <f>'08_Modified_Tran_Areal_Increase'!J3/'07_Modified_Areal_Change'!B3</f>
        <v>2.0823940521691236E-3</v>
      </c>
      <c r="K3" s="57">
        <f>'08_Modified_Tran_Areal_Increase'!L3/'07_Modified_Areal_Change'!M16</f>
        <v>1.7206871618344411E-3</v>
      </c>
      <c r="L3" s="57">
        <f>'08_Modified_Tran_Areal_Increase'!N3/'07_Modified_Areal_Change'!N16</f>
        <v>1.3538489320776947E-3</v>
      </c>
      <c r="M3" s="57">
        <f>'08_Modified_Tran_Areal_Increase'!P3/'07_Modified_Areal_Change'!O16</f>
        <v>8.665556362119853E-4</v>
      </c>
      <c r="N3" s="57">
        <f>'08_Modified_Tran_Areal_Increase'!R3/'07_Modified_Areal_Change'!P16</f>
        <v>4.5203420189671552E-4</v>
      </c>
      <c r="O3" s="57">
        <f>'08_Modified_Tran_Areal_Increase'!T3/'07_Modified_Areal_Change'!Q16</f>
        <v>0</v>
      </c>
      <c r="P3" s="57">
        <f>'08_Modified_Tran_Areal_Increase'!V3/'07_Modified_Areal_Change'!R16</f>
        <v>0</v>
      </c>
      <c r="Q3" s="57">
        <f>'08_Modified_Tran_Areal_Increase'!X3/'07_Modified_Areal_Change'!S16</f>
        <v>0</v>
      </c>
    </row>
    <row r="4" spans="1:19">
      <c r="A4">
        <v>5</v>
      </c>
      <c r="B4">
        <v>12</v>
      </c>
      <c r="C4">
        <v>13</v>
      </c>
      <c r="D4" s="16">
        <v>2</v>
      </c>
      <c r="E4" s="16">
        <v>12</v>
      </c>
      <c r="F4" s="16">
        <v>13</v>
      </c>
      <c r="G4" s="16" t="s">
        <v>105</v>
      </c>
      <c r="H4" s="16" t="s">
        <v>106</v>
      </c>
      <c r="I4" s="16" t="s">
        <v>132</v>
      </c>
      <c r="J4" s="57">
        <f>'08_Modified_Tran_Areal_Increase'!J4/'07_Modified_Areal_Change'!B5</f>
        <v>6.6599443491225555E-2</v>
      </c>
      <c r="K4" s="57">
        <f>'08_Modified_Tran_Areal_Increase'!L4/'07_Modified_Areal_Change'!M18</f>
        <v>6.8980150359350512E-2</v>
      </c>
      <c r="L4" s="57">
        <f>'08_Modified_Tran_Areal_Increase'!N4/'07_Modified_Areal_Change'!N18</f>
        <v>7.1191756168042936E-2</v>
      </c>
      <c r="M4" s="57">
        <f>'08_Modified_Tran_Areal_Increase'!P4/'07_Modified_Areal_Change'!O18</f>
        <v>7.334157918937298E-2</v>
      </c>
      <c r="N4" s="57">
        <f>'08_Modified_Tran_Areal_Increase'!R4/'07_Modified_Areal_Change'!P18</f>
        <v>7.5348314574467543E-2</v>
      </c>
      <c r="O4" s="57">
        <f>'08_Modified_Tran_Areal_Increase'!T4/'07_Modified_Areal_Change'!Q18</f>
        <v>7.7304277074523323E-2</v>
      </c>
      <c r="P4" s="57">
        <f>'08_Modified_Tran_Areal_Increase'!V4/'07_Modified_Areal_Change'!R18</f>
        <v>7.9235486840200556E-2</v>
      </c>
      <c r="Q4" s="57">
        <f>'08_Modified_Tran_Areal_Increase'!X4/'07_Modified_Areal_Change'!S18</f>
        <v>8.1199555533772547E-2</v>
      </c>
    </row>
    <row r="5" spans="1:19">
      <c r="A5">
        <v>7</v>
      </c>
      <c r="B5">
        <v>12</v>
      </c>
      <c r="C5">
        <v>16</v>
      </c>
      <c r="D5" s="3">
        <v>3</v>
      </c>
      <c r="E5" s="3">
        <v>12</v>
      </c>
      <c r="F5" s="3">
        <v>16</v>
      </c>
      <c r="G5" s="3" t="s">
        <v>105</v>
      </c>
      <c r="H5" s="3" t="s">
        <v>109</v>
      </c>
      <c r="I5" s="3" t="s">
        <v>133</v>
      </c>
      <c r="J5" s="57">
        <f>'08_Modified_Tran_Areal_Increase'!J5/'07_Modified_Areal_Change'!B5</f>
        <v>0</v>
      </c>
      <c r="K5" s="57">
        <f>'08_Modified_Tran_Areal_Increase'!L5/'07_Modified_Areal_Change'!M18</f>
        <v>-1.8293503188926672E-2</v>
      </c>
      <c r="L5" s="57">
        <f>'08_Modified_Tran_Areal_Increase'!N5/'07_Modified_Areal_Change'!N18</f>
        <v>-1.8152394405273341E-2</v>
      </c>
      <c r="M5" s="57">
        <f>'08_Modified_Tran_Areal_Increase'!P5/'07_Modified_Areal_Change'!O18</f>
        <v>-1.8317784394279328E-2</v>
      </c>
      <c r="N5" s="57">
        <f>'08_Modified_Tran_Areal_Increase'!R5/'07_Modified_Areal_Change'!P18</f>
        <v>-1.8514262620633149E-2</v>
      </c>
      <c r="O5" s="57">
        <f>'08_Modified_Tran_Areal_Increase'!T5/'07_Modified_Areal_Change'!Q18</f>
        <v>-1.8615106783426032E-2</v>
      </c>
      <c r="P5" s="57">
        <f>'08_Modified_Tran_Areal_Increase'!V5/'07_Modified_Areal_Change'!R18</f>
        <v>-1.8885984247908452E-2</v>
      </c>
      <c r="Q5" s="57">
        <f>'08_Modified_Tran_Areal_Increase'!X5/'07_Modified_Areal_Change'!S18</f>
        <v>-1.9191736006135066E-2</v>
      </c>
    </row>
    <row r="6" spans="1:19">
      <c r="A6">
        <v>8</v>
      </c>
      <c r="B6">
        <v>12</v>
      </c>
      <c r="C6">
        <v>17</v>
      </c>
      <c r="D6" s="3">
        <v>4</v>
      </c>
      <c r="E6" s="3">
        <v>12</v>
      </c>
      <c r="F6" s="3">
        <v>17</v>
      </c>
      <c r="G6" s="3" t="s">
        <v>105</v>
      </c>
      <c r="H6" s="3" t="s">
        <v>110</v>
      </c>
      <c r="I6" s="3" t="s">
        <v>134</v>
      </c>
      <c r="J6" s="57">
        <f>'08_Modified_Tran_Areal_Increase'!J6/'07_Modified_Areal_Change'!B5</f>
        <v>1.0649917899766994E-3</v>
      </c>
      <c r="K6" s="57">
        <f>'08_Modified_Tran_Areal_Increase'!L6/'07_Modified_Areal_Change'!M18</f>
        <v>1.0109977895284203E-3</v>
      </c>
      <c r="L6" s="57">
        <f>'08_Modified_Tran_Areal_Increase'!N6/'07_Modified_Areal_Change'!N18</f>
        <v>9.6845924004222348E-4</v>
      </c>
      <c r="M6" s="57">
        <f>'08_Modified_Tran_Areal_Increase'!P6/'07_Modified_Areal_Change'!O18</f>
        <v>9.4331700079398125E-4</v>
      </c>
      <c r="N6" s="57">
        <f>'08_Modified_Tran_Areal_Increase'!R6/'07_Modified_Areal_Change'!P18</f>
        <v>9.1547057491494219E-4</v>
      </c>
      <c r="O6" s="57">
        <f>'08_Modified_Tran_Areal_Increase'!T6/'07_Modified_Areal_Change'!Q18</f>
        <v>8.9300203461234874E-4</v>
      </c>
      <c r="P6" s="57">
        <f>'08_Modified_Tran_Areal_Increase'!V6/'07_Modified_Areal_Change'!R18</f>
        <v>8.8277091743519179E-4</v>
      </c>
      <c r="Q6" s="57">
        <f>'08_Modified_Tran_Areal_Increase'!X6/'07_Modified_Areal_Change'!S18</f>
        <v>8.6924148589794241E-4</v>
      </c>
    </row>
    <row r="7" spans="1:19">
      <c r="A7">
        <v>9</v>
      </c>
      <c r="B7">
        <v>13</v>
      </c>
      <c r="C7">
        <v>12</v>
      </c>
      <c r="D7" s="17">
        <v>5</v>
      </c>
      <c r="E7" s="17">
        <v>13</v>
      </c>
      <c r="F7" s="17">
        <v>12</v>
      </c>
      <c r="G7" s="17" t="s">
        <v>106</v>
      </c>
      <c r="H7" s="17" t="s">
        <v>105</v>
      </c>
      <c r="I7" s="17" t="s">
        <v>135</v>
      </c>
      <c r="J7" s="57">
        <f>'08_Modified_Tran_Areal_Increase'!J7/'07_Modified_Areal_Change'!B6</f>
        <v>-1.5021251980322954E-3</v>
      </c>
      <c r="K7" s="57">
        <f>'08_Modified_Tran_Areal_Increase'!L7/'07_Modified_Areal_Change'!M19</f>
        <v>-1.4756437906965935E-3</v>
      </c>
      <c r="L7" s="57">
        <f>'08_Modified_Tran_Areal_Increase'!N7/'07_Modified_Areal_Change'!N19</f>
        <v>-1.4588745728581927E-3</v>
      </c>
      <c r="M7" s="57">
        <f>'08_Modified_Tran_Areal_Increase'!P7/'07_Modified_Areal_Change'!O19</f>
        <v>-1.445895558243126E-3</v>
      </c>
      <c r="N7" s="57">
        <f>'08_Modified_Tran_Areal_Increase'!R7/'07_Modified_Areal_Change'!P19</f>
        <v>-1.4281547017357028E-3</v>
      </c>
      <c r="O7" s="57">
        <f>'08_Modified_Tran_Areal_Increase'!T7/'07_Modified_Areal_Change'!Q19</f>
        <v>-1.4214919098249419E-3</v>
      </c>
      <c r="P7" s="57">
        <f>'08_Modified_Tran_Areal_Increase'!V7/'07_Modified_Areal_Change'!R19</f>
        <v>-1.4147710621879484E-3</v>
      </c>
      <c r="Q7" s="57">
        <f>'08_Modified_Tran_Areal_Increase'!X7/'07_Modified_Areal_Change'!S19</f>
        <v>-1.4111664736699888E-3</v>
      </c>
    </row>
    <row r="8" spans="1:19">
      <c r="A8">
        <v>10</v>
      </c>
      <c r="B8">
        <v>14</v>
      </c>
      <c r="C8">
        <v>12</v>
      </c>
      <c r="D8" s="17">
        <v>6</v>
      </c>
      <c r="E8" s="17">
        <v>14</v>
      </c>
      <c r="F8" s="17">
        <v>12</v>
      </c>
      <c r="G8" s="17" t="s">
        <v>107</v>
      </c>
      <c r="H8" s="17" t="s">
        <v>105</v>
      </c>
      <c r="I8" s="17" t="s">
        <v>136</v>
      </c>
      <c r="J8" s="57">
        <f>'08_Modified_Tran_Areal_Increase'!J8/'07_Modified_Areal_Change'!B7</f>
        <v>-2.6003175697029654E-3</v>
      </c>
      <c r="K8" s="57">
        <f>'08_Modified_Tran_Areal_Increase'!L8/'07_Modified_Areal_Change'!M20</f>
        <v>-2.7067827992674214E-3</v>
      </c>
      <c r="L8" s="57">
        <f>'08_Modified_Tran_Areal_Increase'!N8/'07_Modified_Areal_Change'!N20</f>
        <v>-2.7902474633114587E-3</v>
      </c>
      <c r="M8" s="57">
        <f>'08_Modified_Tran_Areal_Increase'!P8/'07_Modified_Areal_Change'!O20</f>
        <v>-2.8579172786321848E-3</v>
      </c>
      <c r="N8" s="57">
        <f>'08_Modified_Tran_Areal_Increase'!R8/'07_Modified_Areal_Change'!P20</f>
        <v>-2.9249931887011318E-3</v>
      </c>
      <c r="O8" s="57">
        <f>'08_Modified_Tran_Areal_Increase'!T8/'07_Modified_Areal_Change'!Q20</f>
        <v>-2.9667297656070296E-3</v>
      </c>
      <c r="P8" s="57">
        <f>'08_Modified_Tran_Areal_Increase'!V8/'07_Modified_Areal_Change'!R20</f>
        <v>-2.9936332018667224E-3</v>
      </c>
      <c r="Q8" s="57">
        <f>'08_Modified_Tran_Areal_Increase'!X8/'07_Modified_Areal_Change'!S20</f>
        <v>-3.0230846390651906E-3</v>
      </c>
    </row>
    <row r="9" spans="1:19">
      <c r="A9">
        <v>11</v>
      </c>
      <c r="B9">
        <v>14</v>
      </c>
      <c r="C9">
        <v>13</v>
      </c>
      <c r="D9" s="16">
        <v>7</v>
      </c>
      <c r="E9" s="16">
        <v>14</v>
      </c>
      <c r="F9" s="16">
        <v>13</v>
      </c>
      <c r="G9" s="16" t="s">
        <v>107</v>
      </c>
      <c r="H9" s="16" t="s">
        <v>106</v>
      </c>
      <c r="I9" s="16" t="s">
        <v>137</v>
      </c>
      <c r="J9" s="57">
        <f>'08_Modified_Tran_Areal_Increase'!J9/'07_Modified_Areal_Change'!B7</f>
        <v>7.3402612450006646E-3</v>
      </c>
      <c r="K9" s="57">
        <f>'08_Modified_Tran_Areal_Increase'!L9/'07_Modified_Areal_Change'!M20</f>
        <v>6.4995794460634458E-3</v>
      </c>
      <c r="L9" s="57">
        <f>'08_Modified_Tran_Areal_Increase'!N9/'07_Modified_Areal_Change'!N20</f>
        <v>5.8033158085802772E-3</v>
      </c>
      <c r="M9" s="57">
        <f>'08_Modified_Tran_Areal_Increase'!P9/'07_Modified_Areal_Change'!O20</f>
        <v>5.1753469609483538E-3</v>
      </c>
      <c r="N9" s="57">
        <f>'08_Modified_Tran_Areal_Increase'!R9/'07_Modified_Areal_Change'!P20</f>
        <v>4.6782730258369872E-3</v>
      </c>
      <c r="O9" s="57">
        <f>'08_Modified_Tran_Areal_Increase'!T9/'07_Modified_Areal_Change'!Q20</f>
        <v>4.246520908631736E-3</v>
      </c>
      <c r="P9" s="57">
        <f>'08_Modified_Tran_Areal_Increase'!V9/'07_Modified_Areal_Change'!R20</f>
        <v>3.863048890827061E-3</v>
      </c>
      <c r="Q9" s="57">
        <f>'08_Modified_Tran_Areal_Increase'!X9/'07_Modified_Areal_Change'!S20</f>
        <v>3.4867019462347885E-3</v>
      </c>
    </row>
    <row r="10" spans="1:19">
      <c r="A10">
        <v>12</v>
      </c>
      <c r="B10">
        <v>15</v>
      </c>
      <c r="C10">
        <v>10</v>
      </c>
      <c r="D10" s="3">
        <v>8</v>
      </c>
      <c r="E10" s="3">
        <v>14</v>
      </c>
      <c r="F10" s="3">
        <v>16</v>
      </c>
      <c r="G10" s="3" t="s">
        <v>107</v>
      </c>
      <c r="H10" s="3" t="s">
        <v>109</v>
      </c>
      <c r="I10" s="3" t="s">
        <v>138</v>
      </c>
      <c r="J10" s="57">
        <f>'08_Modified_Tran_Areal_Increase'!J10/'07_Modified_Areal_Change'!B7</f>
        <v>-9.4812435453201054E-3</v>
      </c>
      <c r="K10" s="57">
        <f>'08_Modified_Tran_Areal_Increase'!L10/'07_Modified_Areal_Change'!M20</f>
        <v>-9.8353248686792356E-3</v>
      </c>
      <c r="L10" s="57">
        <f>'08_Modified_Tran_Areal_Increase'!N10/'07_Modified_Areal_Change'!N20</f>
        <v>-1.0353572300114142E-2</v>
      </c>
      <c r="M10" s="57">
        <f>'08_Modified_Tran_Areal_Increase'!P10/'07_Modified_Areal_Change'!O20</f>
        <v>-1.0663901015814386E-2</v>
      </c>
      <c r="N10" s="57">
        <f>'08_Modified_Tran_Areal_Increase'!R10/'07_Modified_Areal_Change'!P20</f>
        <v>-1.0968513996314572E-2</v>
      </c>
      <c r="O10" s="57">
        <f>'08_Modified_Tran_Areal_Increase'!T10/'07_Modified_Areal_Change'!Q20</f>
        <v>-1.1362846883200085E-2</v>
      </c>
      <c r="P10" s="57">
        <f>'08_Modified_Tran_Areal_Increase'!V10/'07_Modified_Areal_Change'!R20</f>
        <v>-1.1649761914482245E-2</v>
      </c>
      <c r="Q10" s="57">
        <f>'08_Modified_Tran_Areal_Increase'!X10/'07_Modified_Areal_Change'!S20</f>
        <v>-1.193053485521927E-2</v>
      </c>
    </row>
    <row r="11" spans="1:19">
      <c r="A11">
        <v>14</v>
      </c>
      <c r="B11">
        <v>15</v>
      </c>
      <c r="C11">
        <v>17</v>
      </c>
      <c r="D11" s="3">
        <v>9</v>
      </c>
      <c r="E11" s="3">
        <v>15</v>
      </c>
      <c r="F11" s="3">
        <v>10</v>
      </c>
      <c r="G11" s="3" t="s">
        <v>108</v>
      </c>
      <c r="H11" s="3" t="s">
        <v>103</v>
      </c>
      <c r="I11" s="3" t="s">
        <v>139</v>
      </c>
      <c r="J11" s="57">
        <f>'08_Modified_Tran_Areal_Increase'!J11/'07_Modified_Areal_Change'!B8</f>
        <v>5.0957398887261831E-3</v>
      </c>
      <c r="K11" s="57">
        <f>'08_Modified_Tran_Areal_Increase'!L11/'07_Modified_Areal_Change'!M21</f>
        <v>4.8931662425768059E-3</v>
      </c>
      <c r="L11" s="57">
        <f>'08_Modified_Tran_Areal_Increase'!N11/'07_Modified_Areal_Change'!N21</f>
        <v>4.7391196573688442E-3</v>
      </c>
      <c r="M11" s="57">
        <f>'08_Modified_Tran_Areal_Increase'!P11/'07_Modified_Areal_Change'!O21</f>
        <v>4.5723328155597006E-3</v>
      </c>
      <c r="N11" s="57">
        <f>'08_Modified_Tran_Areal_Increase'!R11/'07_Modified_Areal_Change'!P21</f>
        <v>4.3202551275945576E-3</v>
      </c>
      <c r="O11" s="57">
        <f>'08_Modified_Tran_Areal_Increase'!T11/'07_Modified_Areal_Change'!Q21</f>
        <v>4.13745005808255E-3</v>
      </c>
      <c r="P11" s="57">
        <f>'08_Modified_Tran_Areal_Increase'!V11/'07_Modified_Areal_Change'!R21</f>
        <v>3.9770943122461426E-3</v>
      </c>
      <c r="Q11" s="57">
        <f>'08_Modified_Tran_Areal_Increase'!X11/'07_Modified_Areal_Change'!S21</f>
        <v>3.7016014138175884E-3</v>
      </c>
    </row>
    <row r="12" spans="1:19">
      <c r="A12">
        <v>15</v>
      </c>
      <c r="B12">
        <v>15</v>
      </c>
      <c r="C12">
        <v>18</v>
      </c>
      <c r="D12" s="3">
        <v>10</v>
      </c>
      <c r="E12" s="3">
        <v>15</v>
      </c>
      <c r="F12" s="3">
        <v>17</v>
      </c>
      <c r="G12" s="3" t="s">
        <v>108</v>
      </c>
      <c r="H12" s="3" t="s">
        <v>110</v>
      </c>
      <c r="I12" s="3" t="s">
        <v>140</v>
      </c>
      <c r="J12" s="57">
        <f>'08_Modified_Tran_Areal_Increase'!J12/'07_Modified_Areal_Change'!B8</f>
        <v>4.3782995810153196E-3</v>
      </c>
      <c r="K12" s="57">
        <f>'08_Modified_Tran_Areal_Increase'!L12/'07_Modified_Areal_Change'!M21</f>
        <v>4.598253235737408E-3</v>
      </c>
      <c r="L12" s="57">
        <f>'08_Modified_Tran_Areal_Increase'!N12/'07_Modified_Areal_Change'!N21</f>
        <v>4.8009818727547723E-3</v>
      </c>
      <c r="M12" s="57">
        <f>'08_Modified_Tran_Areal_Increase'!P12/'07_Modified_Areal_Change'!O21</f>
        <v>4.9901330249905807E-3</v>
      </c>
      <c r="N12" s="57">
        <f>'08_Modified_Tran_Areal_Increase'!R12/'07_Modified_Areal_Change'!P21</f>
        <v>5.1765613874078346E-3</v>
      </c>
      <c r="O12" s="57">
        <f>'08_Modified_Tran_Areal_Increase'!T12/'07_Modified_Areal_Change'!Q21</f>
        <v>5.3602602942368098E-3</v>
      </c>
      <c r="P12" s="57">
        <f>'08_Modified_Tran_Areal_Increase'!V12/'07_Modified_Areal_Change'!R21</f>
        <v>5.5397186025671584E-3</v>
      </c>
      <c r="Q12" s="57">
        <f>'08_Modified_Tran_Areal_Increase'!X12/'07_Modified_Areal_Change'!S21</f>
        <v>5.7249969510791273E-3</v>
      </c>
    </row>
    <row r="13" spans="1:19">
      <c r="A13">
        <v>16</v>
      </c>
      <c r="B13">
        <v>16</v>
      </c>
      <c r="C13">
        <v>12</v>
      </c>
      <c r="D13" s="3">
        <v>11</v>
      </c>
      <c r="E13" s="3">
        <v>15</v>
      </c>
      <c r="F13" s="3">
        <v>18</v>
      </c>
      <c r="G13" s="3" t="s">
        <v>108</v>
      </c>
      <c r="H13" s="3" t="s">
        <v>111</v>
      </c>
      <c r="I13" s="3" t="s">
        <v>141</v>
      </c>
      <c r="J13" s="57">
        <f>'08_Modified_Tran_Areal_Increase'!J13/'07_Modified_Areal_Change'!B8</f>
        <v>-4.6401346492032201E-4</v>
      </c>
      <c r="K13" s="57">
        <f>'08_Modified_Tran_Areal_Increase'!L13/'07_Modified_Areal_Change'!M21</f>
        <v>-4.6957715322523441E-4</v>
      </c>
      <c r="L13" s="57">
        <f>'08_Modified_Tran_Areal_Increase'!N13/'07_Modified_Areal_Change'!N21</f>
        <v>-4.6451626016216497E-4</v>
      </c>
      <c r="M13" s="57">
        <f>'08_Modified_Tran_Areal_Increase'!P13/'07_Modified_Areal_Change'!O21</f>
        <v>-4.5953625795735272E-4</v>
      </c>
      <c r="N13" s="57">
        <f>'08_Modified_Tran_Areal_Increase'!R13/'07_Modified_Areal_Change'!P21</f>
        <v>-4.5470943550941247E-4</v>
      </c>
      <c r="O13" s="57">
        <f>'08_Modified_Tran_Areal_Increase'!T13/'07_Modified_Areal_Change'!Q21</f>
        <v>-4.5020537461806808E-4</v>
      </c>
      <c r="P13" s="57">
        <f>'08_Modified_Tran_Areal_Increase'!V13/'07_Modified_Areal_Change'!R21</f>
        <v>-4.5508702943260708E-4</v>
      </c>
      <c r="Q13" s="57">
        <f>'08_Modified_Tran_Areal_Increase'!X13/'07_Modified_Areal_Change'!S21</f>
        <v>-4.5121343023795426E-4</v>
      </c>
    </row>
    <row r="14" spans="1:19">
      <c r="A14">
        <v>18</v>
      </c>
      <c r="B14">
        <v>16</v>
      </c>
      <c r="C14">
        <v>14</v>
      </c>
      <c r="D14" s="17">
        <v>12</v>
      </c>
      <c r="E14" s="17">
        <v>16</v>
      </c>
      <c r="F14" s="17">
        <v>12</v>
      </c>
      <c r="G14" s="17" t="s">
        <v>109</v>
      </c>
      <c r="H14" s="17" t="s">
        <v>105</v>
      </c>
      <c r="I14" s="17" t="s">
        <v>142</v>
      </c>
      <c r="J14" s="57">
        <f>'08_Modified_Tran_Areal_Increase'!J14/'07_Modified_Areal_Change'!B9</f>
        <v>-7.9524275189945051E-4</v>
      </c>
      <c r="K14" s="57">
        <f>'08_Modified_Tran_Areal_Increase'!L14/'07_Modified_Areal_Change'!M22</f>
        <v>-7.9531308167865209E-4</v>
      </c>
      <c r="L14" s="57">
        <f>'08_Modified_Tran_Areal_Increase'!N14/'07_Modified_Areal_Change'!N22</f>
        <v>-7.9819130302375286E-4</v>
      </c>
      <c r="M14" s="57">
        <f>'08_Modified_Tran_Areal_Increase'!P14/'07_Modified_Areal_Change'!O22</f>
        <v>-8.0108189483598768E-4</v>
      </c>
      <c r="N14" s="57">
        <f>'08_Modified_Tran_Areal_Increase'!R14/'07_Modified_Areal_Change'!P22</f>
        <v>-8.0497109205979027E-4</v>
      </c>
      <c r="O14" s="57">
        <f>'08_Modified_Tran_Areal_Increase'!T14/'07_Modified_Areal_Change'!Q22</f>
        <v>-8.0797922004160962E-4</v>
      </c>
      <c r="P14" s="57">
        <f>'08_Modified_Tran_Areal_Increase'!V14/'07_Modified_Areal_Change'!R22</f>
        <v>-8.0986568636762929E-4</v>
      </c>
      <c r="Q14" s="57">
        <f>'08_Modified_Tran_Areal_Increase'!X14/'07_Modified_Areal_Change'!S22</f>
        <v>-8.1249374361011691E-4</v>
      </c>
    </row>
    <row r="15" spans="1:19">
      <c r="A15">
        <v>19</v>
      </c>
      <c r="B15">
        <v>17</v>
      </c>
      <c r="C15">
        <v>10</v>
      </c>
      <c r="D15" s="3">
        <v>13</v>
      </c>
      <c r="E15" s="3">
        <v>16</v>
      </c>
      <c r="F15" s="3">
        <v>14</v>
      </c>
      <c r="G15" s="3" t="s">
        <v>109</v>
      </c>
      <c r="H15" s="3" t="s">
        <v>107</v>
      </c>
      <c r="I15" s="3" t="s">
        <v>143</v>
      </c>
      <c r="J15" s="57">
        <f>'08_Modified_Tran_Areal_Increase'!J15/'07_Modified_Areal_Change'!B9</f>
        <v>-1.153157691151524E-2</v>
      </c>
      <c r="K15" s="57">
        <f>'08_Modified_Tran_Areal_Increase'!L15/'07_Modified_Areal_Change'!M22</f>
        <v>-1.1685858703731343E-2</v>
      </c>
      <c r="L15" s="57">
        <f>'08_Modified_Tran_Areal_Increase'!N15/'07_Modified_Areal_Change'!N22</f>
        <v>-1.1844324771939205E-2</v>
      </c>
      <c r="M15" s="57">
        <f>'08_Modified_Tran_Areal_Increase'!P15/'07_Modified_Areal_Change'!O22</f>
        <v>-1.2007147678777839E-2</v>
      </c>
      <c r="N15" s="57">
        <f>'08_Modified_Tran_Areal_Increase'!R15/'07_Modified_Areal_Change'!P22</f>
        <v>-1.2174509607960951E-2</v>
      </c>
      <c r="O15" s="57">
        <f>'08_Modified_Tran_Areal_Increase'!T15/'07_Modified_Areal_Change'!Q22</f>
        <v>-1.2346603044273041E-2</v>
      </c>
      <c r="P15" s="57">
        <f>'08_Modified_Tran_Areal_Increase'!V15/'07_Modified_Areal_Change'!R22</f>
        <v>-1.2523631512065153E-2</v>
      </c>
      <c r="Q15" s="57">
        <f>'08_Modified_Tran_Areal_Increase'!X15/'07_Modified_Areal_Change'!S22</f>
        <v>-1.2705810378207161E-2</v>
      </c>
    </row>
    <row r="16" spans="1:19">
      <c r="A16">
        <v>21</v>
      </c>
      <c r="B16">
        <v>17</v>
      </c>
      <c r="C16">
        <v>12</v>
      </c>
      <c r="D16" s="3">
        <v>14</v>
      </c>
      <c r="E16" s="3">
        <v>17</v>
      </c>
      <c r="F16" s="3">
        <v>10</v>
      </c>
      <c r="G16" s="3" t="s">
        <v>110</v>
      </c>
      <c r="H16" s="3" t="s">
        <v>103</v>
      </c>
      <c r="I16" s="3" t="s">
        <v>144</v>
      </c>
      <c r="J16" s="57">
        <f>'08_Modified_Tran_Areal_Increase'!J16/'07_Modified_Areal_Change'!B10</f>
        <v>7.8752343734859211E-3</v>
      </c>
      <c r="K16" s="57">
        <f>'08_Modified_Tran_Areal_Increase'!L16/'07_Modified_Areal_Change'!M23</f>
        <v>8.0788422892113052E-3</v>
      </c>
      <c r="L16" s="57">
        <f>'08_Modified_Tran_Areal_Increase'!N16/'07_Modified_Areal_Change'!N23</f>
        <v>8.2350153174205309E-3</v>
      </c>
      <c r="M16" s="57">
        <f>'08_Modified_Tran_Areal_Increase'!P16/'07_Modified_Areal_Change'!O23</f>
        <v>8.3878943612658921E-3</v>
      </c>
      <c r="N16" s="57">
        <f>'08_Modified_Tran_Areal_Increase'!R16/'07_Modified_Areal_Change'!P23</f>
        <v>8.5760798656821843E-3</v>
      </c>
      <c r="O16" s="57">
        <f>'08_Modified_Tran_Areal_Increase'!T16/'07_Modified_Areal_Change'!Q23</f>
        <v>8.7209370864230439E-3</v>
      </c>
      <c r="P16" s="57">
        <f>'08_Modified_Tran_Areal_Increase'!V16/'07_Modified_Areal_Change'!R23</f>
        <v>8.8209640717244655E-3</v>
      </c>
      <c r="Q16" s="57">
        <f>'08_Modified_Tran_Areal_Increase'!X16/'07_Modified_Areal_Change'!S23</f>
        <v>8.9822197595161961E-3</v>
      </c>
    </row>
    <row r="17" spans="1:17">
      <c r="A17">
        <v>22</v>
      </c>
      <c r="B17">
        <v>17</v>
      </c>
      <c r="C17">
        <v>15</v>
      </c>
      <c r="D17" s="17">
        <v>15</v>
      </c>
      <c r="E17" s="17">
        <v>17</v>
      </c>
      <c r="F17" s="17">
        <v>12</v>
      </c>
      <c r="G17" s="17" t="s">
        <v>110</v>
      </c>
      <c r="H17" s="17" t="s">
        <v>105</v>
      </c>
      <c r="I17" s="17" t="s">
        <v>145</v>
      </c>
      <c r="J17" s="57">
        <f>'08_Modified_Tran_Areal_Increase'!J17/'07_Modified_Areal_Change'!B10</f>
        <v>-5.4278473542343443E-4</v>
      </c>
      <c r="K17" s="57">
        <f>'08_Modified_Tran_Areal_Increase'!L17/'07_Modified_Areal_Change'!M23</f>
        <v>-5.3519398931055546E-4</v>
      </c>
      <c r="L17" s="57">
        <f>'08_Modified_Tran_Areal_Increase'!N17/'07_Modified_Areal_Change'!N23</f>
        <v>-5.1974443687431747E-4</v>
      </c>
      <c r="M17" s="57">
        <f>'08_Modified_Tran_Areal_Increase'!P17/'07_Modified_Areal_Change'!O23</f>
        <v>-5.0658504751123034E-4</v>
      </c>
      <c r="N17" s="57">
        <f>'08_Modified_Tran_Areal_Increase'!R17/'07_Modified_Areal_Change'!P23</f>
        <v>-5.0533528459397164E-4</v>
      </c>
      <c r="O17" s="57">
        <f>'08_Modified_Tran_Areal_Increase'!T17/'07_Modified_Areal_Change'!Q23</f>
        <v>-4.9476073562838277E-4</v>
      </c>
      <c r="P17" s="57">
        <f>'08_Modified_Tran_Areal_Increase'!V17/'07_Modified_Areal_Change'!R23</f>
        <v>-4.9309729031244462E-4</v>
      </c>
      <c r="Q17" s="57">
        <f>'08_Modified_Tran_Areal_Increase'!X17/'07_Modified_Areal_Change'!S23</f>
        <v>-4.8387063251330797E-4</v>
      </c>
    </row>
    <row r="18" spans="1:17">
      <c r="A18">
        <v>23</v>
      </c>
      <c r="B18">
        <v>17</v>
      </c>
      <c r="C18">
        <v>18</v>
      </c>
      <c r="D18" s="3">
        <v>16</v>
      </c>
      <c r="E18" s="3">
        <v>17</v>
      </c>
      <c r="F18" s="3">
        <v>15</v>
      </c>
      <c r="G18" s="3" t="s">
        <v>110</v>
      </c>
      <c r="H18" s="3" t="s">
        <v>108</v>
      </c>
      <c r="I18" s="3" t="s">
        <v>146</v>
      </c>
      <c r="J18" s="57">
        <f>'08_Modified_Tran_Areal_Increase'!J18/'07_Modified_Areal_Change'!B10</f>
        <v>-1.4997251349990942E-2</v>
      </c>
      <c r="K18" s="57">
        <f>'08_Modified_Tran_Areal_Increase'!L18/'07_Modified_Areal_Change'!M23</f>
        <v>-1.510694799066443E-2</v>
      </c>
      <c r="L18" s="57">
        <f>'08_Modified_Tran_Areal_Increase'!N18/'07_Modified_Areal_Change'!N23</f>
        <v>-1.5176853937947286E-2</v>
      </c>
      <c r="M18" s="57">
        <f>'08_Modified_Tran_Areal_Increase'!P18/'07_Modified_Areal_Change'!O23</f>
        <v>-1.5218959854828571E-2</v>
      </c>
      <c r="N18" s="57">
        <f>'08_Modified_Tran_Areal_Increase'!R18/'07_Modified_Areal_Change'!P23</f>
        <v>-1.5240532370198453E-2</v>
      </c>
      <c r="O18" s="57">
        <f>'08_Modified_Tran_Areal_Increase'!T18/'07_Modified_Areal_Change'!Q23</f>
        <v>-1.5246664809005835E-2</v>
      </c>
      <c r="P18" s="57">
        <f>'08_Modified_Tran_Areal_Increase'!V18/'07_Modified_Areal_Change'!R23</f>
        <v>-1.524101987977312E-2</v>
      </c>
      <c r="Q18" s="57">
        <f>'08_Modified_Tran_Areal_Increase'!X18/'07_Modified_Areal_Change'!S23</f>
        <v>-1.5226019985852643E-2</v>
      </c>
    </row>
    <row r="19" spans="1:17">
      <c r="A19">
        <v>24</v>
      </c>
      <c r="B19">
        <v>18</v>
      </c>
      <c r="C19">
        <v>10</v>
      </c>
      <c r="D19" s="3">
        <v>17</v>
      </c>
      <c r="E19" s="3">
        <v>17</v>
      </c>
      <c r="F19" s="3">
        <v>18</v>
      </c>
      <c r="G19" s="3" t="s">
        <v>110</v>
      </c>
      <c r="H19" s="3" t="s">
        <v>111</v>
      </c>
      <c r="I19" s="3" t="s">
        <v>147</v>
      </c>
      <c r="J19" s="57">
        <f>'08_Modified_Tran_Areal_Increase'!J19/'07_Modified_Areal_Change'!B10</f>
        <v>-5.1755348010343609E-4</v>
      </c>
      <c r="K19" s="57">
        <f>'08_Modified_Tran_Areal_Increase'!L19/'07_Modified_Areal_Change'!M23</f>
        <v>-5.1900874166529228E-4</v>
      </c>
      <c r="L19" s="57">
        <f>'08_Modified_Tran_Areal_Increase'!N19/'07_Modified_Areal_Change'!N23</f>
        <v>-5.2787895901108958E-4</v>
      </c>
      <c r="M19" s="57">
        <f>'08_Modified_Tran_Areal_Increase'!P19/'07_Modified_Areal_Change'!O23</f>
        <v>-5.3646359521743495E-4</v>
      </c>
      <c r="N19" s="57">
        <f>'08_Modified_Tran_Areal_Increase'!R19/'07_Modified_Areal_Change'!P23</f>
        <v>-5.4472326716356937E-4</v>
      </c>
      <c r="O19" s="57">
        <f>'08_Modified_Tran_Areal_Increase'!T19/'07_Modified_Areal_Change'!Q23</f>
        <v>-5.5256279414483522E-4</v>
      </c>
      <c r="P19" s="57">
        <f>'08_Modified_Tran_Areal_Increase'!V19/'07_Modified_Areal_Change'!R23</f>
        <v>-5.5448641196445439E-4</v>
      </c>
      <c r="Q19" s="57">
        <f>'08_Modified_Tran_Areal_Increase'!X19/'07_Modified_Areal_Change'!S23</f>
        <v>-5.6171840927759327E-4</v>
      </c>
    </row>
    <row r="20" spans="1:17">
      <c r="A20">
        <v>26</v>
      </c>
      <c r="B20">
        <v>18</v>
      </c>
      <c r="C20">
        <v>15</v>
      </c>
      <c r="D20" s="3">
        <v>18</v>
      </c>
      <c r="E20" s="3">
        <v>18</v>
      </c>
      <c r="F20" s="3">
        <v>10</v>
      </c>
      <c r="G20" s="3" t="s">
        <v>111</v>
      </c>
      <c r="H20" s="3" t="s">
        <v>103</v>
      </c>
      <c r="I20" s="3" t="s">
        <v>148</v>
      </c>
      <c r="J20" s="57">
        <f>'08_Modified_Tran_Areal_Increase'!J20/'07_Modified_Areal_Change'!B11</f>
        <v>1.880791268020755E-2</v>
      </c>
      <c r="K20" s="57">
        <f>'08_Modified_Tran_Areal_Increase'!L20/'07_Modified_Areal_Change'!M24</f>
        <v>1.8857504594374033E-2</v>
      </c>
      <c r="L20" s="57">
        <f>'08_Modified_Tran_Areal_Increase'!N20/'07_Modified_Areal_Change'!N24</f>
        <v>1.897997337568013E-2</v>
      </c>
      <c r="M20" s="57">
        <f>'08_Modified_Tran_Areal_Increase'!P20/'07_Modified_Areal_Change'!O24</f>
        <v>1.9170481611346459E-2</v>
      </c>
      <c r="N20" s="57">
        <f>'08_Modified_Tran_Areal_Increase'!R20/'07_Modified_Areal_Change'!P24</f>
        <v>1.9521845552896936E-2</v>
      </c>
      <c r="O20" s="57">
        <f>'08_Modified_Tran_Areal_Increase'!T20/'07_Modified_Areal_Change'!Q24</f>
        <v>1.9765305866069473E-2</v>
      </c>
      <c r="P20" s="57">
        <f>'08_Modified_Tran_Areal_Increase'!V20/'07_Modified_Areal_Change'!R24</f>
        <v>2.031038217663592E-2</v>
      </c>
      <c r="Q20" s="57">
        <f>'08_Modified_Tran_Areal_Increase'!X20/'07_Modified_Areal_Change'!S24</f>
        <v>2.0878554027508149E-2</v>
      </c>
    </row>
    <row r="21" spans="1:17">
      <c r="A21">
        <v>27</v>
      </c>
      <c r="B21">
        <v>18</v>
      </c>
      <c r="C21">
        <v>17</v>
      </c>
      <c r="D21" s="3">
        <v>19</v>
      </c>
      <c r="E21" s="3">
        <v>18</v>
      </c>
      <c r="F21" s="3">
        <v>15</v>
      </c>
      <c r="G21" s="3" t="s">
        <v>111</v>
      </c>
      <c r="H21" s="3" t="s">
        <v>108</v>
      </c>
      <c r="I21" s="3" t="s">
        <v>149</v>
      </c>
      <c r="J21" s="57">
        <f>'08_Modified_Tran_Areal_Increase'!J21/'07_Modified_Areal_Change'!B11</f>
        <v>-1.240157323172328E-2</v>
      </c>
      <c r="K21" s="57">
        <f>'08_Modified_Tran_Areal_Increase'!L21/'07_Modified_Areal_Change'!M24</f>
        <v>-1.0582234682608174E-2</v>
      </c>
      <c r="L21" s="57">
        <f>'08_Modified_Tran_Areal_Increase'!N21/'07_Modified_Areal_Change'!N24</f>
        <v>-9.1770879847896409E-3</v>
      </c>
      <c r="M21" s="57">
        <f>'08_Modified_Tran_Areal_Increase'!P21/'07_Modified_Areal_Change'!O24</f>
        <v>-8.0634613978027795E-3</v>
      </c>
      <c r="N21" s="57">
        <f>'08_Modified_Tran_Areal_Increase'!R21/'07_Modified_Areal_Change'!P24</f>
        <v>-7.1676621312058934E-3</v>
      </c>
      <c r="O21" s="57">
        <f>'08_Modified_Tran_Areal_Increase'!T21/'07_Modified_Areal_Change'!Q24</f>
        <v>-6.4378319621156699E-3</v>
      </c>
      <c r="P21" s="57">
        <f>'08_Modified_Tran_Areal_Increase'!V21/'07_Modified_Areal_Change'!R24</f>
        <v>-5.8365048180344043E-3</v>
      </c>
      <c r="Q21" s="57">
        <f>'08_Modified_Tran_Areal_Increase'!X21/'07_Modified_Areal_Change'!S24</f>
        <v>-5.3393353211889641E-3</v>
      </c>
    </row>
    <row r="22" spans="1:17">
      <c r="A22">
        <v>28</v>
      </c>
      <c r="B22">
        <v>19</v>
      </c>
      <c r="C22">
        <v>11</v>
      </c>
      <c r="D22" s="3">
        <v>20</v>
      </c>
      <c r="E22" s="3">
        <v>18</v>
      </c>
      <c r="F22" s="3">
        <v>17</v>
      </c>
      <c r="G22" s="3" t="s">
        <v>111</v>
      </c>
      <c r="H22" s="3" t="s">
        <v>110</v>
      </c>
      <c r="I22" s="3" t="s">
        <v>150</v>
      </c>
      <c r="J22" s="57">
        <f>'08_Modified_Tran_Areal_Increase'!J22/'07_Modified_Areal_Change'!B11</f>
        <v>5.5616237921005431E-3</v>
      </c>
      <c r="K22" s="57">
        <f>'08_Modified_Tran_Areal_Increase'!L22/'07_Modified_Areal_Change'!M24</f>
        <v>4.9518512928360672E-3</v>
      </c>
      <c r="L22" s="57">
        <f>'08_Modified_Tran_Areal_Increase'!N22/'07_Modified_Areal_Change'!N24</f>
        <v>4.4926410092875294E-3</v>
      </c>
      <c r="M22" s="57">
        <f>'08_Modified_Tran_Areal_Increase'!P22/'07_Modified_Areal_Change'!O24</f>
        <v>4.1282003879121315E-3</v>
      </c>
      <c r="N22" s="57">
        <f>'08_Modified_Tran_Areal_Increase'!R22/'07_Modified_Areal_Change'!P24</f>
        <v>3.8563444730637325E-3</v>
      </c>
      <c r="O22" s="57">
        <f>'08_Modified_Tran_Areal_Increase'!T22/'07_Modified_Areal_Change'!Q24</f>
        <v>3.6448960820164053E-3</v>
      </c>
      <c r="P22" s="57">
        <f>'08_Modified_Tran_Areal_Increase'!V22/'07_Modified_Areal_Change'!R24</f>
        <v>3.4786922082575373E-3</v>
      </c>
      <c r="Q22" s="57">
        <f>'08_Modified_Tran_Areal_Increase'!X22/'07_Modified_Areal_Change'!S24</f>
        <v>3.3479866190015517E-3</v>
      </c>
    </row>
    <row r="23" spans="1:17">
      <c r="A23">
        <v>29</v>
      </c>
      <c r="B23">
        <v>14</v>
      </c>
      <c r="C23">
        <v>16</v>
      </c>
      <c r="D23" s="3">
        <v>21</v>
      </c>
      <c r="E23" s="3">
        <v>19</v>
      </c>
      <c r="F23" s="3">
        <v>11</v>
      </c>
      <c r="G23" s="3" t="s">
        <v>10</v>
      </c>
      <c r="H23" s="3" t="s">
        <v>104</v>
      </c>
      <c r="I23" s="3" t="s">
        <v>151</v>
      </c>
      <c r="J23" s="57">
        <f>'08_Modified_Tran_Areal_Increase'!J23/'07_Modified_Areal_Change'!B12</f>
        <v>5.7017932380821243E-2</v>
      </c>
      <c r="K23" s="57">
        <f>'08_Modified_Tran_Areal_Increase'!L23/'07_Modified_Areal_Change'!M25</f>
        <v>6.1963468892341521E-2</v>
      </c>
      <c r="L23" s="57">
        <f>'08_Modified_Tran_Areal_Increase'!N23/'07_Modified_Areal_Change'!N25</f>
        <v>6.7771721197261534E-2</v>
      </c>
      <c r="M23" s="57">
        <f>'08_Modified_Tran_Areal_Increase'!P23/'07_Modified_Areal_Change'!O25</f>
        <v>7.5018183342801234E-2</v>
      </c>
      <c r="N23" s="57">
        <f>'08_Modified_Tran_Areal_Increase'!R23/'07_Modified_Areal_Change'!P25</f>
        <v>8.3488627747978758E-2</v>
      </c>
      <c r="O23" s="57">
        <f>'08_Modified_Tran_Areal_Increase'!T23/'07_Modified_Areal_Change'!Q25</f>
        <v>9.3973719391994837E-2</v>
      </c>
      <c r="P23" s="57">
        <f>'08_Modified_Tran_Areal_Increase'!V23/'07_Modified_Areal_Change'!R25</f>
        <v>0.10501837324452329</v>
      </c>
      <c r="Q23" s="57">
        <f>'08_Modified_Tran_Areal_Increase'!X23/'07_Modified_Areal_Change'!S25</f>
        <v>0.11900492395622035</v>
      </c>
    </row>
    <row r="24" spans="1:17" ht="18.75">
      <c r="A24" s="27" t="s">
        <v>431</v>
      </c>
    </row>
    <row r="25" spans="1:17">
      <c r="A25" t="s">
        <v>113</v>
      </c>
      <c r="B25" t="s">
        <v>114</v>
      </c>
      <c r="C25" t="s">
        <v>115</v>
      </c>
      <c r="D25" s="3" t="s">
        <v>113</v>
      </c>
      <c r="E25" s="3" t="s">
        <v>114</v>
      </c>
      <c r="F25" s="3" t="s">
        <v>115</v>
      </c>
      <c r="G25" s="3" t="s">
        <v>116</v>
      </c>
      <c r="H25" s="3" t="s">
        <v>117</v>
      </c>
      <c r="I25" s="3" t="s">
        <v>118</v>
      </c>
      <c r="J25" t="s">
        <v>123</v>
      </c>
      <c r="K25" t="s">
        <v>124</v>
      </c>
      <c r="L25" t="s">
        <v>125</v>
      </c>
      <c r="M25" t="s">
        <v>126</v>
      </c>
      <c r="N25" t="s">
        <v>127</v>
      </c>
      <c r="O25" t="s">
        <v>128</v>
      </c>
      <c r="P25" t="s">
        <v>129</v>
      </c>
      <c r="Q25" t="s">
        <v>130</v>
      </c>
    </row>
    <row r="26" spans="1:17">
      <c r="A26">
        <v>1</v>
      </c>
      <c r="B26">
        <v>10</v>
      </c>
      <c r="C26">
        <v>11</v>
      </c>
      <c r="D26" s="3">
        <v>1</v>
      </c>
      <c r="E26" s="3">
        <v>10</v>
      </c>
      <c r="F26" s="3">
        <v>11</v>
      </c>
      <c r="G26" s="3" t="s">
        <v>103</v>
      </c>
      <c r="H26" s="3" t="s">
        <v>104</v>
      </c>
      <c r="I26" s="3" t="s">
        <v>131</v>
      </c>
      <c r="J26" s="1"/>
      <c r="K26" s="1"/>
      <c r="L26" s="1"/>
      <c r="M26" s="1"/>
      <c r="N26" s="1"/>
      <c r="O26" s="1"/>
      <c r="P26" s="1"/>
      <c r="Q26" s="1"/>
    </row>
    <row r="27" spans="1:17">
      <c r="A27">
        <v>5</v>
      </c>
      <c r="B27">
        <v>12</v>
      </c>
      <c r="C27">
        <v>13</v>
      </c>
      <c r="D27" s="16">
        <v>2</v>
      </c>
      <c r="E27" s="16">
        <v>12</v>
      </c>
      <c r="F27" s="16">
        <v>13</v>
      </c>
      <c r="G27" s="16" t="s">
        <v>105</v>
      </c>
      <c r="H27" s="16" t="s">
        <v>106</v>
      </c>
      <c r="I27" s="16" t="s">
        <v>132</v>
      </c>
      <c r="J27" s="1"/>
      <c r="K27" s="1"/>
      <c r="L27" s="1"/>
      <c r="M27" s="1"/>
      <c r="N27" s="1"/>
      <c r="O27" s="1"/>
      <c r="P27" s="1"/>
      <c r="Q27" s="1"/>
    </row>
    <row r="28" spans="1:17">
      <c r="A28">
        <v>7</v>
      </c>
      <c r="B28">
        <v>12</v>
      </c>
      <c r="C28">
        <v>16</v>
      </c>
      <c r="D28" s="3">
        <v>3</v>
      </c>
      <c r="E28" s="3">
        <v>12</v>
      </c>
      <c r="F28" s="3">
        <v>16</v>
      </c>
      <c r="G28" s="3" t="s">
        <v>105</v>
      </c>
      <c r="H28" s="3" t="s">
        <v>109</v>
      </c>
      <c r="I28" s="3" t="s">
        <v>133</v>
      </c>
      <c r="J28" s="1"/>
      <c r="K28" s="1"/>
      <c r="L28" s="1"/>
      <c r="M28" s="1"/>
      <c r="N28" s="1"/>
      <c r="O28" s="1"/>
      <c r="P28" s="1"/>
      <c r="Q28" s="1"/>
    </row>
    <row r="29" spans="1:17">
      <c r="A29">
        <v>8</v>
      </c>
      <c r="B29">
        <v>12</v>
      </c>
      <c r="C29">
        <v>17</v>
      </c>
      <c r="D29" s="3">
        <v>4</v>
      </c>
      <c r="E29" s="3">
        <v>12</v>
      </c>
      <c r="F29" s="3">
        <v>17</v>
      </c>
      <c r="G29" s="3" t="s">
        <v>105</v>
      </c>
      <c r="H29" s="3" t="s">
        <v>110</v>
      </c>
      <c r="I29" s="3" t="s">
        <v>134</v>
      </c>
      <c r="J29" s="1"/>
      <c r="K29" s="1"/>
      <c r="L29" s="1"/>
      <c r="M29" s="1"/>
      <c r="N29" s="1"/>
      <c r="O29" s="1"/>
      <c r="P29" s="1"/>
      <c r="Q29" s="1"/>
    </row>
    <row r="30" spans="1:17">
      <c r="A30">
        <v>9</v>
      </c>
      <c r="B30">
        <v>13</v>
      </c>
      <c r="C30">
        <v>12</v>
      </c>
      <c r="D30" s="17">
        <v>5</v>
      </c>
      <c r="E30" s="17">
        <v>13</v>
      </c>
      <c r="F30" s="17">
        <v>12</v>
      </c>
      <c r="G30" s="17" t="s">
        <v>106</v>
      </c>
      <c r="H30" s="17" t="s">
        <v>105</v>
      </c>
      <c r="I30" s="17" t="s">
        <v>135</v>
      </c>
      <c r="J30" s="1"/>
      <c r="K30" s="1"/>
      <c r="L30" s="1"/>
      <c r="M30" s="1"/>
      <c r="N30" s="1"/>
      <c r="O30" s="1"/>
      <c r="P30" s="1"/>
      <c r="Q30" s="1"/>
    </row>
    <row r="31" spans="1:17">
      <c r="A31">
        <v>10</v>
      </c>
      <c r="B31">
        <v>14</v>
      </c>
      <c r="C31">
        <v>12</v>
      </c>
      <c r="D31" s="17">
        <v>6</v>
      </c>
      <c r="E31" s="17">
        <v>14</v>
      </c>
      <c r="F31" s="17">
        <v>12</v>
      </c>
      <c r="G31" s="17" t="s">
        <v>107</v>
      </c>
      <c r="H31" s="17" t="s">
        <v>105</v>
      </c>
      <c r="I31" s="17" t="s">
        <v>136</v>
      </c>
      <c r="J31" s="1"/>
      <c r="K31" s="1"/>
      <c r="L31" s="1"/>
      <c r="M31" s="1"/>
      <c r="N31" s="1"/>
      <c r="O31" s="1"/>
      <c r="P31" s="1"/>
      <c r="Q31" s="1"/>
    </row>
    <row r="32" spans="1:17">
      <c r="A32">
        <v>11</v>
      </c>
      <c r="B32">
        <v>14</v>
      </c>
      <c r="C32">
        <v>13</v>
      </c>
      <c r="D32" s="16">
        <v>7</v>
      </c>
      <c r="E32" s="16">
        <v>14</v>
      </c>
      <c r="F32" s="16">
        <v>13</v>
      </c>
      <c r="G32" s="16" t="s">
        <v>107</v>
      </c>
      <c r="H32" s="16" t="s">
        <v>106</v>
      </c>
      <c r="I32" s="16" t="s">
        <v>137</v>
      </c>
      <c r="J32" s="1"/>
      <c r="K32" s="1"/>
      <c r="L32" s="1"/>
      <c r="M32" s="1"/>
      <c r="N32" s="1"/>
      <c r="O32" s="1"/>
      <c r="P32" s="1"/>
      <c r="Q32" s="1"/>
    </row>
    <row r="33" spans="1:17">
      <c r="A33">
        <v>12</v>
      </c>
      <c r="B33">
        <v>15</v>
      </c>
      <c r="C33">
        <v>10</v>
      </c>
      <c r="D33" s="3">
        <v>8</v>
      </c>
      <c r="E33" s="3">
        <v>14</v>
      </c>
      <c r="F33" s="3">
        <v>16</v>
      </c>
      <c r="G33" s="3" t="s">
        <v>107</v>
      </c>
      <c r="H33" s="3" t="s">
        <v>109</v>
      </c>
      <c r="I33" s="3" t="s">
        <v>138</v>
      </c>
      <c r="J33" s="1"/>
      <c r="K33" s="1"/>
      <c r="L33" s="1"/>
      <c r="M33" s="1"/>
      <c r="N33" s="1"/>
      <c r="O33" s="1"/>
      <c r="P33" s="1"/>
      <c r="Q33" s="1"/>
    </row>
    <row r="34" spans="1:17">
      <c r="A34">
        <v>14</v>
      </c>
      <c r="B34">
        <v>15</v>
      </c>
      <c r="C34">
        <v>17</v>
      </c>
      <c r="D34" s="3">
        <v>9</v>
      </c>
      <c r="E34" s="3">
        <v>15</v>
      </c>
      <c r="F34" s="3">
        <v>10</v>
      </c>
      <c r="G34" s="3" t="s">
        <v>108</v>
      </c>
      <c r="H34" s="3" t="s">
        <v>103</v>
      </c>
      <c r="I34" s="3" t="s">
        <v>139</v>
      </c>
      <c r="J34" s="1"/>
      <c r="K34" s="1"/>
      <c r="L34" s="1"/>
      <c r="M34" s="1"/>
      <c r="N34" s="1"/>
      <c r="O34" s="1"/>
      <c r="P34" s="1"/>
      <c r="Q34" s="1"/>
    </row>
    <row r="35" spans="1:17">
      <c r="A35">
        <v>15</v>
      </c>
      <c r="B35">
        <v>15</v>
      </c>
      <c r="C35">
        <v>18</v>
      </c>
      <c r="D35" s="3">
        <v>10</v>
      </c>
      <c r="E35" s="3">
        <v>15</v>
      </c>
      <c r="F35" s="3">
        <v>17</v>
      </c>
      <c r="G35" s="3" t="s">
        <v>108</v>
      </c>
      <c r="H35" s="3" t="s">
        <v>110</v>
      </c>
      <c r="I35" s="3" t="s">
        <v>140</v>
      </c>
      <c r="J35" s="1"/>
      <c r="K35" s="1"/>
      <c r="L35" s="1"/>
      <c r="M35" s="1"/>
      <c r="N35" s="1"/>
      <c r="O35" s="1"/>
      <c r="P35" s="1"/>
      <c r="Q35" s="1"/>
    </row>
    <row r="36" spans="1:17">
      <c r="A36">
        <v>16</v>
      </c>
      <c r="B36">
        <v>16</v>
      </c>
      <c r="C36">
        <v>12</v>
      </c>
      <c r="D36" s="3">
        <v>11</v>
      </c>
      <c r="E36" s="3">
        <v>15</v>
      </c>
      <c r="F36" s="3">
        <v>18</v>
      </c>
      <c r="G36" s="3" t="s">
        <v>108</v>
      </c>
      <c r="H36" s="3" t="s">
        <v>111</v>
      </c>
      <c r="I36" s="3" t="s">
        <v>141</v>
      </c>
      <c r="J36" s="1"/>
      <c r="K36" s="1"/>
      <c r="L36" s="1"/>
      <c r="M36" s="1"/>
      <c r="N36" s="1"/>
      <c r="O36" s="1"/>
      <c r="P36" s="1"/>
      <c r="Q36" s="1"/>
    </row>
    <row r="37" spans="1:17">
      <c r="A37">
        <v>18</v>
      </c>
      <c r="B37">
        <v>16</v>
      </c>
      <c r="C37">
        <v>14</v>
      </c>
      <c r="D37" s="17">
        <v>12</v>
      </c>
      <c r="E37" s="17">
        <v>16</v>
      </c>
      <c r="F37" s="17">
        <v>12</v>
      </c>
      <c r="G37" s="17" t="s">
        <v>109</v>
      </c>
      <c r="H37" s="17" t="s">
        <v>105</v>
      </c>
      <c r="I37" s="17" t="s">
        <v>142</v>
      </c>
      <c r="J37" s="1"/>
      <c r="K37" s="1"/>
      <c r="L37" s="1"/>
      <c r="M37" s="1"/>
      <c r="N37" s="1"/>
      <c r="O37" s="1"/>
      <c r="P37" s="1"/>
      <c r="Q37" s="1"/>
    </row>
    <row r="38" spans="1:17">
      <c r="A38">
        <v>19</v>
      </c>
      <c r="B38">
        <v>17</v>
      </c>
      <c r="C38">
        <v>10</v>
      </c>
      <c r="D38" s="3">
        <v>13</v>
      </c>
      <c r="E38" s="3">
        <v>16</v>
      </c>
      <c r="F38" s="3">
        <v>14</v>
      </c>
      <c r="G38" s="3" t="s">
        <v>109</v>
      </c>
      <c r="H38" s="3" t="s">
        <v>107</v>
      </c>
      <c r="I38" s="3" t="s">
        <v>143</v>
      </c>
      <c r="J38" s="1"/>
      <c r="K38" s="1"/>
      <c r="L38" s="1"/>
      <c r="M38" s="1"/>
      <c r="N38" s="1"/>
      <c r="O38" s="1"/>
      <c r="P38" s="1"/>
      <c r="Q38" s="1"/>
    </row>
    <row r="39" spans="1:17">
      <c r="A39">
        <v>21</v>
      </c>
      <c r="B39">
        <v>17</v>
      </c>
      <c r="C39">
        <v>12</v>
      </c>
      <c r="D39" s="3">
        <v>14</v>
      </c>
      <c r="E39" s="3">
        <v>17</v>
      </c>
      <c r="F39" s="3">
        <v>10</v>
      </c>
      <c r="G39" s="3" t="s">
        <v>110</v>
      </c>
      <c r="H39" s="3" t="s">
        <v>103</v>
      </c>
      <c r="I39" s="3" t="s">
        <v>144</v>
      </c>
      <c r="J39" s="1"/>
      <c r="K39" s="1"/>
      <c r="L39" s="1"/>
      <c r="M39" s="1"/>
      <c r="N39" s="1"/>
      <c r="O39" s="1"/>
      <c r="P39" s="1"/>
      <c r="Q39" s="1"/>
    </row>
    <row r="40" spans="1:17">
      <c r="A40">
        <v>22</v>
      </c>
      <c r="B40">
        <v>17</v>
      </c>
      <c r="C40">
        <v>15</v>
      </c>
      <c r="D40" s="17">
        <v>15</v>
      </c>
      <c r="E40" s="17">
        <v>17</v>
      </c>
      <c r="F40" s="17">
        <v>12</v>
      </c>
      <c r="G40" s="17" t="s">
        <v>110</v>
      </c>
      <c r="H40" s="17" t="s">
        <v>105</v>
      </c>
      <c r="I40" s="17" t="s">
        <v>145</v>
      </c>
      <c r="J40" s="1"/>
      <c r="K40" s="1"/>
      <c r="L40" s="1"/>
      <c r="M40" s="1"/>
      <c r="N40" s="1"/>
      <c r="O40" s="1"/>
      <c r="P40" s="1"/>
      <c r="Q40" s="1"/>
    </row>
    <row r="41" spans="1:17">
      <c r="A41">
        <v>23</v>
      </c>
      <c r="B41">
        <v>17</v>
      </c>
      <c r="C41">
        <v>18</v>
      </c>
      <c r="D41" s="3">
        <v>16</v>
      </c>
      <c r="E41" s="3">
        <v>17</v>
      </c>
      <c r="F41" s="3">
        <v>15</v>
      </c>
      <c r="G41" s="3" t="s">
        <v>110</v>
      </c>
      <c r="H41" s="3" t="s">
        <v>108</v>
      </c>
      <c r="I41" s="3" t="s">
        <v>146</v>
      </c>
      <c r="J41" s="1"/>
      <c r="K41" s="1"/>
      <c r="L41" s="1"/>
      <c r="M41" s="1"/>
      <c r="N41" s="1"/>
      <c r="O41" s="1"/>
      <c r="P41" s="1"/>
      <c r="Q41" s="1"/>
    </row>
    <row r="42" spans="1:17">
      <c r="A42">
        <v>24</v>
      </c>
      <c r="B42">
        <v>18</v>
      </c>
      <c r="C42">
        <v>10</v>
      </c>
      <c r="D42" s="3">
        <v>17</v>
      </c>
      <c r="E42" s="3">
        <v>17</v>
      </c>
      <c r="F42" s="3">
        <v>18</v>
      </c>
      <c r="G42" s="3" t="s">
        <v>110</v>
      </c>
      <c r="H42" s="3" t="s">
        <v>111</v>
      </c>
      <c r="I42" s="3" t="s">
        <v>147</v>
      </c>
      <c r="J42" s="1"/>
      <c r="K42" s="1"/>
      <c r="L42" s="1"/>
      <c r="M42" s="1"/>
      <c r="N42" s="1"/>
      <c r="O42" s="1"/>
      <c r="P42" s="1"/>
      <c r="Q42" s="1"/>
    </row>
    <row r="43" spans="1:17">
      <c r="A43">
        <v>26</v>
      </c>
      <c r="B43">
        <v>18</v>
      </c>
      <c r="C43">
        <v>15</v>
      </c>
      <c r="D43" s="3">
        <v>18</v>
      </c>
      <c r="E43" s="3">
        <v>18</v>
      </c>
      <c r="F43" s="3">
        <v>10</v>
      </c>
      <c r="G43" s="3" t="s">
        <v>111</v>
      </c>
      <c r="H43" s="3" t="s">
        <v>103</v>
      </c>
      <c r="I43" s="3" t="s">
        <v>148</v>
      </c>
      <c r="J43" s="1"/>
      <c r="K43" s="1"/>
      <c r="L43" s="1"/>
      <c r="M43" s="1"/>
      <c r="N43" s="1"/>
      <c r="O43" s="1"/>
      <c r="P43" s="1"/>
      <c r="Q43" s="1"/>
    </row>
    <row r="44" spans="1:17">
      <c r="A44">
        <v>27</v>
      </c>
      <c r="B44">
        <v>18</v>
      </c>
      <c r="C44">
        <v>17</v>
      </c>
      <c r="D44" s="3">
        <v>19</v>
      </c>
      <c r="E44" s="3">
        <v>18</v>
      </c>
      <c r="F44" s="3">
        <v>15</v>
      </c>
      <c r="G44" s="3" t="s">
        <v>111</v>
      </c>
      <c r="H44" s="3" t="s">
        <v>108</v>
      </c>
      <c r="I44" s="3" t="s">
        <v>149</v>
      </c>
      <c r="J44" s="1"/>
      <c r="K44" s="1"/>
      <c r="L44" s="1"/>
      <c r="M44" s="1"/>
      <c r="N44" s="1"/>
      <c r="O44" s="1"/>
      <c r="P44" s="1"/>
      <c r="Q44" s="1"/>
    </row>
    <row r="45" spans="1:17">
      <c r="A45">
        <v>28</v>
      </c>
      <c r="B45">
        <v>19</v>
      </c>
      <c r="C45">
        <v>11</v>
      </c>
      <c r="D45" s="3">
        <v>20</v>
      </c>
      <c r="E45" s="3">
        <v>18</v>
      </c>
      <c r="F45" s="3">
        <v>17</v>
      </c>
      <c r="G45" s="3" t="s">
        <v>111</v>
      </c>
      <c r="H45" s="3" t="s">
        <v>110</v>
      </c>
      <c r="I45" s="3" t="s">
        <v>150</v>
      </c>
      <c r="J45" s="1"/>
      <c r="K45" s="1"/>
      <c r="L45" s="1"/>
      <c r="M45" s="1"/>
      <c r="N45" s="1"/>
      <c r="O45" s="1"/>
      <c r="P45" s="1"/>
      <c r="Q45" s="1"/>
    </row>
    <row r="46" spans="1:17">
      <c r="A46">
        <v>29</v>
      </c>
      <c r="B46">
        <v>14</v>
      </c>
      <c r="C46">
        <v>16</v>
      </c>
      <c r="D46" s="3">
        <v>21</v>
      </c>
      <c r="E46" s="3">
        <v>19</v>
      </c>
      <c r="F46" s="3">
        <v>11</v>
      </c>
      <c r="G46" s="3" t="s">
        <v>10</v>
      </c>
      <c r="H46" s="3" t="s">
        <v>104</v>
      </c>
      <c r="I46" s="3" t="s">
        <v>151</v>
      </c>
      <c r="J46" s="1"/>
      <c r="K46" s="1"/>
      <c r="L46" s="1"/>
      <c r="M46" s="1"/>
      <c r="N46" s="1"/>
      <c r="O46" s="1"/>
      <c r="P46" s="1"/>
      <c r="Q46" s="1"/>
    </row>
    <row r="47" spans="1:17" ht="18.75">
      <c r="A47" s="27" t="s">
        <v>432</v>
      </c>
    </row>
    <row r="48" spans="1:17">
      <c r="A48" t="s">
        <v>113</v>
      </c>
      <c r="B48" t="s">
        <v>114</v>
      </c>
      <c r="C48" t="s">
        <v>115</v>
      </c>
      <c r="D48" s="3" t="s">
        <v>113</v>
      </c>
      <c r="E48" s="3" t="s">
        <v>114</v>
      </c>
      <c r="F48" s="3" t="s">
        <v>115</v>
      </c>
      <c r="G48" s="3" t="s">
        <v>116</v>
      </c>
      <c r="H48" s="3" t="s">
        <v>117</v>
      </c>
      <c r="I48" s="3" t="s">
        <v>118</v>
      </c>
      <c r="J48" t="s">
        <v>123</v>
      </c>
      <c r="K48" t="s">
        <v>124</v>
      </c>
      <c r="L48" t="s">
        <v>125</v>
      </c>
      <c r="M48" t="s">
        <v>126</v>
      </c>
      <c r="N48" t="s">
        <v>127</v>
      </c>
      <c r="O48" t="s">
        <v>128</v>
      </c>
      <c r="P48" t="s">
        <v>129</v>
      </c>
      <c r="Q48" t="s">
        <v>130</v>
      </c>
    </row>
    <row r="49" spans="1:17">
      <c r="A49">
        <v>1</v>
      </c>
      <c r="B49">
        <v>10</v>
      </c>
      <c r="C49">
        <v>11</v>
      </c>
      <c r="D49" s="3">
        <v>1</v>
      </c>
      <c r="E49" s="3">
        <v>10</v>
      </c>
      <c r="F49" s="3">
        <v>11</v>
      </c>
      <c r="G49" s="3" t="s">
        <v>103</v>
      </c>
      <c r="H49" s="3" t="s">
        <v>104</v>
      </c>
      <c r="I49" s="3" t="s">
        <v>131</v>
      </c>
      <c r="J49" s="1"/>
      <c r="K49" s="1"/>
      <c r="L49" s="1"/>
      <c r="M49" s="1"/>
      <c r="N49" s="1"/>
      <c r="O49" s="1"/>
      <c r="P49" s="1"/>
      <c r="Q49" s="1"/>
    </row>
    <row r="50" spans="1:17">
      <c r="A50">
        <v>5</v>
      </c>
      <c r="B50">
        <v>12</v>
      </c>
      <c r="C50">
        <v>13</v>
      </c>
      <c r="D50" s="16">
        <v>2</v>
      </c>
      <c r="E50" s="16">
        <v>12</v>
      </c>
      <c r="F50" s="16">
        <v>13</v>
      </c>
      <c r="G50" s="16" t="s">
        <v>105</v>
      </c>
      <c r="H50" s="16" t="s">
        <v>106</v>
      </c>
      <c r="I50" s="16" t="s">
        <v>132</v>
      </c>
      <c r="J50" s="1"/>
      <c r="K50" s="1"/>
      <c r="L50" s="1"/>
      <c r="M50" s="1"/>
      <c r="N50" s="1"/>
      <c r="O50" s="1"/>
      <c r="P50" s="1"/>
      <c r="Q50" s="1"/>
    </row>
    <row r="51" spans="1:17">
      <c r="A51">
        <v>7</v>
      </c>
      <c r="B51">
        <v>12</v>
      </c>
      <c r="C51">
        <v>16</v>
      </c>
      <c r="D51" s="3">
        <v>3</v>
      </c>
      <c r="E51" s="3">
        <v>12</v>
      </c>
      <c r="F51" s="3">
        <v>16</v>
      </c>
      <c r="G51" s="3" t="s">
        <v>105</v>
      </c>
      <c r="H51" s="3" t="s">
        <v>109</v>
      </c>
      <c r="I51" s="3" t="s">
        <v>133</v>
      </c>
      <c r="J51" s="1"/>
      <c r="K51" s="1"/>
      <c r="L51" s="1"/>
      <c r="M51" s="1"/>
      <c r="N51" s="1"/>
      <c r="O51" s="1"/>
      <c r="P51" s="1"/>
      <c r="Q51" s="1"/>
    </row>
    <row r="52" spans="1:17">
      <c r="A52">
        <v>8</v>
      </c>
      <c r="B52">
        <v>12</v>
      </c>
      <c r="C52">
        <v>17</v>
      </c>
      <c r="D52" s="3">
        <v>4</v>
      </c>
      <c r="E52" s="3">
        <v>12</v>
      </c>
      <c r="F52" s="3">
        <v>17</v>
      </c>
      <c r="G52" s="3" t="s">
        <v>105</v>
      </c>
      <c r="H52" s="3" t="s">
        <v>110</v>
      </c>
      <c r="I52" s="3" t="s">
        <v>134</v>
      </c>
      <c r="J52" s="1"/>
      <c r="K52" s="1"/>
      <c r="L52" s="1"/>
      <c r="M52" s="1"/>
      <c r="N52" s="1"/>
      <c r="O52" s="1"/>
      <c r="P52" s="1"/>
      <c r="Q52" s="1"/>
    </row>
    <row r="53" spans="1:17">
      <c r="A53">
        <v>9</v>
      </c>
      <c r="B53">
        <v>13</v>
      </c>
      <c r="C53">
        <v>12</v>
      </c>
      <c r="D53" s="17">
        <v>5</v>
      </c>
      <c r="E53" s="17">
        <v>13</v>
      </c>
      <c r="F53" s="17">
        <v>12</v>
      </c>
      <c r="G53" s="17" t="s">
        <v>106</v>
      </c>
      <c r="H53" s="17" t="s">
        <v>105</v>
      </c>
      <c r="I53" s="17" t="s">
        <v>135</v>
      </c>
      <c r="J53" s="1"/>
      <c r="K53" s="1"/>
      <c r="L53" s="1"/>
      <c r="M53" s="1"/>
      <c r="N53" s="1"/>
      <c r="O53" s="1"/>
      <c r="P53" s="1"/>
      <c r="Q53" s="1"/>
    </row>
    <row r="54" spans="1:17">
      <c r="A54">
        <v>10</v>
      </c>
      <c r="B54">
        <v>14</v>
      </c>
      <c r="C54">
        <v>12</v>
      </c>
      <c r="D54" s="17">
        <v>6</v>
      </c>
      <c r="E54" s="17">
        <v>14</v>
      </c>
      <c r="F54" s="17">
        <v>12</v>
      </c>
      <c r="G54" s="17" t="s">
        <v>107</v>
      </c>
      <c r="H54" s="17" t="s">
        <v>105</v>
      </c>
      <c r="I54" s="17" t="s">
        <v>136</v>
      </c>
      <c r="J54" s="1"/>
      <c r="K54" s="1"/>
      <c r="L54" s="1"/>
      <c r="M54" s="1"/>
      <c r="N54" s="1"/>
      <c r="O54" s="1"/>
      <c r="P54" s="1"/>
      <c r="Q54" s="1"/>
    </row>
    <row r="55" spans="1:17">
      <c r="A55">
        <v>11</v>
      </c>
      <c r="B55">
        <v>14</v>
      </c>
      <c r="C55">
        <v>13</v>
      </c>
      <c r="D55" s="16">
        <v>7</v>
      </c>
      <c r="E55" s="16">
        <v>14</v>
      </c>
      <c r="F55" s="16">
        <v>13</v>
      </c>
      <c r="G55" s="16" t="s">
        <v>107</v>
      </c>
      <c r="H55" s="16" t="s">
        <v>106</v>
      </c>
      <c r="I55" s="16" t="s">
        <v>137</v>
      </c>
      <c r="J55" s="1"/>
      <c r="K55" s="1"/>
      <c r="L55" s="1"/>
      <c r="M55" s="1"/>
      <c r="N55" s="1"/>
      <c r="O55" s="1"/>
      <c r="P55" s="1"/>
      <c r="Q55" s="1"/>
    </row>
    <row r="56" spans="1:17">
      <c r="A56">
        <v>12</v>
      </c>
      <c r="B56">
        <v>15</v>
      </c>
      <c r="C56">
        <v>10</v>
      </c>
      <c r="D56" s="3">
        <v>8</v>
      </c>
      <c r="E56" s="3">
        <v>14</v>
      </c>
      <c r="F56" s="3">
        <v>16</v>
      </c>
      <c r="G56" s="3" t="s">
        <v>107</v>
      </c>
      <c r="H56" s="3" t="s">
        <v>109</v>
      </c>
      <c r="I56" s="3" t="s">
        <v>138</v>
      </c>
      <c r="J56" s="1"/>
      <c r="K56" s="1"/>
      <c r="L56" s="1"/>
      <c r="M56" s="1"/>
      <c r="N56" s="1"/>
      <c r="O56" s="1"/>
      <c r="P56" s="1"/>
      <c r="Q56" s="1"/>
    </row>
    <row r="57" spans="1:17">
      <c r="A57">
        <v>14</v>
      </c>
      <c r="B57">
        <v>15</v>
      </c>
      <c r="C57">
        <v>17</v>
      </c>
      <c r="D57" s="3">
        <v>9</v>
      </c>
      <c r="E57" s="3">
        <v>15</v>
      </c>
      <c r="F57" s="3">
        <v>10</v>
      </c>
      <c r="G57" s="3" t="s">
        <v>108</v>
      </c>
      <c r="H57" s="3" t="s">
        <v>103</v>
      </c>
      <c r="I57" s="3" t="s">
        <v>139</v>
      </c>
      <c r="J57" s="1"/>
      <c r="K57" s="1"/>
      <c r="L57" s="1"/>
      <c r="M57" s="1"/>
      <c r="N57" s="1"/>
      <c r="O57" s="1"/>
      <c r="P57" s="1"/>
      <c r="Q57" s="1"/>
    </row>
    <row r="58" spans="1:17">
      <c r="A58">
        <v>15</v>
      </c>
      <c r="B58">
        <v>15</v>
      </c>
      <c r="C58">
        <v>18</v>
      </c>
      <c r="D58" s="3">
        <v>10</v>
      </c>
      <c r="E58" s="3">
        <v>15</v>
      </c>
      <c r="F58" s="3">
        <v>17</v>
      </c>
      <c r="G58" s="3" t="s">
        <v>108</v>
      </c>
      <c r="H58" s="3" t="s">
        <v>110</v>
      </c>
      <c r="I58" s="3" t="s">
        <v>140</v>
      </c>
      <c r="J58" s="1"/>
      <c r="K58" s="1"/>
      <c r="L58" s="1"/>
      <c r="M58" s="1"/>
      <c r="N58" s="1"/>
      <c r="O58" s="1"/>
      <c r="P58" s="1"/>
      <c r="Q58" s="1"/>
    </row>
    <row r="59" spans="1:17">
      <c r="A59">
        <v>16</v>
      </c>
      <c r="B59">
        <v>16</v>
      </c>
      <c r="C59">
        <v>12</v>
      </c>
      <c r="D59" s="3">
        <v>11</v>
      </c>
      <c r="E59" s="3">
        <v>15</v>
      </c>
      <c r="F59" s="3">
        <v>18</v>
      </c>
      <c r="G59" s="3" t="s">
        <v>108</v>
      </c>
      <c r="H59" s="3" t="s">
        <v>111</v>
      </c>
      <c r="I59" s="3" t="s">
        <v>141</v>
      </c>
      <c r="J59" s="1"/>
      <c r="K59" s="1"/>
      <c r="L59" s="1"/>
      <c r="M59" s="1"/>
      <c r="N59" s="1"/>
      <c r="O59" s="1"/>
      <c r="P59" s="1"/>
      <c r="Q59" s="1"/>
    </row>
    <row r="60" spans="1:17">
      <c r="A60">
        <v>18</v>
      </c>
      <c r="B60">
        <v>16</v>
      </c>
      <c r="C60">
        <v>14</v>
      </c>
      <c r="D60" s="17">
        <v>12</v>
      </c>
      <c r="E60" s="17">
        <v>16</v>
      </c>
      <c r="F60" s="17">
        <v>12</v>
      </c>
      <c r="G60" s="17" t="s">
        <v>109</v>
      </c>
      <c r="H60" s="17" t="s">
        <v>105</v>
      </c>
      <c r="I60" s="17" t="s">
        <v>142</v>
      </c>
      <c r="J60" s="1"/>
      <c r="K60" s="1"/>
      <c r="L60" s="1"/>
      <c r="M60" s="1"/>
      <c r="N60" s="1"/>
      <c r="O60" s="1"/>
      <c r="P60" s="1"/>
      <c r="Q60" s="1"/>
    </row>
    <row r="61" spans="1:17">
      <c r="A61">
        <v>19</v>
      </c>
      <c r="B61">
        <v>17</v>
      </c>
      <c r="C61">
        <v>10</v>
      </c>
      <c r="D61" s="3">
        <v>13</v>
      </c>
      <c r="E61" s="3">
        <v>16</v>
      </c>
      <c r="F61" s="3">
        <v>14</v>
      </c>
      <c r="G61" s="3" t="s">
        <v>109</v>
      </c>
      <c r="H61" s="3" t="s">
        <v>107</v>
      </c>
      <c r="I61" s="3" t="s">
        <v>143</v>
      </c>
      <c r="J61" s="1"/>
      <c r="K61" s="1"/>
      <c r="L61" s="1"/>
      <c r="M61" s="1"/>
      <c r="N61" s="1"/>
      <c r="O61" s="1"/>
      <c r="P61" s="1"/>
      <c r="Q61" s="1"/>
    </row>
    <row r="62" spans="1:17">
      <c r="A62">
        <v>21</v>
      </c>
      <c r="B62">
        <v>17</v>
      </c>
      <c r="C62">
        <v>12</v>
      </c>
      <c r="D62" s="3">
        <v>14</v>
      </c>
      <c r="E62" s="3">
        <v>17</v>
      </c>
      <c r="F62" s="3">
        <v>10</v>
      </c>
      <c r="G62" s="3" t="s">
        <v>110</v>
      </c>
      <c r="H62" s="3" t="s">
        <v>103</v>
      </c>
      <c r="I62" s="3" t="s">
        <v>144</v>
      </c>
      <c r="J62" s="1"/>
      <c r="K62" s="1"/>
      <c r="L62" s="1"/>
      <c r="M62" s="1"/>
      <c r="N62" s="1"/>
      <c r="O62" s="1"/>
      <c r="P62" s="1"/>
      <c r="Q62" s="1"/>
    </row>
    <row r="63" spans="1:17">
      <c r="A63">
        <v>22</v>
      </c>
      <c r="B63">
        <v>17</v>
      </c>
      <c r="C63">
        <v>15</v>
      </c>
      <c r="D63" s="17">
        <v>15</v>
      </c>
      <c r="E63" s="17">
        <v>17</v>
      </c>
      <c r="F63" s="17">
        <v>12</v>
      </c>
      <c r="G63" s="17" t="s">
        <v>110</v>
      </c>
      <c r="H63" s="17" t="s">
        <v>105</v>
      </c>
      <c r="I63" s="17" t="s">
        <v>145</v>
      </c>
      <c r="J63" s="1"/>
      <c r="K63" s="1"/>
      <c r="L63" s="1"/>
      <c r="M63" s="1"/>
      <c r="N63" s="1"/>
      <c r="O63" s="1"/>
      <c r="P63" s="1"/>
      <c r="Q63" s="1"/>
    </row>
    <row r="64" spans="1:17">
      <c r="A64">
        <v>23</v>
      </c>
      <c r="B64">
        <v>17</v>
      </c>
      <c r="C64">
        <v>18</v>
      </c>
      <c r="D64" s="3">
        <v>16</v>
      </c>
      <c r="E64" s="3">
        <v>17</v>
      </c>
      <c r="F64" s="3">
        <v>15</v>
      </c>
      <c r="G64" s="3" t="s">
        <v>110</v>
      </c>
      <c r="H64" s="3" t="s">
        <v>108</v>
      </c>
      <c r="I64" s="3" t="s">
        <v>146</v>
      </c>
      <c r="J64" s="1"/>
      <c r="K64" s="1"/>
      <c r="L64" s="1"/>
      <c r="M64" s="1"/>
      <c r="N64" s="1"/>
      <c r="O64" s="1"/>
      <c r="P64" s="1"/>
      <c r="Q64" s="1"/>
    </row>
    <row r="65" spans="1:17">
      <c r="A65">
        <v>24</v>
      </c>
      <c r="B65">
        <v>18</v>
      </c>
      <c r="C65">
        <v>10</v>
      </c>
      <c r="D65" s="3">
        <v>17</v>
      </c>
      <c r="E65" s="3">
        <v>17</v>
      </c>
      <c r="F65" s="3">
        <v>18</v>
      </c>
      <c r="G65" s="3" t="s">
        <v>110</v>
      </c>
      <c r="H65" s="3" t="s">
        <v>111</v>
      </c>
      <c r="I65" s="3" t="s">
        <v>147</v>
      </c>
      <c r="J65" s="1"/>
      <c r="K65" s="1"/>
      <c r="L65" s="1"/>
      <c r="M65" s="1"/>
      <c r="N65" s="1"/>
      <c r="O65" s="1"/>
      <c r="P65" s="1"/>
      <c r="Q65" s="1"/>
    </row>
    <row r="66" spans="1:17">
      <c r="A66">
        <v>26</v>
      </c>
      <c r="B66">
        <v>18</v>
      </c>
      <c r="C66">
        <v>15</v>
      </c>
      <c r="D66" s="3">
        <v>18</v>
      </c>
      <c r="E66" s="3">
        <v>18</v>
      </c>
      <c r="F66" s="3">
        <v>10</v>
      </c>
      <c r="G66" s="3" t="s">
        <v>111</v>
      </c>
      <c r="H66" s="3" t="s">
        <v>103</v>
      </c>
      <c r="I66" s="3" t="s">
        <v>148</v>
      </c>
      <c r="J66" s="1"/>
      <c r="K66" s="1"/>
      <c r="L66" s="1"/>
      <c r="M66" s="1"/>
      <c r="N66" s="1"/>
      <c r="O66" s="1"/>
      <c r="P66" s="1"/>
      <c r="Q66" s="1"/>
    </row>
    <row r="67" spans="1:17">
      <c r="A67">
        <v>27</v>
      </c>
      <c r="B67">
        <v>18</v>
      </c>
      <c r="C67">
        <v>17</v>
      </c>
      <c r="D67" s="3">
        <v>19</v>
      </c>
      <c r="E67" s="3">
        <v>18</v>
      </c>
      <c r="F67" s="3">
        <v>15</v>
      </c>
      <c r="G67" s="3" t="s">
        <v>111</v>
      </c>
      <c r="H67" s="3" t="s">
        <v>108</v>
      </c>
      <c r="I67" s="3" t="s">
        <v>149</v>
      </c>
      <c r="J67" s="1"/>
      <c r="K67" s="1"/>
      <c r="L67" s="1"/>
      <c r="M67" s="1"/>
      <c r="N67" s="1"/>
      <c r="O67" s="1"/>
      <c r="P67" s="1"/>
      <c r="Q67" s="1"/>
    </row>
    <row r="68" spans="1:17">
      <c r="A68">
        <v>28</v>
      </c>
      <c r="B68">
        <v>19</v>
      </c>
      <c r="C68">
        <v>11</v>
      </c>
      <c r="D68" s="3">
        <v>20</v>
      </c>
      <c r="E68" s="3">
        <v>18</v>
      </c>
      <c r="F68" s="3">
        <v>17</v>
      </c>
      <c r="G68" s="3" t="s">
        <v>111</v>
      </c>
      <c r="H68" s="3" t="s">
        <v>110</v>
      </c>
      <c r="I68" s="3" t="s">
        <v>150</v>
      </c>
      <c r="J68" s="1"/>
      <c r="K68" s="1"/>
      <c r="L68" s="1"/>
      <c r="M68" s="1"/>
      <c r="N68" s="1"/>
      <c r="O68" s="1"/>
      <c r="P68" s="1"/>
      <c r="Q68" s="1"/>
    </row>
    <row r="69" spans="1:17">
      <c r="A69">
        <v>29</v>
      </c>
      <c r="B69">
        <v>14</v>
      </c>
      <c r="C69">
        <v>16</v>
      </c>
      <c r="D69" s="3">
        <v>21</v>
      </c>
      <c r="E69" s="3">
        <v>19</v>
      </c>
      <c r="F69" s="3">
        <v>11</v>
      </c>
      <c r="G69" s="3" t="s">
        <v>10</v>
      </c>
      <c r="H69" s="3" t="s">
        <v>104</v>
      </c>
      <c r="I69" s="3" t="s">
        <v>151</v>
      </c>
      <c r="J69" s="1"/>
      <c r="K69" s="1"/>
      <c r="L69" s="1"/>
      <c r="M69" s="1"/>
      <c r="N69" s="1"/>
      <c r="O69" s="1"/>
      <c r="P69" s="1"/>
      <c r="Q69" s="1"/>
    </row>
    <row r="70" spans="1:17" ht="18.75">
      <c r="A70" s="27" t="s">
        <v>433</v>
      </c>
    </row>
    <row r="71" spans="1:17">
      <c r="A71" t="s">
        <v>113</v>
      </c>
      <c r="B71" t="s">
        <v>114</v>
      </c>
      <c r="C71" t="s">
        <v>115</v>
      </c>
      <c r="D71" s="3" t="s">
        <v>113</v>
      </c>
      <c r="E71" s="3" t="s">
        <v>114</v>
      </c>
      <c r="F71" s="3" t="s">
        <v>115</v>
      </c>
      <c r="G71" s="3" t="s">
        <v>116</v>
      </c>
      <c r="H71" s="3" t="s">
        <v>117</v>
      </c>
      <c r="I71" s="3" t="s">
        <v>118</v>
      </c>
      <c r="J71" t="s">
        <v>123</v>
      </c>
      <c r="K71" t="s">
        <v>124</v>
      </c>
      <c r="L71" t="s">
        <v>125</v>
      </c>
      <c r="M71" t="s">
        <v>126</v>
      </c>
      <c r="N71" t="s">
        <v>127</v>
      </c>
      <c r="O71" t="s">
        <v>128</v>
      </c>
      <c r="P71" t="s">
        <v>129</v>
      </c>
      <c r="Q71" t="s">
        <v>130</v>
      </c>
    </row>
    <row r="72" spans="1:17">
      <c r="A72">
        <v>1</v>
      </c>
      <c r="B72">
        <v>10</v>
      </c>
      <c r="C72">
        <v>11</v>
      </c>
      <c r="D72" s="3">
        <v>1</v>
      </c>
      <c r="E72" s="3">
        <v>10</v>
      </c>
      <c r="F72" s="3">
        <v>11</v>
      </c>
      <c r="G72" s="3" t="s">
        <v>103</v>
      </c>
      <c r="H72" s="3" t="s">
        <v>104</v>
      </c>
      <c r="I72" s="3" t="s">
        <v>131</v>
      </c>
      <c r="J72" s="1"/>
      <c r="K72" s="1"/>
      <c r="L72" s="1"/>
      <c r="M72" s="1"/>
      <c r="N72" s="1"/>
      <c r="O72" s="1"/>
      <c r="P72" s="1"/>
      <c r="Q72" s="1"/>
    </row>
    <row r="73" spans="1:17">
      <c r="A73">
        <v>5</v>
      </c>
      <c r="B73">
        <v>12</v>
      </c>
      <c r="C73">
        <v>13</v>
      </c>
      <c r="D73" s="16">
        <v>2</v>
      </c>
      <c r="E73" s="16">
        <v>12</v>
      </c>
      <c r="F73" s="16">
        <v>13</v>
      </c>
      <c r="G73" s="16" t="s">
        <v>105</v>
      </c>
      <c r="H73" s="16" t="s">
        <v>106</v>
      </c>
      <c r="I73" s="16" t="s">
        <v>132</v>
      </c>
      <c r="J73" s="1"/>
      <c r="K73" s="1"/>
      <c r="L73" s="1"/>
      <c r="M73" s="1"/>
      <c r="N73" s="1"/>
      <c r="O73" s="1"/>
      <c r="P73" s="1"/>
      <c r="Q73" s="1"/>
    </row>
    <row r="74" spans="1:17">
      <c r="A74">
        <v>7</v>
      </c>
      <c r="B74">
        <v>12</v>
      </c>
      <c r="C74">
        <v>16</v>
      </c>
      <c r="D74" s="3">
        <v>3</v>
      </c>
      <c r="E74" s="3">
        <v>12</v>
      </c>
      <c r="F74" s="3">
        <v>16</v>
      </c>
      <c r="G74" s="3" t="s">
        <v>105</v>
      </c>
      <c r="H74" s="3" t="s">
        <v>109</v>
      </c>
      <c r="I74" s="3" t="s">
        <v>133</v>
      </c>
      <c r="J74" s="1"/>
      <c r="K74" s="1"/>
      <c r="L74" s="1"/>
      <c r="M74" s="1"/>
      <c r="N74" s="1"/>
      <c r="O74" s="1"/>
      <c r="P74" s="1"/>
      <c r="Q74" s="1"/>
    </row>
    <row r="75" spans="1:17">
      <c r="A75">
        <v>8</v>
      </c>
      <c r="B75">
        <v>12</v>
      </c>
      <c r="C75">
        <v>17</v>
      </c>
      <c r="D75" s="3">
        <v>4</v>
      </c>
      <c r="E75" s="3">
        <v>12</v>
      </c>
      <c r="F75" s="3">
        <v>17</v>
      </c>
      <c r="G75" s="3" t="s">
        <v>105</v>
      </c>
      <c r="H75" s="3" t="s">
        <v>110</v>
      </c>
      <c r="I75" s="3" t="s">
        <v>134</v>
      </c>
      <c r="J75" s="1"/>
      <c r="K75" s="1"/>
      <c r="L75" s="1"/>
      <c r="M75" s="1"/>
      <c r="N75" s="1"/>
      <c r="O75" s="1"/>
      <c r="P75" s="1"/>
      <c r="Q75" s="1"/>
    </row>
    <row r="76" spans="1:17">
      <c r="A76">
        <v>9</v>
      </c>
      <c r="B76">
        <v>13</v>
      </c>
      <c r="C76">
        <v>12</v>
      </c>
      <c r="D76" s="17">
        <v>5</v>
      </c>
      <c r="E76" s="17">
        <v>13</v>
      </c>
      <c r="F76" s="17">
        <v>12</v>
      </c>
      <c r="G76" s="17" t="s">
        <v>106</v>
      </c>
      <c r="H76" s="17" t="s">
        <v>105</v>
      </c>
      <c r="I76" s="17" t="s">
        <v>135</v>
      </c>
      <c r="J76" s="1"/>
      <c r="K76" s="1"/>
      <c r="L76" s="1"/>
      <c r="M76" s="1"/>
      <c r="N76" s="1"/>
      <c r="O76" s="1"/>
      <c r="P76" s="1"/>
      <c r="Q76" s="1"/>
    </row>
    <row r="77" spans="1:17">
      <c r="A77">
        <v>10</v>
      </c>
      <c r="B77">
        <v>14</v>
      </c>
      <c r="C77">
        <v>12</v>
      </c>
      <c r="D77" s="17">
        <v>6</v>
      </c>
      <c r="E77" s="17">
        <v>14</v>
      </c>
      <c r="F77" s="17">
        <v>12</v>
      </c>
      <c r="G77" s="17" t="s">
        <v>107</v>
      </c>
      <c r="H77" s="17" t="s">
        <v>105</v>
      </c>
      <c r="I77" s="17" t="s">
        <v>136</v>
      </c>
      <c r="J77" s="1"/>
      <c r="K77" s="1"/>
      <c r="L77" s="1"/>
      <c r="M77" s="1"/>
      <c r="N77" s="1"/>
      <c r="O77" s="1"/>
      <c r="P77" s="1"/>
      <c r="Q77" s="1"/>
    </row>
    <row r="78" spans="1:17">
      <c r="A78">
        <v>11</v>
      </c>
      <c r="B78">
        <v>14</v>
      </c>
      <c r="C78">
        <v>13</v>
      </c>
      <c r="D78" s="16">
        <v>7</v>
      </c>
      <c r="E78" s="16">
        <v>14</v>
      </c>
      <c r="F78" s="16">
        <v>13</v>
      </c>
      <c r="G78" s="16" t="s">
        <v>107</v>
      </c>
      <c r="H78" s="16" t="s">
        <v>106</v>
      </c>
      <c r="I78" s="16" t="s">
        <v>137</v>
      </c>
      <c r="J78" s="1"/>
      <c r="K78" s="1"/>
      <c r="L78" s="1"/>
      <c r="M78" s="1"/>
      <c r="N78" s="1"/>
      <c r="O78" s="1"/>
      <c r="P78" s="1"/>
      <c r="Q78" s="1"/>
    </row>
    <row r="79" spans="1:17">
      <c r="A79">
        <v>12</v>
      </c>
      <c r="B79">
        <v>15</v>
      </c>
      <c r="C79">
        <v>10</v>
      </c>
      <c r="D79" s="3">
        <v>8</v>
      </c>
      <c r="E79" s="3">
        <v>14</v>
      </c>
      <c r="F79" s="3">
        <v>16</v>
      </c>
      <c r="G79" s="3" t="s">
        <v>107</v>
      </c>
      <c r="H79" s="3" t="s">
        <v>109</v>
      </c>
      <c r="I79" s="3" t="s">
        <v>138</v>
      </c>
      <c r="J79" s="1"/>
      <c r="K79" s="1"/>
      <c r="L79" s="1"/>
      <c r="M79" s="1"/>
      <c r="N79" s="1"/>
      <c r="O79" s="1"/>
      <c r="P79" s="1"/>
      <c r="Q79" s="1"/>
    </row>
    <row r="80" spans="1:17">
      <c r="A80">
        <v>14</v>
      </c>
      <c r="B80">
        <v>15</v>
      </c>
      <c r="C80">
        <v>17</v>
      </c>
      <c r="D80" s="3">
        <v>9</v>
      </c>
      <c r="E80" s="3">
        <v>15</v>
      </c>
      <c r="F80" s="3">
        <v>10</v>
      </c>
      <c r="G80" s="3" t="s">
        <v>108</v>
      </c>
      <c r="H80" s="3" t="s">
        <v>103</v>
      </c>
      <c r="I80" s="3" t="s">
        <v>139</v>
      </c>
      <c r="J80" s="1"/>
      <c r="K80" s="1"/>
      <c r="L80" s="1"/>
      <c r="M80" s="1"/>
      <c r="N80" s="1"/>
      <c r="O80" s="1"/>
      <c r="P80" s="1"/>
      <c r="Q80" s="1"/>
    </row>
    <row r="81" spans="1:17">
      <c r="A81">
        <v>15</v>
      </c>
      <c r="B81">
        <v>15</v>
      </c>
      <c r="C81">
        <v>18</v>
      </c>
      <c r="D81" s="3">
        <v>10</v>
      </c>
      <c r="E81" s="3">
        <v>15</v>
      </c>
      <c r="F81" s="3">
        <v>17</v>
      </c>
      <c r="G81" s="3" t="s">
        <v>108</v>
      </c>
      <c r="H81" s="3" t="s">
        <v>110</v>
      </c>
      <c r="I81" s="3" t="s">
        <v>140</v>
      </c>
      <c r="J81" s="1"/>
      <c r="K81" s="1"/>
      <c r="L81" s="1"/>
      <c r="M81" s="1"/>
      <c r="N81" s="1"/>
      <c r="O81" s="1"/>
      <c r="P81" s="1"/>
      <c r="Q81" s="1"/>
    </row>
    <row r="82" spans="1:17">
      <c r="A82">
        <v>16</v>
      </c>
      <c r="B82">
        <v>16</v>
      </c>
      <c r="C82">
        <v>12</v>
      </c>
      <c r="D82" s="3">
        <v>11</v>
      </c>
      <c r="E82" s="3">
        <v>15</v>
      </c>
      <c r="F82" s="3">
        <v>18</v>
      </c>
      <c r="G82" s="3" t="s">
        <v>108</v>
      </c>
      <c r="H82" s="3" t="s">
        <v>111</v>
      </c>
      <c r="I82" s="3" t="s">
        <v>141</v>
      </c>
      <c r="J82" s="1"/>
      <c r="K82" s="1"/>
      <c r="L82" s="1"/>
      <c r="M82" s="1"/>
      <c r="N82" s="1"/>
      <c r="O82" s="1"/>
      <c r="P82" s="1"/>
      <c r="Q82" s="1"/>
    </row>
    <row r="83" spans="1:17">
      <c r="A83">
        <v>18</v>
      </c>
      <c r="B83">
        <v>16</v>
      </c>
      <c r="C83">
        <v>14</v>
      </c>
      <c r="D83" s="17">
        <v>12</v>
      </c>
      <c r="E83" s="17">
        <v>16</v>
      </c>
      <c r="F83" s="17">
        <v>12</v>
      </c>
      <c r="G83" s="17" t="s">
        <v>109</v>
      </c>
      <c r="H83" s="17" t="s">
        <v>105</v>
      </c>
      <c r="I83" s="17" t="s">
        <v>142</v>
      </c>
      <c r="J83" s="1"/>
      <c r="K83" s="1"/>
      <c r="L83" s="1"/>
      <c r="M83" s="1"/>
      <c r="N83" s="1"/>
      <c r="O83" s="1"/>
      <c r="P83" s="1"/>
      <c r="Q83" s="1"/>
    </row>
    <row r="84" spans="1:17">
      <c r="A84">
        <v>19</v>
      </c>
      <c r="B84">
        <v>17</v>
      </c>
      <c r="C84">
        <v>10</v>
      </c>
      <c r="D84" s="3">
        <v>13</v>
      </c>
      <c r="E84" s="3">
        <v>16</v>
      </c>
      <c r="F84" s="3">
        <v>14</v>
      </c>
      <c r="G84" s="3" t="s">
        <v>109</v>
      </c>
      <c r="H84" s="3" t="s">
        <v>107</v>
      </c>
      <c r="I84" s="3" t="s">
        <v>143</v>
      </c>
      <c r="J84" s="1"/>
      <c r="K84" s="1"/>
      <c r="L84" s="1"/>
      <c r="M84" s="1"/>
      <c r="N84" s="1"/>
      <c r="O84" s="1"/>
      <c r="P84" s="1"/>
      <c r="Q84" s="1"/>
    </row>
    <row r="85" spans="1:17">
      <c r="A85">
        <v>21</v>
      </c>
      <c r="B85">
        <v>17</v>
      </c>
      <c r="C85">
        <v>12</v>
      </c>
      <c r="D85" s="3">
        <v>14</v>
      </c>
      <c r="E85" s="3">
        <v>17</v>
      </c>
      <c r="F85" s="3">
        <v>10</v>
      </c>
      <c r="G85" s="3" t="s">
        <v>110</v>
      </c>
      <c r="H85" s="3" t="s">
        <v>103</v>
      </c>
      <c r="I85" s="3" t="s">
        <v>144</v>
      </c>
      <c r="J85" s="1"/>
      <c r="K85" s="1"/>
      <c r="L85" s="1"/>
      <c r="M85" s="1"/>
      <c r="N85" s="1"/>
      <c r="O85" s="1"/>
      <c r="P85" s="1"/>
      <c r="Q85" s="1"/>
    </row>
    <row r="86" spans="1:17">
      <c r="A86">
        <v>22</v>
      </c>
      <c r="B86">
        <v>17</v>
      </c>
      <c r="C86">
        <v>15</v>
      </c>
      <c r="D86" s="17">
        <v>15</v>
      </c>
      <c r="E86" s="17">
        <v>17</v>
      </c>
      <c r="F86" s="17">
        <v>12</v>
      </c>
      <c r="G86" s="17" t="s">
        <v>110</v>
      </c>
      <c r="H86" s="17" t="s">
        <v>105</v>
      </c>
      <c r="I86" s="17" t="s">
        <v>145</v>
      </c>
      <c r="J86" s="1"/>
      <c r="K86" s="1"/>
      <c r="L86" s="1"/>
      <c r="M86" s="1"/>
      <c r="N86" s="1"/>
      <c r="O86" s="1"/>
      <c r="P86" s="1"/>
      <c r="Q86" s="1"/>
    </row>
    <row r="87" spans="1:17">
      <c r="A87">
        <v>23</v>
      </c>
      <c r="B87">
        <v>17</v>
      </c>
      <c r="C87">
        <v>18</v>
      </c>
      <c r="D87" s="3">
        <v>16</v>
      </c>
      <c r="E87" s="3">
        <v>17</v>
      </c>
      <c r="F87" s="3">
        <v>15</v>
      </c>
      <c r="G87" s="3" t="s">
        <v>110</v>
      </c>
      <c r="H87" s="3" t="s">
        <v>108</v>
      </c>
      <c r="I87" s="3" t="s">
        <v>146</v>
      </c>
      <c r="J87" s="1"/>
      <c r="K87" s="1"/>
      <c r="L87" s="1"/>
      <c r="M87" s="1"/>
      <c r="N87" s="1"/>
      <c r="O87" s="1"/>
      <c r="P87" s="1"/>
      <c r="Q87" s="1"/>
    </row>
    <row r="88" spans="1:17">
      <c r="A88">
        <v>24</v>
      </c>
      <c r="B88">
        <v>18</v>
      </c>
      <c r="C88">
        <v>10</v>
      </c>
      <c r="D88" s="3">
        <v>17</v>
      </c>
      <c r="E88" s="3">
        <v>17</v>
      </c>
      <c r="F88" s="3">
        <v>18</v>
      </c>
      <c r="G88" s="3" t="s">
        <v>110</v>
      </c>
      <c r="H88" s="3" t="s">
        <v>111</v>
      </c>
      <c r="I88" s="3" t="s">
        <v>147</v>
      </c>
      <c r="J88" s="1"/>
      <c r="K88" s="1"/>
      <c r="L88" s="1"/>
      <c r="M88" s="1"/>
      <c r="N88" s="1"/>
      <c r="O88" s="1"/>
      <c r="P88" s="1"/>
      <c r="Q88" s="1"/>
    </row>
    <row r="89" spans="1:17">
      <c r="A89">
        <v>26</v>
      </c>
      <c r="B89">
        <v>18</v>
      </c>
      <c r="C89">
        <v>15</v>
      </c>
      <c r="D89" s="3">
        <v>18</v>
      </c>
      <c r="E89" s="3">
        <v>18</v>
      </c>
      <c r="F89" s="3">
        <v>10</v>
      </c>
      <c r="G89" s="3" t="s">
        <v>111</v>
      </c>
      <c r="H89" s="3" t="s">
        <v>103</v>
      </c>
      <c r="I89" s="3" t="s">
        <v>148</v>
      </c>
      <c r="J89" s="1"/>
      <c r="K89" s="1"/>
      <c r="L89" s="1"/>
      <c r="M89" s="1"/>
      <c r="N89" s="1"/>
      <c r="O89" s="1"/>
      <c r="P89" s="1"/>
      <c r="Q89" s="1"/>
    </row>
    <row r="90" spans="1:17">
      <c r="A90">
        <v>27</v>
      </c>
      <c r="B90">
        <v>18</v>
      </c>
      <c r="C90">
        <v>17</v>
      </c>
      <c r="D90" s="3">
        <v>19</v>
      </c>
      <c r="E90" s="3">
        <v>18</v>
      </c>
      <c r="F90" s="3">
        <v>15</v>
      </c>
      <c r="G90" s="3" t="s">
        <v>111</v>
      </c>
      <c r="H90" s="3" t="s">
        <v>108</v>
      </c>
      <c r="I90" s="3" t="s">
        <v>149</v>
      </c>
      <c r="J90" s="1"/>
      <c r="K90" s="1"/>
      <c r="L90" s="1"/>
      <c r="M90" s="1"/>
      <c r="N90" s="1"/>
      <c r="O90" s="1"/>
      <c r="P90" s="1"/>
      <c r="Q90" s="1"/>
    </row>
    <row r="91" spans="1:17">
      <c r="A91">
        <v>28</v>
      </c>
      <c r="B91">
        <v>19</v>
      </c>
      <c r="C91">
        <v>11</v>
      </c>
      <c r="D91" s="3">
        <v>20</v>
      </c>
      <c r="E91" s="3">
        <v>18</v>
      </c>
      <c r="F91" s="3">
        <v>17</v>
      </c>
      <c r="G91" s="3" t="s">
        <v>111</v>
      </c>
      <c r="H91" s="3" t="s">
        <v>110</v>
      </c>
      <c r="I91" s="3" t="s">
        <v>150</v>
      </c>
      <c r="J91" s="1"/>
      <c r="K91" s="1"/>
      <c r="L91" s="1"/>
      <c r="M91" s="1"/>
      <c r="N91" s="1"/>
      <c r="O91" s="1"/>
      <c r="P91" s="1"/>
      <c r="Q91" s="1"/>
    </row>
    <row r="92" spans="1:17">
      <c r="A92">
        <v>29</v>
      </c>
      <c r="B92">
        <v>14</v>
      </c>
      <c r="C92">
        <v>16</v>
      </c>
      <c r="D92" s="3">
        <v>21</v>
      </c>
      <c r="E92" s="3">
        <v>19</v>
      </c>
      <c r="F92" s="3">
        <v>11</v>
      </c>
      <c r="G92" s="3" t="s">
        <v>10</v>
      </c>
      <c r="H92" s="3" t="s">
        <v>104</v>
      </c>
      <c r="I92" s="3" t="s">
        <v>151</v>
      </c>
      <c r="J92" s="1"/>
      <c r="K92" s="1"/>
      <c r="L92" s="1"/>
      <c r="M92" s="1"/>
      <c r="N92" s="1"/>
      <c r="O92" s="1"/>
      <c r="P92" s="1"/>
      <c r="Q92" s="1"/>
    </row>
    <row r="93" spans="1:17" ht="18.75">
      <c r="A93" s="27" t="s">
        <v>500</v>
      </c>
    </row>
    <row r="94" spans="1:17">
      <c r="A94" t="s">
        <v>113</v>
      </c>
      <c r="B94" t="s">
        <v>114</v>
      </c>
      <c r="C94" t="s">
        <v>115</v>
      </c>
      <c r="D94" s="3" t="s">
        <v>113</v>
      </c>
      <c r="E94" s="3" t="s">
        <v>114</v>
      </c>
      <c r="F94" s="3" t="s">
        <v>115</v>
      </c>
      <c r="G94" s="3" t="s">
        <v>116</v>
      </c>
      <c r="H94" s="3" t="s">
        <v>117</v>
      </c>
      <c r="I94" s="3" t="s">
        <v>118</v>
      </c>
      <c r="J94" t="s">
        <v>123</v>
      </c>
      <c r="K94" t="s">
        <v>124</v>
      </c>
      <c r="L94" t="s">
        <v>125</v>
      </c>
      <c r="M94" t="s">
        <v>126</v>
      </c>
      <c r="N94" t="s">
        <v>127</v>
      </c>
      <c r="O94" t="s">
        <v>128</v>
      </c>
      <c r="P94" t="s">
        <v>129</v>
      </c>
      <c r="Q94" t="s">
        <v>130</v>
      </c>
    </row>
    <row r="95" spans="1:17">
      <c r="A95">
        <v>1</v>
      </c>
      <c r="B95">
        <v>10</v>
      </c>
      <c r="C95">
        <v>11</v>
      </c>
      <c r="D95" s="3">
        <v>1</v>
      </c>
      <c r="E95" s="3">
        <v>10</v>
      </c>
      <c r="F95" s="3">
        <v>11</v>
      </c>
      <c r="G95" s="3" t="s">
        <v>103</v>
      </c>
      <c r="H95" s="3" t="s">
        <v>104</v>
      </c>
      <c r="I95" s="3" t="s">
        <v>131</v>
      </c>
      <c r="J95" s="1"/>
      <c r="K95" s="1"/>
      <c r="L95" s="1"/>
      <c r="M95" s="1"/>
      <c r="N95" s="1"/>
      <c r="O95" s="1"/>
      <c r="P95" s="1"/>
      <c r="Q95" s="1"/>
    </row>
    <row r="96" spans="1:17">
      <c r="A96">
        <v>5</v>
      </c>
      <c r="B96">
        <v>12</v>
      </c>
      <c r="C96">
        <v>13</v>
      </c>
      <c r="D96" s="16">
        <v>2</v>
      </c>
      <c r="E96" s="16">
        <v>12</v>
      </c>
      <c r="F96" s="16">
        <v>13</v>
      </c>
      <c r="G96" s="16" t="s">
        <v>105</v>
      </c>
      <c r="H96" s="16" t="s">
        <v>106</v>
      </c>
      <c r="I96" s="16" t="s">
        <v>132</v>
      </c>
      <c r="J96" s="1"/>
      <c r="K96" s="1"/>
      <c r="L96" s="1"/>
      <c r="M96" s="1"/>
      <c r="N96" s="1"/>
      <c r="O96" s="1"/>
      <c r="P96" s="1"/>
      <c r="Q96" s="1"/>
    </row>
    <row r="97" spans="1:17">
      <c r="A97">
        <v>7</v>
      </c>
      <c r="B97">
        <v>12</v>
      </c>
      <c r="C97">
        <v>16</v>
      </c>
      <c r="D97" s="3">
        <v>3</v>
      </c>
      <c r="E97" s="3">
        <v>12</v>
      </c>
      <c r="F97" s="3">
        <v>16</v>
      </c>
      <c r="G97" s="3" t="s">
        <v>105</v>
      </c>
      <c r="H97" s="3" t="s">
        <v>109</v>
      </c>
      <c r="I97" s="3" t="s">
        <v>133</v>
      </c>
      <c r="J97" s="1"/>
      <c r="K97" s="1"/>
      <c r="L97" s="1"/>
      <c r="M97" s="1"/>
      <c r="N97" s="1"/>
      <c r="O97" s="1"/>
      <c r="P97" s="1"/>
      <c r="Q97" s="1"/>
    </row>
    <row r="98" spans="1:17">
      <c r="A98">
        <v>8</v>
      </c>
      <c r="B98">
        <v>12</v>
      </c>
      <c r="C98">
        <v>17</v>
      </c>
      <c r="D98" s="3">
        <v>4</v>
      </c>
      <c r="E98" s="3">
        <v>12</v>
      </c>
      <c r="F98" s="3">
        <v>17</v>
      </c>
      <c r="G98" s="3" t="s">
        <v>105</v>
      </c>
      <c r="H98" s="3" t="s">
        <v>110</v>
      </c>
      <c r="I98" s="3" t="s">
        <v>134</v>
      </c>
      <c r="J98" s="1"/>
      <c r="K98" s="1"/>
      <c r="L98" s="1"/>
      <c r="M98" s="1"/>
      <c r="N98" s="1"/>
      <c r="O98" s="1"/>
      <c r="P98" s="1"/>
      <c r="Q98" s="1"/>
    </row>
    <row r="99" spans="1:17">
      <c r="A99">
        <v>9</v>
      </c>
      <c r="B99">
        <v>13</v>
      </c>
      <c r="C99">
        <v>12</v>
      </c>
      <c r="D99" s="17">
        <v>5</v>
      </c>
      <c r="E99" s="17">
        <v>13</v>
      </c>
      <c r="F99" s="17">
        <v>12</v>
      </c>
      <c r="G99" s="17" t="s">
        <v>106</v>
      </c>
      <c r="H99" s="17" t="s">
        <v>105</v>
      </c>
      <c r="I99" s="17" t="s">
        <v>135</v>
      </c>
      <c r="J99" s="1"/>
      <c r="K99" s="1"/>
      <c r="L99" s="1"/>
      <c r="M99" s="1"/>
      <c r="N99" s="1"/>
      <c r="O99" s="1"/>
      <c r="P99" s="1"/>
      <c r="Q99" s="1"/>
    </row>
    <row r="100" spans="1:17">
      <c r="A100">
        <v>10</v>
      </c>
      <c r="B100">
        <v>14</v>
      </c>
      <c r="C100">
        <v>12</v>
      </c>
      <c r="D100" s="17">
        <v>6</v>
      </c>
      <c r="E100" s="17">
        <v>14</v>
      </c>
      <c r="F100" s="17">
        <v>12</v>
      </c>
      <c r="G100" s="17" t="s">
        <v>107</v>
      </c>
      <c r="H100" s="17" t="s">
        <v>105</v>
      </c>
      <c r="I100" s="17" t="s">
        <v>136</v>
      </c>
      <c r="J100" s="1"/>
      <c r="K100" s="1"/>
      <c r="L100" s="1"/>
      <c r="M100" s="1"/>
      <c r="N100" s="1"/>
      <c r="O100" s="1"/>
      <c r="P100" s="1"/>
      <c r="Q100" s="1"/>
    </row>
    <row r="101" spans="1:17">
      <c r="A101">
        <v>11</v>
      </c>
      <c r="B101">
        <v>14</v>
      </c>
      <c r="C101">
        <v>13</v>
      </c>
      <c r="D101" s="16">
        <v>7</v>
      </c>
      <c r="E101" s="16">
        <v>14</v>
      </c>
      <c r="F101" s="16">
        <v>13</v>
      </c>
      <c r="G101" s="16" t="s">
        <v>107</v>
      </c>
      <c r="H101" s="16" t="s">
        <v>106</v>
      </c>
      <c r="I101" s="16" t="s">
        <v>137</v>
      </c>
      <c r="J101" s="1"/>
      <c r="K101" s="1"/>
      <c r="L101" s="1"/>
      <c r="M101" s="1"/>
      <c r="N101" s="1"/>
      <c r="O101" s="1"/>
      <c r="P101" s="1"/>
      <c r="Q101" s="1"/>
    </row>
    <row r="102" spans="1:17">
      <c r="A102">
        <v>12</v>
      </c>
      <c r="B102">
        <v>15</v>
      </c>
      <c r="C102">
        <v>10</v>
      </c>
      <c r="D102" s="3">
        <v>8</v>
      </c>
      <c r="E102" s="3">
        <v>14</v>
      </c>
      <c r="F102" s="3">
        <v>16</v>
      </c>
      <c r="G102" s="3" t="s">
        <v>107</v>
      </c>
      <c r="H102" s="3" t="s">
        <v>109</v>
      </c>
      <c r="I102" s="3" t="s">
        <v>138</v>
      </c>
      <c r="J102" s="1"/>
      <c r="K102" s="1"/>
      <c r="L102" s="1"/>
      <c r="M102" s="1"/>
      <c r="N102" s="1"/>
      <c r="O102" s="1"/>
      <c r="P102" s="1"/>
      <c r="Q102" s="1"/>
    </row>
    <row r="103" spans="1:17">
      <c r="A103">
        <v>14</v>
      </c>
      <c r="B103">
        <v>15</v>
      </c>
      <c r="C103">
        <v>17</v>
      </c>
      <c r="D103" s="3">
        <v>9</v>
      </c>
      <c r="E103" s="3">
        <v>15</v>
      </c>
      <c r="F103" s="3">
        <v>10</v>
      </c>
      <c r="G103" s="3" t="s">
        <v>108</v>
      </c>
      <c r="H103" s="3" t="s">
        <v>103</v>
      </c>
      <c r="I103" s="3" t="s">
        <v>139</v>
      </c>
      <c r="J103" s="1"/>
      <c r="K103" s="1"/>
      <c r="L103" s="1"/>
      <c r="M103" s="1"/>
      <c r="N103" s="1"/>
      <c r="O103" s="1"/>
      <c r="P103" s="1"/>
      <c r="Q103" s="1"/>
    </row>
    <row r="104" spans="1:17">
      <c r="A104">
        <v>15</v>
      </c>
      <c r="B104">
        <v>15</v>
      </c>
      <c r="C104">
        <v>18</v>
      </c>
      <c r="D104" s="3">
        <v>10</v>
      </c>
      <c r="E104" s="3">
        <v>15</v>
      </c>
      <c r="F104" s="3">
        <v>17</v>
      </c>
      <c r="G104" s="3" t="s">
        <v>108</v>
      </c>
      <c r="H104" s="3" t="s">
        <v>110</v>
      </c>
      <c r="I104" s="3" t="s">
        <v>140</v>
      </c>
      <c r="J104" s="1"/>
      <c r="K104" s="1"/>
      <c r="L104" s="1"/>
      <c r="M104" s="1"/>
      <c r="N104" s="1"/>
      <c r="O104" s="1"/>
      <c r="P104" s="1"/>
      <c r="Q104" s="1"/>
    </row>
    <row r="105" spans="1:17">
      <c r="A105">
        <v>16</v>
      </c>
      <c r="B105">
        <v>16</v>
      </c>
      <c r="C105">
        <v>12</v>
      </c>
      <c r="D105" s="3">
        <v>11</v>
      </c>
      <c r="E105" s="3">
        <v>15</v>
      </c>
      <c r="F105" s="3">
        <v>18</v>
      </c>
      <c r="G105" s="3" t="s">
        <v>108</v>
      </c>
      <c r="H105" s="3" t="s">
        <v>111</v>
      </c>
      <c r="I105" s="3" t="s">
        <v>141</v>
      </c>
      <c r="J105" s="1"/>
      <c r="K105" s="1"/>
      <c r="L105" s="1"/>
      <c r="M105" s="1"/>
      <c r="N105" s="1"/>
      <c r="O105" s="1"/>
      <c r="P105" s="1"/>
      <c r="Q105" s="1"/>
    </row>
    <row r="106" spans="1:17">
      <c r="A106">
        <v>18</v>
      </c>
      <c r="B106">
        <v>16</v>
      </c>
      <c r="C106">
        <v>14</v>
      </c>
      <c r="D106" s="17">
        <v>12</v>
      </c>
      <c r="E106" s="17">
        <v>16</v>
      </c>
      <c r="F106" s="17">
        <v>12</v>
      </c>
      <c r="G106" s="17" t="s">
        <v>109</v>
      </c>
      <c r="H106" s="17" t="s">
        <v>105</v>
      </c>
      <c r="I106" s="17" t="s">
        <v>142</v>
      </c>
      <c r="J106" s="1"/>
      <c r="K106" s="1"/>
      <c r="L106" s="1"/>
      <c r="M106" s="1"/>
      <c r="N106" s="1"/>
      <c r="O106" s="1"/>
      <c r="P106" s="1"/>
      <c r="Q106" s="1"/>
    </row>
    <row r="107" spans="1:17">
      <c r="A107">
        <v>19</v>
      </c>
      <c r="B107">
        <v>17</v>
      </c>
      <c r="C107">
        <v>10</v>
      </c>
      <c r="D107" s="3">
        <v>13</v>
      </c>
      <c r="E107" s="3">
        <v>16</v>
      </c>
      <c r="F107" s="3">
        <v>14</v>
      </c>
      <c r="G107" s="3" t="s">
        <v>109</v>
      </c>
      <c r="H107" s="3" t="s">
        <v>107</v>
      </c>
      <c r="I107" s="3" t="s">
        <v>143</v>
      </c>
      <c r="J107" s="1"/>
      <c r="K107" s="1"/>
      <c r="L107" s="1"/>
      <c r="M107" s="1"/>
      <c r="N107" s="1"/>
      <c r="O107" s="1"/>
      <c r="P107" s="1"/>
      <c r="Q107" s="1"/>
    </row>
    <row r="108" spans="1:17">
      <c r="A108">
        <v>21</v>
      </c>
      <c r="B108">
        <v>17</v>
      </c>
      <c r="C108">
        <v>12</v>
      </c>
      <c r="D108" s="3">
        <v>14</v>
      </c>
      <c r="E108" s="3">
        <v>17</v>
      </c>
      <c r="F108" s="3">
        <v>10</v>
      </c>
      <c r="G108" s="3" t="s">
        <v>110</v>
      </c>
      <c r="H108" s="3" t="s">
        <v>103</v>
      </c>
      <c r="I108" s="3" t="s">
        <v>144</v>
      </c>
      <c r="J108" s="1"/>
      <c r="K108" s="1"/>
      <c r="L108" s="1"/>
      <c r="M108" s="1"/>
      <c r="N108" s="1"/>
      <c r="O108" s="1"/>
      <c r="P108" s="1"/>
      <c r="Q108" s="1"/>
    </row>
    <row r="109" spans="1:17">
      <c r="A109">
        <v>22</v>
      </c>
      <c r="B109">
        <v>17</v>
      </c>
      <c r="C109">
        <v>15</v>
      </c>
      <c r="D109" s="17">
        <v>15</v>
      </c>
      <c r="E109" s="17">
        <v>17</v>
      </c>
      <c r="F109" s="17">
        <v>12</v>
      </c>
      <c r="G109" s="17" t="s">
        <v>110</v>
      </c>
      <c r="H109" s="17" t="s">
        <v>105</v>
      </c>
      <c r="I109" s="17" t="s">
        <v>145</v>
      </c>
      <c r="J109" s="1"/>
      <c r="K109" s="1"/>
      <c r="L109" s="1"/>
      <c r="M109" s="1"/>
      <c r="N109" s="1"/>
      <c r="O109" s="1"/>
      <c r="P109" s="1"/>
      <c r="Q109" s="1"/>
    </row>
    <row r="110" spans="1:17">
      <c r="A110">
        <v>23</v>
      </c>
      <c r="B110">
        <v>17</v>
      </c>
      <c r="C110">
        <v>18</v>
      </c>
      <c r="D110" s="3">
        <v>16</v>
      </c>
      <c r="E110" s="3">
        <v>17</v>
      </c>
      <c r="F110" s="3">
        <v>15</v>
      </c>
      <c r="G110" s="3" t="s">
        <v>110</v>
      </c>
      <c r="H110" s="3" t="s">
        <v>108</v>
      </c>
      <c r="I110" s="3" t="s">
        <v>146</v>
      </c>
      <c r="J110" s="1"/>
      <c r="K110" s="1"/>
      <c r="L110" s="1"/>
      <c r="M110" s="1"/>
      <c r="N110" s="1"/>
      <c r="O110" s="1"/>
      <c r="P110" s="1"/>
      <c r="Q110" s="1"/>
    </row>
    <row r="111" spans="1:17">
      <c r="A111">
        <v>24</v>
      </c>
      <c r="B111">
        <v>18</v>
      </c>
      <c r="C111">
        <v>10</v>
      </c>
      <c r="D111" s="3">
        <v>17</v>
      </c>
      <c r="E111" s="3">
        <v>17</v>
      </c>
      <c r="F111" s="3">
        <v>18</v>
      </c>
      <c r="G111" s="3" t="s">
        <v>110</v>
      </c>
      <c r="H111" s="3" t="s">
        <v>111</v>
      </c>
      <c r="I111" s="3" t="s">
        <v>147</v>
      </c>
      <c r="J111" s="1"/>
      <c r="K111" s="1"/>
      <c r="L111" s="1"/>
      <c r="M111" s="1"/>
      <c r="N111" s="1"/>
      <c r="O111" s="1"/>
      <c r="P111" s="1"/>
      <c r="Q111" s="1"/>
    </row>
    <row r="112" spans="1:17">
      <c r="A112">
        <v>26</v>
      </c>
      <c r="B112">
        <v>18</v>
      </c>
      <c r="C112">
        <v>15</v>
      </c>
      <c r="D112" s="3">
        <v>18</v>
      </c>
      <c r="E112" s="3">
        <v>18</v>
      </c>
      <c r="F112" s="3">
        <v>10</v>
      </c>
      <c r="G112" s="3" t="s">
        <v>111</v>
      </c>
      <c r="H112" s="3" t="s">
        <v>103</v>
      </c>
      <c r="I112" s="3" t="s">
        <v>148</v>
      </c>
      <c r="J112" s="1"/>
      <c r="K112" s="1"/>
      <c r="L112" s="1"/>
      <c r="M112" s="1"/>
      <c r="N112" s="1"/>
      <c r="O112" s="1"/>
      <c r="P112" s="1"/>
      <c r="Q112" s="1"/>
    </row>
    <row r="113" spans="1:17">
      <c r="A113">
        <v>27</v>
      </c>
      <c r="B113">
        <v>18</v>
      </c>
      <c r="C113">
        <v>17</v>
      </c>
      <c r="D113" s="3">
        <v>19</v>
      </c>
      <c r="E113" s="3">
        <v>18</v>
      </c>
      <c r="F113" s="3">
        <v>15</v>
      </c>
      <c r="G113" s="3" t="s">
        <v>111</v>
      </c>
      <c r="H113" s="3" t="s">
        <v>108</v>
      </c>
      <c r="I113" s="3" t="s">
        <v>149</v>
      </c>
      <c r="J113" s="1"/>
      <c r="K113" s="1"/>
      <c r="L113" s="1"/>
      <c r="M113" s="1"/>
      <c r="N113" s="1"/>
      <c r="O113" s="1"/>
      <c r="P113" s="1"/>
      <c r="Q113" s="1"/>
    </row>
    <row r="114" spans="1:17">
      <c r="A114">
        <v>28</v>
      </c>
      <c r="B114">
        <v>19</v>
      </c>
      <c r="C114">
        <v>11</v>
      </c>
      <c r="D114" s="3">
        <v>20</v>
      </c>
      <c r="E114" s="3">
        <v>18</v>
      </c>
      <c r="F114" s="3">
        <v>17</v>
      </c>
      <c r="G114" s="3" t="s">
        <v>111</v>
      </c>
      <c r="H114" s="3" t="s">
        <v>110</v>
      </c>
      <c r="I114" s="3" t="s">
        <v>150</v>
      </c>
      <c r="J114" s="1"/>
      <c r="K114" s="1"/>
      <c r="L114" s="1"/>
      <c r="M114" s="1"/>
      <c r="N114" s="1"/>
      <c r="O114" s="1"/>
      <c r="P114" s="1"/>
      <c r="Q114" s="1"/>
    </row>
    <row r="115" spans="1:17">
      <c r="A115">
        <v>29</v>
      </c>
      <c r="B115">
        <v>14</v>
      </c>
      <c r="C115">
        <v>16</v>
      </c>
      <c r="D115" s="3">
        <v>21</v>
      </c>
      <c r="E115" s="3">
        <v>19</v>
      </c>
      <c r="F115" s="3">
        <v>11</v>
      </c>
      <c r="G115" s="3" t="s">
        <v>10</v>
      </c>
      <c r="H115" s="3" t="s">
        <v>104</v>
      </c>
      <c r="I115" s="3" t="s">
        <v>151</v>
      </c>
      <c r="J115" s="1"/>
      <c r="K115" s="1"/>
      <c r="L115" s="1"/>
      <c r="M115" s="1"/>
      <c r="N115" s="1"/>
      <c r="O115" s="1"/>
      <c r="P115" s="1"/>
      <c r="Q115" s="1"/>
    </row>
  </sheetData>
  <pageMargins left="0.7" right="0.7" top="0.78740157499999996" bottom="0.78740157499999996" header="0.3" footer="0.3"/>
  <pageSetup paperSize="9"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BCE4-0879-4E87-8E39-4064B243F444}">
  <sheetPr codeName="Tabelle22"/>
  <dimension ref="A1:K13"/>
  <sheetViews>
    <sheetView zoomScale="90" zoomScaleNormal="90" workbookViewId="0">
      <selection activeCell="I20" sqref="I20"/>
    </sheetView>
  </sheetViews>
  <sheetFormatPr defaultColWidth="8.875" defaultRowHeight="15"/>
  <cols>
    <col min="1" max="1" width="21.875" style="2" customWidth="1"/>
    <col min="2" max="11" width="10.625" style="2" customWidth="1"/>
    <col min="12" max="16384" width="8.875" style="2"/>
  </cols>
  <sheetData>
    <row r="1" spans="1:11" customFormat="1" ht="18.75">
      <c r="A1" s="27" t="s">
        <v>160</v>
      </c>
    </row>
    <row r="2" spans="1:11" ht="18" customHeight="1">
      <c r="B2" s="261" t="s">
        <v>157</v>
      </c>
      <c r="C2" s="261"/>
      <c r="D2" s="261"/>
      <c r="E2" s="261"/>
      <c r="F2" s="261"/>
      <c r="G2" s="261"/>
      <c r="H2" s="261"/>
      <c r="I2" s="261"/>
      <c r="J2" s="261"/>
      <c r="K2" s="261"/>
    </row>
    <row r="3" spans="1:11" ht="14.25" customHeight="1">
      <c r="A3" s="26" t="s">
        <v>158</v>
      </c>
      <c r="B3" s="11" t="s">
        <v>103</v>
      </c>
      <c r="C3" s="11" t="s">
        <v>104</v>
      </c>
      <c r="D3" s="11" t="s">
        <v>105</v>
      </c>
      <c r="E3" s="11" t="s">
        <v>106</v>
      </c>
      <c r="F3" s="11" t="s">
        <v>107</v>
      </c>
      <c r="G3" s="11" t="s">
        <v>108</v>
      </c>
      <c r="H3" s="11" t="s">
        <v>109</v>
      </c>
      <c r="I3" s="11" t="s">
        <v>110</v>
      </c>
      <c r="J3" s="11" t="s">
        <v>111</v>
      </c>
      <c r="K3" s="11" t="s">
        <v>10</v>
      </c>
    </row>
    <row r="4" spans="1:11" ht="34.5" customHeight="1">
      <c r="A4" s="11" t="s">
        <v>103</v>
      </c>
      <c r="B4" s="254">
        <f>1-(SUM(C4:K4))</f>
        <v>0.99324577203915843</v>
      </c>
      <c r="C4" s="254">
        <f>'08_Modified_Tran_Areal_Increase'!Y3/'07_Modified_Areal_Change'!B3</f>
        <v>6.754227960841565E-3</v>
      </c>
      <c r="D4" s="254">
        <v>0</v>
      </c>
      <c r="E4" s="254">
        <v>0</v>
      </c>
      <c r="F4" s="254">
        <v>0</v>
      </c>
      <c r="G4" s="254">
        <v>0</v>
      </c>
      <c r="H4" s="254">
        <v>0</v>
      </c>
      <c r="I4" s="254">
        <v>0</v>
      </c>
      <c r="J4" s="254">
        <v>0</v>
      </c>
      <c r="K4" s="254">
        <v>0</v>
      </c>
    </row>
    <row r="5" spans="1:11" ht="34.5" customHeight="1">
      <c r="A5" s="11" t="s">
        <v>104</v>
      </c>
      <c r="B5" s="254">
        <v>0</v>
      </c>
      <c r="C5" s="254">
        <f>1-(SUM(B5,D5:K5))</f>
        <v>1</v>
      </c>
      <c r="D5" s="254">
        <v>0</v>
      </c>
      <c r="E5" s="254">
        <v>0</v>
      </c>
      <c r="F5" s="254">
        <v>0</v>
      </c>
      <c r="G5" s="254">
        <v>0</v>
      </c>
      <c r="H5" s="254">
        <v>0</v>
      </c>
      <c r="I5" s="254">
        <v>0</v>
      </c>
      <c r="J5" s="254">
        <v>0</v>
      </c>
      <c r="K5" s="254">
        <v>0</v>
      </c>
    </row>
    <row r="6" spans="1:11" ht="31.5" customHeight="1">
      <c r="A6" s="11" t="s">
        <v>105</v>
      </c>
      <c r="B6" s="254">
        <v>0</v>
      </c>
      <c r="C6" s="254">
        <v>0</v>
      </c>
      <c r="D6" s="254">
        <v>0</v>
      </c>
      <c r="E6" s="254">
        <f>'02_transition_areal_increases'!O4/'04_Areal_coverage_Projected'!B5</f>
        <v>1.2035321051663699</v>
      </c>
      <c r="F6" s="254">
        <v>0</v>
      </c>
      <c r="G6" s="254">
        <v>0</v>
      </c>
      <c r="H6" s="254">
        <f>'02_transition_areal_increases'!O5/'04_Areal_coverage_Projected'!B5</f>
        <v>7.2450491512690923E-2</v>
      </c>
      <c r="I6" s="254">
        <f>'02_transition_areal_increases'!O6/'04_Areal_coverage_Projected'!B5</f>
        <v>7.7290708133909494E-2</v>
      </c>
      <c r="J6" s="254">
        <v>0</v>
      </c>
      <c r="K6" s="254">
        <v>0</v>
      </c>
    </row>
    <row r="7" spans="1:11" ht="27.75" customHeight="1">
      <c r="A7" s="11" t="s">
        <v>106</v>
      </c>
      <c r="B7" s="254">
        <v>0</v>
      </c>
      <c r="C7" s="254">
        <v>0</v>
      </c>
      <c r="D7" s="254">
        <f>'02_transition_areal_increases'!O7/'04_Areal_coverage_Projected'!B6</f>
        <v>0.12311101056624683</v>
      </c>
      <c r="E7" s="254">
        <f>1-(SUM(B7:D7,F7:K7))</f>
        <v>0.87688898943375315</v>
      </c>
      <c r="F7" s="254">
        <v>0</v>
      </c>
      <c r="G7" s="254">
        <v>0</v>
      </c>
      <c r="H7" s="254">
        <v>0</v>
      </c>
      <c r="I7" s="254">
        <v>0</v>
      </c>
      <c r="J7" s="254">
        <v>0</v>
      </c>
      <c r="K7" s="254">
        <v>0</v>
      </c>
    </row>
    <row r="8" spans="1:11" ht="33.75" customHeight="1">
      <c r="A8" s="11" t="s">
        <v>107</v>
      </c>
      <c r="B8" s="254">
        <v>0</v>
      </c>
      <c r="C8" s="254">
        <v>0</v>
      </c>
      <c r="D8" s="254">
        <f>'02_transition_areal_increases'!O8/'04_Areal_coverage_Projected'!B7</f>
        <v>0.21537933494321332</v>
      </c>
      <c r="E8" s="254">
        <f>'02_transition_areal_increases'!O9/'04_Areal_coverage_Projected'!B7</f>
        <v>7.9590938578924866E-2</v>
      </c>
      <c r="F8" s="254">
        <f>1-(SUM(B8:E8,G8:K8))</f>
        <v>0.6634759926640188</v>
      </c>
      <c r="G8" s="254">
        <v>0</v>
      </c>
      <c r="H8" s="254">
        <f>'02_transition_areal_increases'!O10/'04_Areal_coverage_Projected'!B7</f>
        <v>4.155373381384303E-2</v>
      </c>
      <c r="I8" s="254">
        <v>0</v>
      </c>
      <c r="J8" s="254">
        <v>0</v>
      </c>
      <c r="K8" s="254">
        <v>0</v>
      </c>
    </row>
    <row r="9" spans="1:11" ht="31.5" customHeight="1">
      <c r="A9" s="11" t="s">
        <v>108</v>
      </c>
      <c r="B9" s="254">
        <f>'02_transition_areal_increases'!O11/'04_Areal_coverage_Projected'!B8</f>
        <v>3.4332855462033962E-2</v>
      </c>
      <c r="C9" s="254">
        <v>0</v>
      </c>
      <c r="D9" s="254">
        <v>0</v>
      </c>
      <c r="E9" s="254">
        <v>0</v>
      </c>
      <c r="F9" s="254">
        <v>0</v>
      </c>
      <c r="G9" s="254">
        <f>1-(SUM(B9:F9,H9:K9))</f>
        <v>0.53421044610239343</v>
      </c>
      <c r="H9" s="254">
        <v>0</v>
      </c>
      <c r="I9" s="254">
        <f>'02_transition_areal_increases'!O12/'04_Areal_coverage_Projected'!B8</f>
        <v>0.40913262026797281</v>
      </c>
      <c r="J9" s="254">
        <f>'02_transition_areal_increases'!O13/'04_Areal_coverage_Projected'!B8</f>
        <v>2.2324078167599782E-2</v>
      </c>
      <c r="K9" s="254">
        <v>0</v>
      </c>
    </row>
    <row r="10" spans="1:11" ht="32.25" customHeight="1">
      <c r="A10" s="11" t="s">
        <v>109</v>
      </c>
      <c r="B10" s="254">
        <v>0</v>
      </c>
      <c r="C10" s="254">
        <v>0</v>
      </c>
      <c r="D10" s="254">
        <f>'02_transition_areal_increases'!O14/'04_Areal_coverage_Projected'!B9</f>
        <v>6.1969914151220856E-2</v>
      </c>
      <c r="E10" s="254">
        <v>0</v>
      </c>
      <c r="F10" s="254">
        <f>'02_transition_areal_increases'!O15/'04_Areal_coverage_Projected'!B9</f>
        <v>7.5518576777620722E-2</v>
      </c>
      <c r="G10" s="254">
        <v>0</v>
      </c>
      <c r="H10" s="254">
        <f>1-(SUM(B10:G10,I10:K10))</f>
        <v>0.86251150907115837</v>
      </c>
      <c r="I10" s="254">
        <v>0</v>
      </c>
      <c r="J10" s="254">
        <v>0</v>
      </c>
      <c r="K10" s="254">
        <v>0</v>
      </c>
    </row>
    <row r="11" spans="1:11" ht="32.25" customHeight="1">
      <c r="A11" s="11" t="s">
        <v>110</v>
      </c>
      <c r="B11" s="254">
        <f>'02_transition_areal_increases'!O16/'04_Areal_coverage_Projected'!B10</f>
        <v>7.1452398082731655E-2</v>
      </c>
      <c r="C11" s="254">
        <v>0</v>
      </c>
      <c r="D11" s="254">
        <f>'02_transition_areal_increases'!O17/'04_Areal_coverage_Projected'!B10</f>
        <v>4.1826690538952327E-2</v>
      </c>
      <c r="E11" s="254">
        <v>0</v>
      </c>
      <c r="F11" s="254">
        <v>0</v>
      </c>
      <c r="G11" s="254">
        <f>'02_transition_areal_increases'!O18/'04_Areal_coverage_Projected'!B10</f>
        <v>0.18609176522574516</v>
      </c>
      <c r="H11" s="254">
        <v>0</v>
      </c>
      <c r="I11" s="254">
        <f>1-(SUM(B11:H11,J11:K11))</f>
        <v>0.67145724772016702</v>
      </c>
      <c r="J11" s="254">
        <f>'02_transition_areal_increases'!O19/'04_Areal_coverage_Projected'!B10</f>
        <v>2.9171898432403847E-2</v>
      </c>
      <c r="K11" s="254">
        <v>0</v>
      </c>
    </row>
    <row r="12" spans="1:11" ht="32.25" customHeight="1">
      <c r="A12" s="11" t="s">
        <v>111</v>
      </c>
      <c r="B12" s="254">
        <f>'02_transition_areal_increases'!O20/'04_Areal_coverage_Projected'!B11</f>
        <v>0.15720636389766079</v>
      </c>
      <c r="C12" s="254">
        <v>0</v>
      </c>
      <c r="D12" s="254">
        <v>0</v>
      </c>
      <c r="E12" s="254">
        <v>0</v>
      </c>
      <c r="F12" s="254">
        <v>0</v>
      </c>
      <c r="G12" s="254">
        <f>'02_transition_areal_increases'!O21/'04_Areal_coverage_Projected'!B11</f>
        <v>8.9443187722552983E-2</v>
      </c>
      <c r="H12" s="254">
        <v>0</v>
      </c>
      <c r="I12" s="254">
        <f>'02_transition_areal_increases'!O22/'04_Areal_coverage_Projected'!B11</f>
        <v>0.34583650036814628</v>
      </c>
      <c r="J12" s="254">
        <f>1-(SUM(B12:I12,K12))</f>
        <v>0.40751394801163987</v>
      </c>
      <c r="K12" s="254">
        <v>0</v>
      </c>
    </row>
    <row r="13" spans="1:11" ht="29.25" customHeight="1">
      <c r="A13" s="11" t="s">
        <v>10</v>
      </c>
      <c r="B13" s="254">
        <v>0</v>
      </c>
      <c r="C13" s="254">
        <f>'02_transition_areal_increases'!O23/'04_Areal_coverage_Projected'!B12</f>
        <v>0.42967434830910439</v>
      </c>
      <c r="D13" s="254">
        <v>0</v>
      </c>
      <c r="E13" s="254">
        <v>0</v>
      </c>
      <c r="F13" s="254">
        <v>0</v>
      </c>
      <c r="G13" s="254">
        <v>0</v>
      </c>
      <c r="H13" s="254">
        <v>0</v>
      </c>
      <c r="I13" s="254">
        <v>0</v>
      </c>
      <c r="J13" s="254">
        <v>0</v>
      </c>
      <c r="K13" s="254">
        <f>1-(SUM(B13:J13))</f>
        <v>0.57032565169089566</v>
      </c>
    </row>
  </sheetData>
  <mergeCells count="1">
    <mergeCell ref="B2:K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00_Aggregation_LULC</vt:lpstr>
      <vt:lpstr>01_Historic_Areal_coverage</vt:lpstr>
      <vt:lpstr>01_extrapolated_trans_rates</vt:lpstr>
      <vt:lpstr>02_transition_areal_increases</vt:lpstr>
      <vt:lpstr>03_net_change</vt:lpstr>
      <vt:lpstr>04_Areal_coverage_Projected</vt:lpstr>
      <vt:lpstr>05_Transition matrix</vt:lpstr>
      <vt:lpstr>06_Scenarios_Summary_BAU</vt:lpstr>
      <vt:lpstr>06_Scenario_BAU</vt:lpstr>
      <vt:lpstr>07_Scenario_EI_Nature</vt:lpstr>
      <vt:lpstr>07_Scenario_EI_Culture</vt:lpstr>
      <vt:lpstr>07_Scenario_EI_Society</vt:lpstr>
      <vt:lpstr>07_Scenario_Growth_Extinction</vt:lpstr>
      <vt:lpstr>08_Scenario_Summary</vt:lpstr>
      <vt:lpstr>07_Modified_Areal_Change</vt:lpstr>
      <vt:lpstr>09_Model_summary</vt:lpstr>
      <vt:lpstr>02_transition_areal_increas (2)</vt:lpstr>
      <vt:lpstr>08_Modified_Tran_Areal_Incr (2)</vt:lpstr>
      <vt:lpstr>08_Modified_Tran_Areal_Increase</vt:lpstr>
      <vt:lpstr>09_Modified_Trans_Rates</vt:lpstr>
      <vt:lpstr>10_Modified_Transition_matrix</vt:lpstr>
      <vt:lpstr>'01_extrapolated_trans_rates'!Print_Area</vt:lpstr>
      <vt:lpstr>'06_Scenarios_Summary_BAU'!Print_Area</vt:lpstr>
      <vt:lpstr>'07_Modified_Areal_Change'!Print_Area</vt:lpstr>
      <vt:lpstr>'08_Scenario_Summary'!Print_Area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mulyGLtqB0@student.ethz.ch</dc:creator>
  <cp:keywords/>
  <dc:description/>
  <cp:lastModifiedBy>Black  Benjamin</cp:lastModifiedBy>
  <cp:revision/>
  <dcterms:created xsi:type="dcterms:W3CDTF">2022-11-18T10:10:29Z</dcterms:created>
  <dcterms:modified xsi:type="dcterms:W3CDTF">2025-05-28T08:46:56Z</dcterms:modified>
  <cp:category/>
  <cp:contentStatus/>
</cp:coreProperties>
</file>