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3AEDD555-79C4-4D2E-AAAD-FEB2A6145735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loyee List" sheetId="5" r:id="rId4"/>
    <sheet name="HLOOKUP Function" sheetId="22" r:id="rId5"/>
    <sheet name="Master Inventory List" sheetId="23" r:id="rId6"/>
    <sheet name="LEFT RIGHT MID Functions" sheetId="21" r:id="rId7"/>
    <sheet name="SEARCH Function" sheetId="24" r:id="rId8"/>
    <sheet name="CONCATENATE" sheetId="20" r:id="rId9"/>
    <sheet name="Goal Seek" sheetId="31" r:id="rId10"/>
    <sheet name="Solver" sheetId="30" r:id="rId11"/>
    <sheet name="Data Table" sheetId="28" r:id="rId12"/>
    <sheet name="Scenarios" sheetId="29" r:id="rId13"/>
    <sheet name="Macro" sheetId="32" r:id="rId14"/>
    <sheet name="Test Macro" sheetId="33" r:id="rId15"/>
  </sheets>
  <definedNames>
    <definedName name="_xlnm._FilterDatabase" localSheetId="3" hidden="1">'Master Employee List'!$A$1:$I$38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100</definedName>
    <definedName name="solver_lhs1" localSheetId="10" hidden="1">Solver!$B$6:$E$6</definedName>
    <definedName name="solver_lhs2" localSheetId="10" hidden="1">Solver!$E$8</definedName>
    <definedName name="solver_lhs3" localSheetId="10" hidden="1">Solver!$E$8</definedName>
    <definedName name="solver_lhs4" localSheetId="10" hidden="1">Solver!$E$8</definedName>
    <definedName name="solver_lhs5" localSheetId="10" hidden="1">Solver!$E$8</definedName>
    <definedName name="solver_lhs6" localSheetId="10" hidden="1">Solver!$E$8</definedName>
    <definedName name="solver_lhs7" localSheetId="10" hidden="1">Solver!$E$8</definedName>
    <definedName name="solver_lhs8" localSheetId="10" hidden="1">Solver!$E$8</definedName>
    <definedName name="solver_lin" localSheetId="10" hidden="1">0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opt" localSheetId="10" hidden="1">Solver!$H$8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2</definedName>
    <definedName name="solver_rel3" localSheetId="10" hidden="1">2</definedName>
    <definedName name="solver_rel4" localSheetId="10" hidden="1">2</definedName>
    <definedName name="solver_rel5" localSheetId="10" hidden="1">2</definedName>
    <definedName name="solver_rel6" localSheetId="10" hidden="1">2</definedName>
    <definedName name="solver_rel7" localSheetId="10" hidden="1">2</definedName>
    <definedName name="solver_rel8" localSheetId="10" hidden="1">2</definedName>
    <definedName name="solver_rhs1" localSheetId="10" hidden="1">45</definedName>
    <definedName name="solver_rhs2" localSheetId="10" hidden="1">Solver!$E$10</definedName>
    <definedName name="solver_rhs3" localSheetId="10" hidden="1">Solver!$E$10</definedName>
    <definedName name="solver_rhs4" localSheetId="10" hidden="1">Solver!$E$10</definedName>
    <definedName name="solver_rhs5" localSheetId="10" hidden="1">Solver!$E$10</definedName>
    <definedName name="solver_rhs6" localSheetId="10" hidden="1">Solver!$E$10</definedName>
    <definedName name="solver_rhs7" localSheetId="10" hidden="1">Solver!$E$10</definedName>
    <definedName name="solver_rhs8" localSheetId="10" hidden="1">Solver!$E$10</definedName>
    <definedName name="solver_rlx" localSheetId="10" hidden="1">1</definedName>
    <definedName name="solver_rsd" localSheetId="10" hidden="1">0</definedName>
    <definedName name="solver_scl" localSheetId="10" hidden="1">2</definedName>
    <definedName name="solver_sho" localSheetId="10" hidden="1">2</definedName>
    <definedName name="solver_ssz" localSheetId="10" hidden="1">100</definedName>
    <definedName name="solver_tim" localSheetId="10" hidden="1">100</definedName>
    <definedName name="solver_tol" localSheetId="10" hidden="1">0.05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</workbook>
</file>

<file path=xl/calcChain.xml><?xml version="1.0" encoding="utf-8"?>
<calcChain xmlns="http://schemas.openxmlformats.org/spreadsheetml/2006/main">
  <c r="G15" i="1" l="1"/>
  <c r="G14" i="1"/>
  <c r="G13" i="1"/>
  <c r="I15" i="1"/>
  <c r="I14" i="1"/>
  <c r="I13" i="1"/>
  <c r="I12" i="1"/>
  <c r="I11" i="1"/>
  <c r="I10" i="1"/>
  <c r="I9" i="1"/>
  <c r="I8" i="1"/>
  <c r="I7" i="1"/>
  <c r="H15" i="1"/>
  <c r="H14" i="1"/>
  <c r="H13" i="1"/>
  <c r="G12" i="1"/>
  <c r="H12" i="1"/>
  <c r="G11" i="1"/>
  <c r="H11" i="1"/>
  <c r="I6" i="1"/>
  <c r="I5" i="1"/>
  <c r="H10" i="1"/>
  <c r="H9" i="1"/>
  <c r="H8" i="1"/>
  <c r="H7" i="1"/>
  <c r="H6" i="1"/>
  <c r="H5" i="1"/>
  <c r="G10" i="1"/>
  <c r="G9" i="1"/>
  <c r="G8" i="1"/>
  <c r="G7" i="1"/>
  <c r="G6" i="1"/>
  <c r="G5" i="1"/>
  <c r="G4" i="1"/>
  <c r="I4" i="1"/>
  <c r="I3" i="1"/>
  <c r="H4" i="1"/>
  <c r="H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I5" i="17"/>
  <c r="H5" i="17"/>
  <c r="I3" i="17"/>
  <c r="H3" i="17"/>
  <c r="E10" i="4"/>
  <c r="D10" i="4"/>
  <c r="C10" i="4"/>
  <c r="B10" i="4"/>
  <c r="F14" i="4"/>
  <c r="I6" i="4"/>
  <c r="I7" i="4"/>
  <c r="I8" i="4"/>
  <c r="I9" i="4"/>
  <c r="I5" i="4"/>
  <c r="H6" i="4"/>
  <c r="H7" i="4"/>
  <c r="H8" i="4"/>
  <c r="H9" i="4"/>
  <c r="H5" i="4"/>
  <c r="B4" i="3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F6" i="29" l="1"/>
  <c r="G6" i="29" s="1"/>
  <c r="D7" i="29"/>
  <c r="E4" i="29"/>
  <c r="F4" i="29" s="1"/>
  <c r="H8" i="30"/>
  <c r="F5" i="29"/>
  <c r="G5" i="29" s="1"/>
  <c r="F3" i="29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G3" i="29"/>
  <c r="E7" i="29"/>
  <c r="G4" i="29"/>
  <c r="F12" i="4"/>
  <c r="G7" i="29" l="1"/>
</calcChain>
</file>

<file path=xl/sharedStrings.xml><?xml version="1.0" encoding="utf-8"?>
<sst xmlns="http://schemas.openxmlformats.org/spreadsheetml/2006/main" count="1292" uniqueCount="277">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</sst>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14" fillId="0" borderId="27" xfId="5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7" fillId="8" borderId="0" xfId="0" applyFont="1" applyFill="1"/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8" xfId="9" applyNumberFormat="1" applyFill="1" applyBorder="1" applyAlignment="1">
      <alignment horizontal="center"/>
    </xf>
    <xf numFmtId="0" fontId="13" fillId="8" borderId="29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2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1" xfId="9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9" fontId="0" fillId="0" borderId="0" xfId="0" applyNumberFormat="1"/>
    <xf numFmtId="169" fontId="2" fillId="2" borderId="33" xfId="0" applyNumberFormat="1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"/>
  <sheetViews>
    <sheetView showGridLines="0" topLeftCell="A2" zoomScale="145" zoomScaleNormal="145" workbookViewId="0">
      <selection activeCell="H12" sqref="H12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10" ht="13" thickBot="1"/>
    <row r="2" spans="1:10" ht="16" thickBot="1">
      <c r="A2" s="122" t="s">
        <v>220</v>
      </c>
      <c r="B2" s="122"/>
      <c r="C2" s="122"/>
      <c r="D2" s="122"/>
      <c r="E2" s="122"/>
      <c r="F2" s="122"/>
      <c r="H2" s="28" t="s">
        <v>0</v>
      </c>
      <c r="I2" s="45">
        <v>34000</v>
      </c>
    </row>
    <row r="3" spans="1:10" ht="13.5" thickTop="1" thickBot="1"/>
    <row r="4" spans="1:10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1" t="s">
        <v>8</v>
      </c>
      <c r="J4" s="116">
        <v>0.03</v>
      </c>
    </row>
    <row r="5" spans="1:10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IF(F5&gt;=$I$2,"yes","No")</f>
        <v>yes</v>
      </c>
      <c r="I5" s="2">
        <f>IF(H5="yes",F5*3%,"no commission")</f>
        <v>1087.3499999999999</v>
      </c>
    </row>
    <row r="6" spans="1:10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IF(F6&gt;=$I$2,"yes","No")</f>
        <v>No</v>
      </c>
      <c r="I6" s="2" t="str">
        <f t="shared" ref="I6:I9" si="1">IF(H6="yes",F6*3%,"no commission")</f>
        <v>no commission</v>
      </c>
    </row>
    <row r="7" spans="1:10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commission</v>
      </c>
    </row>
    <row r="8" spans="1:10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>
        <f t="shared" si="1"/>
        <v>1191.1499999999999</v>
      </c>
    </row>
    <row r="9" spans="1:10" ht="16" thickBot="1">
      <c r="A9" s="16" t="s">
        <v>14</v>
      </c>
      <c r="B9" s="49">
        <v>7892</v>
      </c>
      <c r="C9" s="49">
        <v>7695</v>
      </c>
      <c r="D9" s="49">
        <v>9520</v>
      </c>
      <c r="E9" s="49">
        <v>10252</v>
      </c>
      <c r="F9" s="50">
        <f>SUM(B9:E9)</f>
        <v>35359</v>
      </c>
      <c r="H9" s="1" t="str">
        <f t="shared" si="0"/>
        <v>yes</v>
      </c>
      <c r="I9" s="2">
        <f t="shared" si="1"/>
        <v>1060.77</v>
      </c>
    </row>
    <row r="10" spans="1:10" ht="15.5">
      <c r="A10" s="47" t="s">
        <v>221</v>
      </c>
      <c r="B10" s="52">
        <f>SUM(B5:B9)</f>
        <v>40402</v>
      </c>
      <c r="C10" s="53">
        <f>SUM(C5:C9)</f>
        <v>42555</v>
      </c>
      <c r="D10" s="53">
        <f>SUM(D5:D9)</f>
        <v>46630</v>
      </c>
      <c r="E10" s="52">
        <f>SUM(E5:E9)</f>
        <v>46624</v>
      </c>
      <c r="F10" s="52"/>
      <c r="H10" s="117"/>
      <c r="I10" s="118"/>
    </row>
    <row r="11" spans="1:10" ht="14">
      <c r="A11" s="48"/>
    </row>
    <row r="12" spans="1:10" ht="15.75" customHeight="1">
      <c r="E12" s="46" t="s">
        <v>12</v>
      </c>
      <c r="F12" s="4">
        <f>SUM(F5:F10)</f>
        <v>176211</v>
      </c>
    </row>
    <row r="13" spans="1:10" ht="3" customHeight="1"/>
    <row r="14" spans="1:10" ht="16.5" customHeight="1">
      <c r="A14" s="119" t="s">
        <v>13</v>
      </c>
      <c r="B14" s="120"/>
      <c r="C14" s="120"/>
      <c r="D14" s="120"/>
      <c r="E14" s="121"/>
      <c r="F14" s="3">
        <f>COUNTIF(H:H,H5)</f>
        <v>3</v>
      </c>
    </row>
  </sheetData>
  <mergeCells count="2">
    <mergeCell ref="A14:E14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4" t="s">
        <v>251</v>
      </c>
      <c r="B2" s="89">
        <v>220000</v>
      </c>
      <c r="C2" s="71"/>
      <c r="D2" s="93" t="s">
        <v>250</v>
      </c>
    </row>
    <row r="3" spans="1:4" ht="13.5" thickBot="1">
      <c r="A3" s="94" t="s">
        <v>249</v>
      </c>
      <c r="B3" s="90">
        <v>0.08</v>
      </c>
      <c r="C3" s="71"/>
      <c r="D3" s="92"/>
    </row>
    <row r="4" spans="1:4" ht="13">
      <c r="A4" s="94" t="s">
        <v>248</v>
      </c>
      <c r="B4" s="91">
        <f>25*12</f>
        <v>300</v>
      </c>
      <c r="C4" s="71"/>
      <c r="D4" s="7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H11"/>
  <sheetViews>
    <sheetView zoomScale="130" zoomScaleNormal="130" workbookViewId="0">
      <selection activeCell="B6" sqref="B6:E7"/>
    </sheetView>
  </sheetViews>
  <sheetFormatPr defaultColWidth="9.1796875" defaultRowHeight="12.5"/>
  <cols>
    <col min="1" max="1" width="25.453125" style="75" customWidth="1"/>
    <col min="2" max="2" width="10.1796875" style="75" customWidth="1"/>
    <col min="3" max="3" width="10.54296875" style="75" customWidth="1"/>
    <col min="4" max="4" width="10.26953125" style="75" customWidth="1"/>
    <col min="5" max="5" width="9.26953125" style="75" customWidth="1"/>
    <col min="6" max="6" width="8.81640625" style="75" customWidth="1"/>
    <col min="7" max="7" width="11.26953125" style="75" customWidth="1"/>
    <col min="8" max="8" width="15.7265625" style="75" customWidth="1"/>
    <col min="9" max="16384" width="9.1796875" style="75"/>
  </cols>
  <sheetData>
    <row r="1" spans="1:8" ht="10.5" customHeight="1">
      <c r="A1" s="88"/>
      <c r="B1" s="87"/>
      <c r="C1" s="87"/>
      <c r="D1" s="87"/>
      <c r="E1" s="87"/>
      <c r="F1" s="87"/>
      <c r="G1" s="87"/>
    </row>
    <row r="2" spans="1:8" ht="11.25" customHeight="1" thickBot="1"/>
    <row r="3" spans="1:8" ht="15.75" customHeight="1">
      <c r="G3" s="98" t="s">
        <v>269</v>
      </c>
      <c r="H3" s="99" t="s">
        <v>276</v>
      </c>
    </row>
    <row r="4" spans="1:8" ht="16" thickBot="1">
      <c r="A4" s="86" t="s">
        <v>275</v>
      </c>
      <c r="B4" s="97" t="s">
        <v>274</v>
      </c>
      <c r="C4" s="97" t="s">
        <v>273</v>
      </c>
      <c r="D4" s="97" t="s">
        <v>272</v>
      </c>
      <c r="E4" s="97" t="s">
        <v>271</v>
      </c>
      <c r="F4" s="71"/>
      <c r="G4" s="100" t="s">
        <v>270</v>
      </c>
      <c r="H4" s="101" t="s">
        <v>269</v>
      </c>
    </row>
    <row r="5" spans="1:8" ht="15.5">
      <c r="A5" s="84" t="s">
        <v>268</v>
      </c>
      <c r="B5" s="83">
        <v>1</v>
      </c>
      <c r="C5" s="83">
        <v>1</v>
      </c>
      <c r="D5" s="83">
        <v>1</v>
      </c>
      <c r="E5" s="83">
        <v>1</v>
      </c>
      <c r="F5" s="71"/>
      <c r="G5" s="82">
        <v>1.25</v>
      </c>
      <c r="H5" s="81">
        <f>G5*(B5+C5+D5+E5)</f>
        <v>5</v>
      </c>
    </row>
    <row r="6" spans="1:8" ht="15.5">
      <c r="A6" s="84" t="s">
        <v>267</v>
      </c>
      <c r="B6" s="85"/>
      <c r="C6" s="83"/>
      <c r="D6" s="83"/>
      <c r="E6" s="83"/>
      <c r="F6" s="71"/>
      <c r="G6" s="82">
        <v>1.84</v>
      </c>
      <c r="H6" s="81">
        <f>G6*(B6+C6+D6+E6)</f>
        <v>0</v>
      </c>
    </row>
    <row r="7" spans="1:8" ht="15.5">
      <c r="A7" s="84" t="s">
        <v>266</v>
      </c>
      <c r="B7" s="83"/>
      <c r="C7" s="83"/>
      <c r="D7" s="83"/>
      <c r="E7" s="83"/>
      <c r="F7" s="71"/>
      <c r="G7" s="82">
        <v>1.45</v>
      </c>
      <c r="H7" s="81">
        <f>G7*(B7+C7+D7+E7)</f>
        <v>0</v>
      </c>
    </row>
    <row r="8" spans="1:8" ht="15.5">
      <c r="A8" s="95" t="s">
        <v>265</v>
      </c>
      <c r="B8" s="80">
        <f>SUM(B5:B7)</f>
        <v>1</v>
      </c>
      <c r="C8" s="80">
        <f>SUM(C5:C7)</f>
        <v>1</v>
      </c>
      <c r="D8" s="80">
        <f>SUM(D5:D7)</f>
        <v>1</v>
      </c>
      <c r="E8" s="80">
        <f>SUM(E5:E7)</f>
        <v>1</v>
      </c>
      <c r="F8" s="71"/>
      <c r="G8" s="79"/>
      <c r="H8" s="102">
        <f>H5+H6+H7</f>
        <v>5</v>
      </c>
    </row>
    <row r="9" spans="1:8" ht="4.5" customHeight="1">
      <c r="A9" s="78"/>
      <c r="B9" s="77"/>
      <c r="C9" s="77"/>
      <c r="D9" s="77"/>
      <c r="E9" s="77"/>
      <c r="F9" s="71"/>
    </row>
    <row r="10" spans="1:8" ht="15.5">
      <c r="A10" s="96" t="s">
        <v>264</v>
      </c>
      <c r="B10" s="103">
        <v>180</v>
      </c>
      <c r="C10" s="103">
        <v>80</v>
      </c>
      <c r="D10" s="103">
        <v>190</v>
      </c>
      <c r="E10" s="103">
        <v>160</v>
      </c>
      <c r="F10" s="71"/>
    </row>
    <row r="11" spans="1:8" ht="15.5">
      <c r="A11" s="76"/>
      <c r="F11" s="71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C14"/>
  <sheetViews>
    <sheetView zoomScale="145" zoomScaleNormal="145" workbookViewId="0">
      <selection activeCell="D11" sqref="D11"/>
    </sheetView>
  </sheetViews>
  <sheetFormatPr defaultColWidth="9.1796875" defaultRowHeight="12.5"/>
  <cols>
    <col min="1" max="1" width="9.1796875" style="71"/>
    <col min="2" max="2" width="17.453125" style="71" bestFit="1" customWidth="1"/>
    <col min="3" max="6" width="12.453125" style="71" customWidth="1"/>
    <col min="7" max="16384" width="9.1796875" style="71"/>
  </cols>
  <sheetData>
    <row r="2" spans="2:3" ht="13">
      <c r="B2" s="94" t="s">
        <v>251</v>
      </c>
      <c r="C2" s="104">
        <v>220000</v>
      </c>
    </row>
    <row r="3" spans="2:3" ht="13">
      <c r="B3" s="94" t="s">
        <v>249</v>
      </c>
      <c r="C3" s="105">
        <v>0.08</v>
      </c>
    </row>
    <row r="4" spans="2:3" ht="13">
      <c r="B4" s="94" t="s">
        <v>248</v>
      </c>
      <c r="C4" s="106">
        <f>25*12</f>
        <v>300</v>
      </c>
    </row>
    <row r="6" spans="2:3">
      <c r="C6" s="73"/>
    </row>
    <row r="7" spans="2:3" ht="15.5">
      <c r="B7" s="108" t="s">
        <v>247</v>
      </c>
      <c r="C7" s="107"/>
    </row>
    <row r="8" spans="2:3" ht="15.5">
      <c r="B8" s="72">
        <v>7.2499999999999995E-2</v>
      </c>
      <c r="C8" s="12"/>
    </row>
    <row r="9" spans="2:3" ht="15.5">
      <c r="B9" s="72">
        <v>7.4999999999999997E-2</v>
      </c>
      <c r="C9" s="12"/>
    </row>
    <row r="10" spans="2:3" ht="15.5">
      <c r="B10" s="72">
        <v>7.7499999999999999E-2</v>
      </c>
      <c r="C10" s="12"/>
    </row>
    <row r="11" spans="2:3" ht="15.5">
      <c r="B11" s="72">
        <v>8.2500000000000004E-2</v>
      </c>
      <c r="C11" s="12"/>
    </row>
    <row r="12" spans="2:3" ht="15.5">
      <c r="B12" s="72">
        <v>8.5000000000000006E-2</v>
      </c>
      <c r="C12" s="12"/>
    </row>
    <row r="13" spans="2:3" ht="15.5">
      <c r="B13" s="72">
        <v>8.7499999999999994E-2</v>
      </c>
      <c r="C13" s="12"/>
    </row>
    <row r="14" spans="2:3" ht="15.5">
      <c r="B14" s="72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1"/>
    <col min="2" max="2" width="11.54296875" style="71" customWidth="1"/>
    <col min="3" max="6" width="14.81640625" style="71" bestFit="1" customWidth="1"/>
    <col min="7" max="7" width="16.7265625" style="71" bestFit="1" customWidth="1"/>
    <col min="8" max="16384" width="9.1796875" style="71"/>
  </cols>
  <sheetData>
    <row r="2" spans="2:7" ht="15.5">
      <c r="B2" s="108" t="s">
        <v>263</v>
      </c>
      <c r="C2" s="108" t="s">
        <v>262</v>
      </c>
      <c r="D2" s="108" t="s">
        <v>261</v>
      </c>
      <c r="E2" s="108" t="s">
        <v>260</v>
      </c>
      <c r="F2" s="108" t="s">
        <v>259</v>
      </c>
      <c r="G2" s="108" t="s">
        <v>258</v>
      </c>
    </row>
    <row r="3" spans="2:7" ht="13">
      <c r="B3" s="109" t="s">
        <v>255</v>
      </c>
      <c r="C3" s="110">
        <v>85292.25</v>
      </c>
      <c r="D3" s="110">
        <f>C3*C11+C3</f>
        <v>88106.894249999998</v>
      </c>
      <c r="E3" s="110">
        <f>D3*C11+D3</f>
        <v>91014.421760249999</v>
      </c>
      <c r="F3" s="110">
        <f>E3*C11+E3</f>
        <v>94017.897678338253</v>
      </c>
      <c r="G3" s="110">
        <f>SUM(C3:F3)</f>
        <v>358431.46368858824</v>
      </c>
    </row>
    <row r="4" spans="2:7" ht="13">
      <c r="B4" s="109" t="s">
        <v>254</v>
      </c>
      <c r="C4" s="110">
        <v>75891.25</v>
      </c>
      <c r="D4" s="110">
        <f>C4*C12+C4</f>
        <v>77636.748749999999</v>
      </c>
      <c r="E4" s="110">
        <f>D4*C12+D4</f>
        <v>79422.39397125</v>
      </c>
      <c r="F4" s="110">
        <f>E4*C12+E4</f>
        <v>81249.109032588749</v>
      </c>
      <c r="G4" s="110">
        <f>SUM(C4:F4)</f>
        <v>314199.50175383873</v>
      </c>
    </row>
    <row r="5" spans="2:7" ht="13">
      <c r="B5" s="109" t="s">
        <v>253</v>
      </c>
      <c r="C5" s="110">
        <v>90568.34</v>
      </c>
      <c r="D5" s="110">
        <f>C5*C13+C5</f>
        <v>94462.778619999997</v>
      </c>
      <c r="E5" s="110">
        <f>D5*C13+D5</f>
        <v>98524.678100659992</v>
      </c>
      <c r="F5" s="110">
        <f>E5*C13+E5</f>
        <v>102761.23925898837</v>
      </c>
      <c r="G5" s="110">
        <f>SUM(C5:F5)</f>
        <v>386317.03597964835</v>
      </c>
    </row>
    <row r="6" spans="2:7" ht="13">
      <c r="B6" s="109" t="s">
        <v>252</v>
      </c>
      <c r="C6" s="110">
        <v>65897.25</v>
      </c>
      <c r="D6" s="110">
        <f>C6*C14+C6</f>
        <v>66622.119749999998</v>
      </c>
      <c r="E6" s="110">
        <f>D6*C14+D6</f>
        <v>67354.963067249992</v>
      </c>
      <c r="F6" s="110">
        <f>E6*C14+E6</f>
        <v>68095.867660989737</v>
      </c>
      <c r="G6" s="110">
        <f>SUM(C6:F6)</f>
        <v>267970.20047823974</v>
      </c>
    </row>
    <row r="7" spans="2:7" ht="15.5">
      <c r="B7" s="97" t="s">
        <v>257</v>
      </c>
      <c r="C7" s="74">
        <f>SUM(C3:C6)</f>
        <v>317649.08999999997</v>
      </c>
      <c r="D7" s="74">
        <f>SUM(D3:D6)</f>
        <v>326828.54136999999</v>
      </c>
      <c r="E7" s="74">
        <f>SUM(E3:E6)</f>
        <v>336316.45689940994</v>
      </c>
      <c r="F7" s="74">
        <f>SUM(F3:F6)</f>
        <v>346124.11363090511</v>
      </c>
      <c r="G7" s="74">
        <f>SUM(G3:G6)</f>
        <v>1326918.201900315</v>
      </c>
    </row>
    <row r="10" spans="2:7" ht="13">
      <c r="B10" s="128" t="s">
        <v>256</v>
      </c>
      <c r="C10" s="128"/>
    </row>
    <row r="11" spans="2:7" ht="13">
      <c r="B11" s="111" t="s">
        <v>255</v>
      </c>
      <c r="C11" s="112">
        <v>3.3000000000000002E-2</v>
      </c>
    </row>
    <row r="12" spans="2:7" ht="13">
      <c r="B12" s="111" t="s">
        <v>254</v>
      </c>
      <c r="C12" s="112">
        <v>2.3E-2</v>
      </c>
    </row>
    <row r="13" spans="2:7" ht="13">
      <c r="B13" s="111" t="s">
        <v>253</v>
      </c>
      <c r="C13" s="112">
        <v>4.2999999999999997E-2</v>
      </c>
    </row>
    <row r="14" spans="2:7" ht="13">
      <c r="B14" s="111" t="s">
        <v>252</v>
      </c>
      <c r="C14" s="112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5" customWidth="1"/>
    <col min="9" max="9" width="9.1796875" style="113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4">
        <v>33344</v>
      </c>
      <c r="I1" s="113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4">
        <v>29153</v>
      </c>
      <c r="I2" s="113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4">
        <v>32040</v>
      </c>
      <c r="I3" s="113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4">
        <v>33823</v>
      </c>
      <c r="I4" s="113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4">
        <v>31503</v>
      </c>
      <c r="I5" s="113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4">
        <v>32894</v>
      </c>
      <c r="I6" s="113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4">
        <v>35886</v>
      </c>
      <c r="I7" s="113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4">
        <v>31051</v>
      </c>
      <c r="I8" s="113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4">
        <v>31050</v>
      </c>
      <c r="I9" s="113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4">
        <v>30939</v>
      </c>
      <c r="I10" s="113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4">
        <v>32863</v>
      </c>
      <c r="I11" s="113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4">
        <v>30900</v>
      </c>
      <c r="I12" s="113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4">
        <v>31689</v>
      </c>
      <c r="I13" s="113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4">
        <v>32561</v>
      </c>
      <c r="I14" s="113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4">
        <v>32979</v>
      </c>
      <c r="I15" s="113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4">
        <v>30386</v>
      </c>
      <c r="I16" s="113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4">
        <v>31217</v>
      </c>
      <c r="I17" s="113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4">
        <v>31112</v>
      </c>
      <c r="I18" s="113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4">
        <v>31805</v>
      </c>
      <c r="I19" s="113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4">
        <v>32125</v>
      </c>
      <c r="I20" s="113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4">
        <v>32979</v>
      </c>
      <c r="I21" s="113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4">
        <v>33688</v>
      </c>
      <c r="I22" s="113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4">
        <v>29885</v>
      </c>
      <c r="I23" s="113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4">
        <v>33091</v>
      </c>
      <c r="I24" s="113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4">
        <v>28531</v>
      </c>
      <c r="I25" s="113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4">
        <v>30028</v>
      </c>
      <c r="I26" s="113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4">
        <v>33231</v>
      </c>
      <c r="I27" s="113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4">
        <v>32571</v>
      </c>
      <c r="I28" s="113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4">
        <v>30817</v>
      </c>
      <c r="I29" s="113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4">
        <v>32679</v>
      </c>
      <c r="I30" s="113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4">
        <v>31729</v>
      </c>
      <c r="I31" s="113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4">
        <v>33559</v>
      </c>
      <c r="I32" s="113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4">
        <v>35125</v>
      </c>
      <c r="I33" s="113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4">
        <v>35609</v>
      </c>
      <c r="I34" s="113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4">
        <v>35840</v>
      </c>
      <c r="I35" s="113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4">
        <v>35855</v>
      </c>
      <c r="I36" s="113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4">
        <v>35981</v>
      </c>
      <c r="I37" s="113">
        <v>10.15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5" bestFit="1" customWidth="1"/>
    <col min="9" max="9" width="9.1796875" style="113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4">
        <v>33344</v>
      </c>
      <c r="I1" s="113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4">
        <v>29153</v>
      </c>
      <c r="I2" s="113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4">
        <v>32040</v>
      </c>
      <c r="I3" s="113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4">
        <v>33823</v>
      </c>
      <c r="I4" s="113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4">
        <v>31503</v>
      </c>
      <c r="I5" s="113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4">
        <v>32894</v>
      </c>
      <c r="I6" s="113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4">
        <v>35886</v>
      </c>
      <c r="I7" s="113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4">
        <v>31051</v>
      </c>
      <c r="I8" s="113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4">
        <v>31050</v>
      </c>
      <c r="I9" s="113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4">
        <v>30939</v>
      </c>
      <c r="I10" s="113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4">
        <v>32863</v>
      </c>
      <c r="I11" s="113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4">
        <v>30900</v>
      </c>
      <c r="I12" s="113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4">
        <v>31689</v>
      </c>
      <c r="I13" s="113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4">
        <v>32561</v>
      </c>
      <c r="I14" s="113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4">
        <v>32979</v>
      </c>
      <c r="I15" s="113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4">
        <v>30386</v>
      </c>
      <c r="I16" s="113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4">
        <v>31217</v>
      </c>
      <c r="I17" s="113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4">
        <v>31112</v>
      </c>
      <c r="I18" s="113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4">
        <v>31805</v>
      </c>
      <c r="I19" s="113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4">
        <v>32125</v>
      </c>
      <c r="I20" s="113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4">
        <v>32979</v>
      </c>
      <c r="I21" s="113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4">
        <v>33688</v>
      </c>
      <c r="I22" s="113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4">
        <v>29885</v>
      </c>
      <c r="I23" s="113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4">
        <v>33091</v>
      </c>
      <c r="I24" s="113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4">
        <v>28531</v>
      </c>
      <c r="I25" s="113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4">
        <v>30028</v>
      </c>
      <c r="I26" s="113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4">
        <v>33231</v>
      </c>
      <c r="I27" s="113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4">
        <v>32571</v>
      </c>
      <c r="I28" s="113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4">
        <v>30817</v>
      </c>
      <c r="I29" s="113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4">
        <v>32679</v>
      </c>
      <c r="I30" s="113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4">
        <v>31729</v>
      </c>
      <c r="I31" s="113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4">
        <v>33559</v>
      </c>
      <c r="I32" s="113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4">
        <v>35125</v>
      </c>
      <c r="I33" s="113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4">
        <v>35609</v>
      </c>
      <c r="I34" s="113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4">
        <v>35840</v>
      </c>
      <c r="I35" s="113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4">
        <v>35855</v>
      </c>
      <c r="I36" s="113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4">
        <v>35981</v>
      </c>
      <c r="I37" s="113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219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SUMIF(B:B,B7,E:E)</f>
        <v>17538</v>
      </c>
      <c r="I3" s="27">
        <f>SUMIF(B:B,B7,D:D)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219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SUMIF(C:C,G5,E:E)</f>
        <v>7357</v>
      </c>
      <c r="I5" s="27">
        <f>SUMIF(C:C,G5,D:D)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I16"/>
  <sheetViews>
    <sheetView showGridLines="0" tabSelected="1" topLeftCell="A2" zoomScale="130" zoomScaleNormal="130" workbookViewId="0">
      <selection activeCell="G16" sqref="G16"/>
    </sheetView>
  </sheetViews>
  <sheetFormatPr defaultRowHeight="12.5"/>
  <cols>
    <col min="1" max="1" width="13.81640625" customWidth="1"/>
    <col min="2" max="2" width="18.54296875" customWidth="1"/>
    <col min="3" max="5" width="13.81640625" customWidth="1"/>
    <col min="6" max="6" width="3.1796875" customWidth="1"/>
    <col min="7" max="7" width="7.54296875" bestFit="1" customWidth="1"/>
    <col min="8" max="8" width="8.7265625" bestFit="1" customWidth="1"/>
    <col min="9" max="9" width="18.26953125" bestFit="1" customWidth="1"/>
  </cols>
  <sheetData>
    <row r="1" spans="1:9" ht="13" thickBot="1"/>
    <row r="2" spans="1:9" ht="21.75" customHeight="1">
      <c r="A2" s="33" t="s">
        <v>16</v>
      </c>
      <c r="B2" s="34" t="s">
        <v>17</v>
      </c>
      <c r="C2" s="34" t="s">
        <v>18</v>
      </c>
      <c r="D2" s="34" t="s">
        <v>19</v>
      </c>
      <c r="E2" s="34" t="s">
        <v>140</v>
      </c>
      <c r="F2" s="67"/>
      <c r="G2" s="34" t="s">
        <v>238</v>
      </c>
      <c r="H2" s="34" t="s">
        <v>239</v>
      </c>
      <c r="I2" s="34" t="s">
        <v>237</v>
      </c>
    </row>
    <row r="3" spans="1:9">
      <c r="A3" s="10">
        <v>1054</v>
      </c>
      <c r="B3" s="11" t="str">
        <f>VLOOKUP(A3,'Master Employee List'!A:I,2)</f>
        <v>Smith</v>
      </c>
      <c r="C3" s="11" t="str">
        <f>VLOOKUP(A3,'Master Employee List'!A:I,3)</f>
        <v>Howard</v>
      </c>
      <c r="D3" s="11" t="str">
        <f>VLOOKUP(A3,'Master Employee List'!A:I,4)</f>
        <v>AT</v>
      </c>
      <c r="E3" s="12">
        <f>VLOOKUP(A3,'Master Employee List'!A:I,9)</f>
        <v>11.25</v>
      </c>
      <c r="F3" s="66"/>
      <c r="G3" s="68" t="str">
        <f>INDEX(B:B,6)</f>
        <v>Kane</v>
      </c>
      <c r="H3" s="68">
        <f>MATCH(A4,A:A)</f>
        <v>4</v>
      </c>
      <c r="I3" s="69" t="str">
        <f>INDEX(C:C,MATCH(A11,A:A))</f>
        <v>Randy</v>
      </c>
    </row>
    <row r="4" spans="1:9">
      <c r="A4" s="10">
        <v>1056</v>
      </c>
      <c r="B4" s="11" t="str">
        <f>VLOOKUP(A4,'Master Employee List'!A:I,2)</f>
        <v>Gonzales</v>
      </c>
      <c r="C4" s="11" t="str">
        <f>VLOOKUP(A4,'Master Employee List'!A:I,3)</f>
        <v>Joe</v>
      </c>
      <c r="D4" s="11" t="str">
        <f>VLOOKUP(A4,'Master Employee List'!A:I,4)</f>
        <v>AT</v>
      </c>
      <c r="E4" s="12">
        <f>VLOOKUP(A4,'Master Employee List'!A:I,9)</f>
        <v>12.25</v>
      </c>
      <c r="F4" s="66"/>
      <c r="G4" s="68" t="str">
        <f>INDEX(B:B,10)</f>
        <v>Bellwood</v>
      </c>
      <c r="H4" s="68">
        <f>MATCH(A10,A:A)</f>
        <v>10</v>
      </c>
      <c r="I4" s="69" t="str">
        <f>INDEX(B:B,MATCH(A15,A:A))</f>
        <v>Wu</v>
      </c>
    </row>
    <row r="5" spans="1:9">
      <c r="A5" s="10">
        <v>1067</v>
      </c>
      <c r="B5" s="11" t="str">
        <f>VLOOKUP(A5,'Master Employee List'!A:I,2)</f>
        <v>Scote</v>
      </c>
      <c r="C5" s="11" t="str">
        <f>VLOOKUP(A5,'Master Employee List'!A:I,3)</f>
        <v>Gail</v>
      </c>
      <c r="D5" s="11" t="str">
        <f>VLOOKUP(A5,'Master Employee List'!A:I,4)</f>
        <v>AT</v>
      </c>
      <c r="E5" s="12">
        <f>VLOOKUP(A5,'Master Employee List'!A:I,9)</f>
        <v>14.55</v>
      </c>
      <c r="F5" s="66"/>
      <c r="G5" s="68" t="str">
        <f>INDEX(D:D,15)</f>
        <v>AD</v>
      </c>
      <c r="H5" s="68">
        <f>MATCH(A12,A:A)</f>
        <v>12</v>
      </c>
      <c r="I5" s="69" t="str">
        <f>INDEX(D:D,MATCH(A12,A:A))</f>
        <v>MF</v>
      </c>
    </row>
    <row r="6" spans="1:9">
      <c r="A6" s="10">
        <v>1075</v>
      </c>
      <c r="B6" s="11" t="str">
        <f>VLOOKUP(A6,'Master Employee List'!A:I,2)</f>
        <v>Kane</v>
      </c>
      <c r="C6" s="11" t="str">
        <f>VLOOKUP(A6,'Master Employee List'!A:I,3)</f>
        <v>Sheryl</v>
      </c>
      <c r="D6" s="11" t="str">
        <f>VLOOKUP(A6,'Master Employee List'!A:I,4)</f>
        <v>AD</v>
      </c>
      <c r="E6" s="12">
        <f>VLOOKUP(A6,'Master Employee List'!A:I,9)</f>
        <v>11.25</v>
      </c>
      <c r="F6" s="66"/>
      <c r="G6" s="68">
        <f>INDEX(E:E,14)</f>
        <v>10.15</v>
      </c>
      <c r="H6" s="68">
        <f>MATCH(A7,A:A)</f>
        <v>7</v>
      </c>
      <c r="I6" s="69">
        <f>INDEX(E:E,MATCH(A3,A:A))</f>
        <v>11.25</v>
      </c>
    </row>
    <row r="7" spans="1:9">
      <c r="A7" s="10">
        <v>1078</v>
      </c>
      <c r="B7" s="11" t="str">
        <f>VLOOKUP(A7,'Master Employee List'!A:I,2)</f>
        <v>Hapsbuch</v>
      </c>
      <c r="C7" s="11" t="str">
        <f>VLOOKUP(A7,'Master Employee List'!A:I,3)</f>
        <v>Kendrick</v>
      </c>
      <c r="D7" s="11" t="str">
        <f>VLOOKUP(A7,'Master Employee List'!A:I,4)</f>
        <v>AC</v>
      </c>
      <c r="E7" s="12">
        <f>VLOOKUP(A7,'Master Employee List'!A:I,9)</f>
        <v>10.199999999999999</v>
      </c>
      <c r="F7" s="66"/>
      <c r="G7" s="68" t="str">
        <f>INDEX(B:B,11)</f>
        <v>Sindole</v>
      </c>
      <c r="H7" s="68">
        <f>MATCH(A5,A:A)</f>
        <v>5</v>
      </c>
      <c r="I7" s="69">
        <f>INDEX(E:E,MATCH(A3,A:A))</f>
        <v>11.25</v>
      </c>
    </row>
    <row r="8" spans="1:9">
      <c r="A8" s="10">
        <v>1152</v>
      </c>
      <c r="B8" s="11" t="str">
        <f>VLOOKUP(A8,'Master Employee List'!A:I,2)</f>
        <v>Henders</v>
      </c>
      <c r="C8" s="11" t="str">
        <f>VLOOKUP(A8,'Master Employee List'!A:I,3)</f>
        <v>Mark</v>
      </c>
      <c r="D8" s="11" t="str">
        <f>VLOOKUP(A8,'Master Employee List'!A:I,4)</f>
        <v>AD</v>
      </c>
      <c r="E8" s="12">
        <f>VLOOKUP(A8,'Master Employee List'!A:I,9)</f>
        <v>12.25</v>
      </c>
      <c r="F8" s="66"/>
      <c r="G8" s="68" t="str">
        <f>INDEX(C:C,7)</f>
        <v>Kendrick</v>
      </c>
      <c r="H8" s="68">
        <f>MATCH(A14,A:A)</f>
        <v>14</v>
      </c>
      <c r="I8" s="69" t="str">
        <f>INDEX(D:D,MATCH(A4,A:A))</f>
        <v>AT</v>
      </c>
    </row>
    <row r="9" spans="1:9">
      <c r="A9" s="10">
        <v>1196</v>
      </c>
      <c r="B9" s="11" t="str">
        <f>VLOOKUP(A9,'Master Employee List'!A:I,2)</f>
        <v>Atherton</v>
      </c>
      <c r="C9" s="11" t="str">
        <f>VLOOKUP(A9,'Master Employee List'!A:I,3)</f>
        <v>Katie</v>
      </c>
      <c r="D9" s="11" t="str">
        <f>VLOOKUP(A9,'Master Employee List'!A:I,4)</f>
        <v>HR</v>
      </c>
      <c r="E9" s="12">
        <f>VLOOKUP(A9,'Master Employee List'!A:I,9)</f>
        <v>9.9499999999999993</v>
      </c>
      <c r="F9" s="66"/>
      <c r="G9" s="68" t="str">
        <f>INDEX(D:D,3)</f>
        <v>AT</v>
      </c>
      <c r="H9" s="68">
        <f>MATCH(A3,A:A)</f>
        <v>3</v>
      </c>
      <c r="I9" s="69" t="str">
        <f>INDEX(B:B,MATCH(A12,A:A))</f>
        <v>Smith</v>
      </c>
    </row>
    <row r="10" spans="1:9">
      <c r="A10" s="10">
        <v>1284</v>
      </c>
      <c r="B10" s="11" t="str">
        <f>VLOOKUP(A10,'Master Employee List'!A:I,2)</f>
        <v>Bellwood</v>
      </c>
      <c r="C10" s="11" t="str">
        <f>VLOOKUP(A10,'Master Employee List'!A:I,3)</f>
        <v>Frank</v>
      </c>
      <c r="D10" s="11" t="str">
        <f>VLOOKUP(A10,'Master Employee List'!A:I,4)</f>
        <v>MK</v>
      </c>
      <c r="E10" s="12">
        <f>VLOOKUP(A10,'Master Employee List'!A:I,9)</f>
        <v>12.3</v>
      </c>
      <c r="F10" s="66"/>
      <c r="G10" s="68">
        <f>INDEX(E:E,8)</f>
        <v>12.25</v>
      </c>
      <c r="H10" s="68">
        <f>MATCH(A9,A:A)</f>
        <v>9</v>
      </c>
      <c r="I10" s="69" t="str">
        <f>INDEX(D:D,MATCH(A5,A:A))</f>
        <v>AT</v>
      </c>
    </row>
    <row r="11" spans="1:9">
      <c r="A11" s="10">
        <v>1302</v>
      </c>
      <c r="B11" s="11" t="str">
        <f>VLOOKUP(A11,'Master Employee List'!A:I,2)</f>
        <v>Sindole</v>
      </c>
      <c r="C11" s="11" t="str">
        <f>VLOOKUP(A11,'Master Employee List'!A:I,3)</f>
        <v>Randy</v>
      </c>
      <c r="D11" s="11" t="str">
        <f>VLOOKUP(A11,'Master Employee List'!A:I,4)</f>
        <v>MK</v>
      </c>
      <c r="E11" s="12">
        <f>VLOOKUP(A11,'Master Employee List'!A:I,9)</f>
        <v>14.25</v>
      </c>
      <c r="F11" s="66"/>
      <c r="G11" s="68" t="str">
        <f>INDEX(D:D,6)</f>
        <v>AD</v>
      </c>
      <c r="H11" s="68">
        <f>MATCH(C8,C:C)</f>
        <v>8</v>
      </c>
      <c r="I11" s="69" t="str">
        <f>INDEX(B:B,MATCH(A6,A:A))</f>
        <v>Kane</v>
      </c>
    </row>
    <row r="12" spans="1:9">
      <c r="A12" s="10">
        <v>1310</v>
      </c>
      <c r="B12" s="11" t="str">
        <f>VLOOKUP(A12,'Master Employee List'!A:I,2)</f>
        <v>Smith</v>
      </c>
      <c r="C12" s="11" t="str">
        <f>VLOOKUP(A12,'Master Employee List'!A:I,3)</f>
        <v>Ellen</v>
      </c>
      <c r="D12" s="11" t="str">
        <f>VLOOKUP(A12,'Master Employee List'!A:I,4)</f>
        <v>MF</v>
      </c>
      <c r="E12" s="12">
        <f>VLOOKUP(A12,'Master Employee List'!A:I,9)</f>
        <v>11.5</v>
      </c>
      <c r="F12" s="66"/>
      <c r="G12" s="68">
        <f>INDEX(E:E,3)</f>
        <v>11.25</v>
      </c>
      <c r="H12" s="68">
        <f>MATCH(B11,B:B)</f>
        <v>11</v>
      </c>
      <c r="I12" s="69" t="str">
        <f>INDEX(C:C,MATCH(A8,A:A))</f>
        <v>Mark</v>
      </c>
    </row>
    <row r="13" spans="1:9">
      <c r="A13" s="10">
        <v>1329</v>
      </c>
      <c r="B13" s="11" t="str">
        <f>VLOOKUP(A13,'Master Employee List'!A:I,2)</f>
        <v>Vuanuo</v>
      </c>
      <c r="C13" s="11" t="str">
        <f>VLOOKUP(A13,'Master Employee List'!A:I,3)</f>
        <v>Tuome</v>
      </c>
      <c r="D13" s="11" t="str">
        <f>VLOOKUP(A13,'Master Employee List'!A:I,4)</f>
        <v>AC</v>
      </c>
      <c r="E13" s="12">
        <f>VLOOKUP(A13,'Master Employee List'!A:I,9)</f>
        <v>10.35</v>
      </c>
      <c r="F13" s="66"/>
      <c r="G13" s="68" t="str">
        <f>INDEX(B:B,12)</f>
        <v>Smith</v>
      </c>
      <c r="H13" s="68">
        <f>MATCH(A9,A:A)</f>
        <v>9</v>
      </c>
      <c r="I13" s="69" t="str">
        <f>INDEX(C:C,MATCH(A10,A:A))</f>
        <v>Frank</v>
      </c>
    </row>
    <row r="14" spans="1:9">
      <c r="A14" s="10">
        <v>1333</v>
      </c>
      <c r="B14" s="11" t="str">
        <f>VLOOKUP(A14,'Master Employee List'!A:I,2)</f>
        <v>Szcznyck</v>
      </c>
      <c r="C14" s="11" t="str">
        <f>VLOOKUP(A14,'Master Employee List'!A:I,3)</f>
        <v>Tadeuz</v>
      </c>
      <c r="D14" s="11" t="str">
        <f>VLOOKUP(A14,'Master Employee List'!A:I,4)</f>
        <v>HR</v>
      </c>
      <c r="E14" s="12">
        <f>VLOOKUP(A14,'Master Employee List'!A:I,9)</f>
        <v>10.15</v>
      </c>
      <c r="F14" s="66"/>
      <c r="G14" s="68" t="str">
        <f>INDEX(B:B,13)</f>
        <v>Vuanuo</v>
      </c>
      <c r="H14" s="68">
        <f>MATCH(B14,B:B)</f>
        <v>14</v>
      </c>
      <c r="I14" s="69" t="str">
        <f>INDEX(D:D,MATCH(A11,A:A))</f>
        <v>MK</v>
      </c>
    </row>
    <row r="15" spans="1:9" ht="13" thickBot="1">
      <c r="A15" s="13">
        <v>1368</v>
      </c>
      <c r="B15" s="11" t="str">
        <f>VLOOKUP(A15,'Master Employee List'!A:I,2)</f>
        <v>Wu</v>
      </c>
      <c r="C15" s="11" t="str">
        <f>VLOOKUP(A15,'Master Employee List'!A:I,3)</f>
        <v>Tammy</v>
      </c>
      <c r="D15" s="11" t="str">
        <f>VLOOKUP(A15,'Master Employee List'!A:I,4)</f>
        <v>AD</v>
      </c>
      <c r="E15" s="12">
        <f>VLOOKUP(A15,'Master Employee List'!A:I,9)</f>
        <v>12.25</v>
      </c>
      <c r="F15" s="66"/>
      <c r="G15" s="68" t="str">
        <f>INDEX(D:D,12)</f>
        <v>MF</v>
      </c>
      <c r="H15" s="68">
        <f>MATCH(C4,C:C)</f>
        <v>4</v>
      </c>
      <c r="I15" s="69" t="str">
        <f>INDEX(B:B,MATCH(A13,A:A))</f>
        <v>Vuanuo</v>
      </c>
    </row>
    <row r="16" spans="1:9">
      <c r="E16" s="1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F25" sqref="F25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6" sqref="B6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3" t="s">
        <v>229</v>
      </c>
      <c r="B2" s="124"/>
    </row>
    <row r="3" spans="1:2" ht="16.5" thickTop="1" thickBot="1">
      <c r="A3" s="60" t="s">
        <v>228</v>
      </c>
      <c r="B3" s="59" t="s">
        <v>224</v>
      </c>
    </row>
    <row r="4" spans="1:2" ht="7.5" customHeight="1" thickTop="1">
      <c r="A4" s="58"/>
      <c r="B4" s="57"/>
    </row>
    <row r="5" spans="1:2" ht="13">
      <c r="A5" s="61" t="s">
        <v>227</v>
      </c>
      <c r="B5" s="56"/>
    </row>
    <row r="6" spans="1:2" ht="13">
      <c r="A6" s="61" t="s">
        <v>226</v>
      </c>
      <c r="B6" s="56"/>
    </row>
    <row r="7" spans="1:2" ht="13.5" thickBot="1">
      <c r="A7" s="62" t="s">
        <v>225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A2" sqref="A2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236</v>
      </c>
      <c r="B2" s="64" t="s">
        <v>222</v>
      </c>
      <c r="C2" s="64" t="s">
        <v>224</v>
      </c>
      <c r="D2" s="64" t="s">
        <v>235</v>
      </c>
      <c r="E2" s="64" t="s">
        <v>234</v>
      </c>
      <c r="F2" s="64" t="s">
        <v>233</v>
      </c>
      <c r="G2" s="64" t="s">
        <v>223</v>
      </c>
    </row>
    <row r="3" spans="1:7" ht="13">
      <c r="A3" s="65" t="s">
        <v>232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231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230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5"/>
  <sheetViews>
    <sheetView zoomScale="160" zoomScaleNormal="160" workbookViewId="0">
      <selection activeCell="A19" sqref="A19:XFD19"/>
    </sheetView>
  </sheetViews>
  <sheetFormatPr defaultRowHeight="12.5"/>
  <cols>
    <col min="1" max="1" width="14.453125" customWidth="1"/>
    <col min="2" max="2" width="27.81640625" bestFit="1" customWidth="1"/>
    <col min="3" max="4" width="12.542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178</v>
      </c>
      <c r="C2" s="35" t="s">
        <v>201</v>
      </c>
      <c r="D2" s="39"/>
      <c r="E2" s="38" t="s">
        <v>167</v>
      </c>
      <c r="F2" s="38" t="s">
        <v>218</v>
      </c>
      <c r="G2" s="38" t="s">
        <v>217</v>
      </c>
      <c r="H2" s="36" t="s">
        <v>246</v>
      </c>
    </row>
    <row r="3" spans="1:8" ht="13">
      <c r="A3" s="22" t="s">
        <v>169</v>
      </c>
      <c r="B3" s="23" t="s">
        <v>179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180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181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182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183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184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185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186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187</v>
      </c>
      <c r="C11" s="24">
        <v>9.75</v>
      </c>
      <c r="D11" s="37"/>
      <c r="E11" s="17"/>
      <c r="F11" s="17"/>
      <c r="G11" s="17"/>
    </row>
    <row r="12" spans="1:8" ht="13">
      <c r="A12" s="22" t="s">
        <v>202</v>
      </c>
      <c r="B12" s="23" t="s">
        <v>188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203</v>
      </c>
      <c r="B13" s="23" t="s">
        <v>189</v>
      </c>
      <c r="C13" s="24">
        <v>5.04</v>
      </c>
      <c r="D13" s="37"/>
      <c r="E13" s="17"/>
      <c r="F13" s="17"/>
      <c r="G13" s="17"/>
    </row>
    <row r="14" spans="1:8" ht="13">
      <c r="A14" s="22" t="s">
        <v>204</v>
      </c>
      <c r="B14" s="23" t="s">
        <v>190</v>
      </c>
      <c r="C14" s="24">
        <v>3.9</v>
      </c>
      <c r="D14" s="37"/>
      <c r="E14" s="17"/>
      <c r="F14" s="17"/>
      <c r="G14" s="17"/>
    </row>
    <row r="15" spans="1:8" ht="13">
      <c r="A15" s="22" t="s">
        <v>205</v>
      </c>
      <c r="B15" s="23" t="s">
        <v>191</v>
      </c>
      <c r="C15" s="24">
        <v>4.55</v>
      </c>
      <c r="D15" s="37"/>
      <c r="E15" s="17"/>
      <c r="F15" s="17"/>
      <c r="G15" s="17"/>
    </row>
    <row r="16" spans="1:8" ht="13">
      <c r="A16" s="22" t="s">
        <v>206</v>
      </c>
      <c r="B16" s="23" t="s">
        <v>192</v>
      </c>
      <c r="C16" s="24">
        <v>5.2</v>
      </c>
      <c r="D16" s="37"/>
      <c r="E16" s="17"/>
      <c r="F16" s="17"/>
      <c r="G16" s="17"/>
    </row>
    <row r="17" spans="1:7" ht="13">
      <c r="A17" s="22" t="s">
        <v>207</v>
      </c>
      <c r="B17" s="23" t="s">
        <v>193</v>
      </c>
      <c r="C17" s="24">
        <v>7.31</v>
      </c>
      <c r="D17" s="37"/>
      <c r="E17" s="17"/>
      <c r="F17" s="17"/>
      <c r="G17" s="17"/>
    </row>
    <row r="18" spans="1:7" ht="13">
      <c r="A18" s="22" t="s">
        <v>208</v>
      </c>
      <c r="B18" s="23" t="s">
        <v>194</v>
      </c>
      <c r="C18" s="24">
        <v>6.5</v>
      </c>
      <c r="D18" s="37"/>
      <c r="E18" s="17"/>
      <c r="F18" s="17"/>
      <c r="G18" s="17"/>
    </row>
    <row r="19" spans="1:7" ht="13">
      <c r="A19" s="22" t="s">
        <v>209</v>
      </c>
      <c r="B19" s="23" t="s">
        <v>195</v>
      </c>
      <c r="C19" s="24">
        <v>14.3</v>
      </c>
      <c r="D19" s="37"/>
      <c r="E19" s="17"/>
      <c r="F19" s="17"/>
      <c r="G19" s="17"/>
    </row>
    <row r="20" spans="1:7" ht="13">
      <c r="A20" s="22" t="s">
        <v>210</v>
      </c>
      <c r="B20" s="23" t="s">
        <v>211</v>
      </c>
      <c r="C20" s="24">
        <v>13.81</v>
      </c>
      <c r="D20" s="37"/>
      <c r="E20" s="17"/>
      <c r="F20" s="17"/>
      <c r="G20" s="17"/>
    </row>
    <row r="21" spans="1:7" ht="13">
      <c r="A21" s="22" t="s">
        <v>215</v>
      </c>
      <c r="B21" s="23" t="s">
        <v>196</v>
      </c>
      <c r="C21" s="24">
        <v>7.31</v>
      </c>
      <c r="D21" s="37"/>
      <c r="E21" s="17"/>
      <c r="F21" s="17"/>
      <c r="G21" s="17"/>
    </row>
    <row r="22" spans="1:7" ht="13">
      <c r="A22" s="22" t="s">
        <v>216</v>
      </c>
      <c r="B22" s="23" t="s">
        <v>197</v>
      </c>
      <c r="C22" s="24">
        <v>7.31</v>
      </c>
      <c r="D22" s="37"/>
      <c r="E22" s="17"/>
      <c r="F22" s="17"/>
      <c r="G22" s="17"/>
    </row>
    <row r="23" spans="1:7" ht="13">
      <c r="A23" s="22" t="s">
        <v>212</v>
      </c>
      <c r="B23" s="23" t="s">
        <v>198</v>
      </c>
      <c r="C23" s="24">
        <v>7.31</v>
      </c>
      <c r="D23" s="37"/>
      <c r="E23" s="17"/>
      <c r="F23" s="17"/>
      <c r="G23" s="17"/>
    </row>
    <row r="24" spans="1:7" ht="13">
      <c r="A24" s="22" t="s">
        <v>213</v>
      </c>
      <c r="B24" s="23" t="s">
        <v>199</v>
      </c>
      <c r="C24" s="24">
        <v>7.64</v>
      </c>
      <c r="D24" s="37"/>
      <c r="E24" s="17"/>
      <c r="F24" s="17"/>
      <c r="G24" s="17"/>
    </row>
    <row r="25" spans="1:7" ht="13">
      <c r="A25" s="22" t="s">
        <v>214</v>
      </c>
      <c r="B25" s="23" t="s">
        <v>200</v>
      </c>
      <c r="C25" s="24">
        <v>6.14</v>
      </c>
      <c r="D25" s="37"/>
      <c r="E25" s="17"/>
      <c r="F25" s="17"/>
      <c r="G25" s="17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240</v>
      </c>
      <c r="B1" s="70" t="s">
        <v>18</v>
      </c>
      <c r="C1" s="70" t="s">
        <v>17</v>
      </c>
    </row>
    <row r="2" spans="1:3">
      <c r="A2" t="s">
        <v>241</v>
      </c>
    </row>
    <row r="3" spans="1:3">
      <c r="A3" t="s">
        <v>242</v>
      </c>
    </row>
    <row r="4" spans="1:3">
      <c r="A4" t="s">
        <v>243</v>
      </c>
    </row>
    <row r="5" spans="1:3">
      <c r="A5" t="s">
        <v>244</v>
      </c>
    </row>
    <row r="6" spans="1:3">
      <c r="A6" t="s">
        <v>245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25" t="s">
        <v>166</v>
      </c>
      <c r="F2" s="125"/>
    </row>
    <row r="3" spans="2:6" ht="13">
      <c r="B3" s="25" t="s">
        <v>25</v>
      </c>
      <c r="C3" s="25" t="s">
        <v>26</v>
      </c>
      <c r="E3" s="126" t="str">
        <f>CONCATENATE(C3," ",B3)</f>
        <v>Howard Smith</v>
      </c>
      <c r="F3" s="127"/>
    </row>
    <row r="4" spans="2:6" ht="13">
      <c r="B4" s="25" t="s">
        <v>30</v>
      </c>
      <c r="C4" s="25" t="s">
        <v>31</v>
      </c>
      <c r="E4" s="126"/>
      <c r="F4" s="127"/>
    </row>
    <row r="5" spans="2:6" ht="13">
      <c r="B5" s="25" t="s">
        <v>33</v>
      </c>
      <c r="C5" s="25" t="s">
        <v>34</v>
      </c>
      <c r="E5" s="126"/>
      <c r="F5" s="127"/>
    </row>
    <row r="6" spans="2:6" ht="13">
      <c r="B6" s="25" t="s">
        <v>36</v>
      </c>
      <c r="C6" s="25" t="s">
        <v>37</v>
      </c>
      <c r="E6" s="126"/>
      <c r="F6" s="127"/>
    </row>
    <row r="7" spans="2:6" ht="13">
      <c r="B7" s="25" t="s">
        <v>41</v>
      </c>
      <c r="C7" s="25" t="s">
        <v>42</v>
      </c>
      <c r="E7" s="126"/>
      <c r="F7" s="127"/>
    </row>
    <row r="8" spans="2:6" ht="13">
      <c r="B8" s="25" t="s">
        <v>45</v>
      </c>
      <c r="C8" s="25" t="s">
        <v>46</v>
      </c>
      <c r="E8" s="126"/>
      <c r="F8" s="127"/>
    </row>
    <row r="9" spans="2:6" ht="13">
      <c r="B9" s="25" t="s">
        <v>48</v>
      </c>
      <c r="C9" s="25" t="s">
        <v>49</v>
      </c>
      <c r="E9" s="126"/>
      <c r="F9" s="127"/>
    </row>
    <row r="10" spans="2:6" ht="13">
      <c r="B10" s="25" t="s">
        <v>52</v>
      </c>
      <c r="C10" s="25" t="s">
        <v>53</v>
      </c>
      <c r="E10" s="126"/>
      <c r="F10" s="127"/>
    </row>
    <row r="11" spans="2:6" ht="13">
      <c r="B11" s="25" t="s">
        <v>56</v>
      </c>
      <c r="C11" s="25" t="s">
        <v>57</v>
      </c>
      <c r="E11" s="126"/>
      <c r="F11" s="127"/>
    </row>
    <row r="12" spans="2:6" ht="13">
      <c r="B12" s="25" t="s">
        <v>59</v>
      </c>
      <c r="C12" s="25" t="s">
        <v>60</v>
      </c>
      <c r="E12" s="126"/>
      <c r="F12" s="127"/>
    </row>
    <row r="13" spans="2:6" ht="13">
      <c r="B13" s="25" t="s">
        <v>62</v>
      </c>
      <c r="C13" s="25" t="s">
        <v>63</v>
      </c>
      <c r="E13" s="126"/>
      <c r="F13" s="127"/>
    </row>
    <row r="14" spans="2:6" ht="13">
      <c r="B14" s="25" t="s">
        <v>66</v>
      </c>
      <c r="C14" s="25" t="s">
        <v>67</v>
      </c>
      <c r="E14" s="126"/>
      <c r="F14" s="127"/>
    </row>
    <row r="15" spans="2:6" ht="13">
      <c r="B15" s="25" t="s">
        <v>25</v>
      </c>
      <c r="C15" s="25" t="s">
        <v>69</v>
      </c>
      <c r="E15" s="126"/>
      <c r="F15" s="127"/>
    </row>
    <row r="16" spans="2:6" ht="13">
      <c r="B16" s="25" t="s">
        <v>71</v>
      </c>
      <c r="C16" s="25" t="s">
        <v>72</v>
      </c>
      <c r="E16" s="126"/>
      <c r="F16" s="127"/>
    </row>
    <row r="17" spans="2:6" ht="13">
      <c r="B17" s="25" t="s">
        <v>74</v>
      </c>
      <c r="C17" s="25" t="s">
        <v>75</v>
      </c>
      <c r="E17" s="126"/>
      <c r="F17" s="127"/>
    </row>
    <row r="18" spans="2:6" ht="13">
      <c r="B18" s="25" t="s">
        <v>77</v>
      </c>
      <c r="C18" s="25" t="s">
        <v>78</v>
      </c>
      <c r="E18" s="126"/>
      <c r="F18" s="127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IF Function</vt:lpstr>
      <vt:lpstr>SUMIF Function</vt:lpstr>
      <vt:lpstr>VLOOKUP Function</vt:lpstr>
      <vt:lpstr>Master Employee List</vt:lpstr>
      <vt:lpstr>HLOOKUP Function</vt:lpstr>
      <vt:lpstr>Master Inventory List</vt:lpstr>
      <vt:lpstr>LEFT RIGHT MID Functions</vt:lpstr>
      <vt:lpstr>SEARCH Function</vt:lpstr>
      <vt:lpstr>CONCATENATE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Blessy baby</cp:lastModifiedBy>
  <cp:lastPrinted>2016-02-22T19:48:39Z</cp:lastPrinted>
  <dcterms:created xsi:type="dcterms:W3CDTF">2001-09-07T21:10:35Z</dcterms:created>
  <dcterms:modified xsi:type="dcterms:W3CDTF">2024-07-23T13:17:48Z</dcterms:modified>
</cp:coreProperties>
</file>