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https://youngsussex-my.sharepoint.com/personal/simon_youngsussex_co_uk/Documents/Young Sussex/Administration/Financial/Fees/Fees/Fees 2021/"/>
    </mc:Choice>
  </mc:AlternateContent>
  <xr:revisionPtr revIDLastSave="23" documentId="8_{6750C1E0-2DE8-41CD-871A-BD8D5FCC3C32}" xr6:coauthVersionLast="45" xr6:coauthVersionMax="45" xr10:uidLastSave="{62B107DA-5F81-437C-96B5-81F7D28BF737}"/>
  <bookViews>
    <workbookView xWindow="21720" yWindow="1410" windowWidth="28530" windowHeight="18645" xr2:uid="{00000000-000D-0000-FFFF-FFFF00000000}"/>
  </bookViews>
  <sheets>
    <sheet name="Fee Calculations" sheetId="1" r:id="rId1"/>
  </sheets>
  <definedNames>
    <definedName name="_xlnm.Print_Area" localSheetId="0">'Fee Calculations'!$A$1:$K$69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G14" i="1"/>
  <c r="G13" i="1"/>
  <c r="G12" i="1"/>
  <c r="G11" i="1"/>
  <c r="G10" i="1"/>
  <c r="B2" i="1"/>
  <c r="U45" i="1"/>
  <c r="U42" i="1"/>
  <c r="U38" i="1"/>
  <c r="U39" i="1" s="1"/>
  <c r="P22" i="1"/>
  <c r="P21" i="1"/>
  <c r="G30" i="1"/>
  <c r="P48" i="1"/>
  <c r="M31" i="1"/>
  <c r="C37" i="1" s="1"/>
  <c r="N13" i="1" l="1"/>
  <c r="U41" i="1" s="1"/>
  <c r="F28" i="1" l="1"/>
  <c r="G28" i="1"/>
  <c r="H28" i="1"/>
  <c r="I28" i="1"/>
  <c r="E28" i="1"/>
  <c r="F23" i="1"/>
  <c r="G23" i="1"/>
  <c r="H23" i="1"/>
  <c r="I23" i="1"/>
  <c r="E23" i="1"/>
  <c r="F25" i="1"/>
  <c r="G25" i="1"/>
  <c r="H25" i="1"/>
  <c r="I25" i="1"/>
  <c r="E25" i="1"/>
  <c r="F24" i="1"/>
  <c r="G24" i="1"/>
  <c r="H24" i="1"/>
  <c r="H27" i="1" s="1"/>
  <c r="I24" i="1"/>
  <c r="E24" i="1"/>
  <c r="F22" i="1"/>
  <c r="G22" i="1"/>
  <c r="H22" i="1"/>
  <c r="I22" i="1"/>
  <c r="E22" i="1"/>
  <c r="M48" i="1"/>
  <c r="Q48" i="1" l="1"/>
  <c r="E26" i="1"/>
  <c r="K28" i="1"/>
  <c r="I26" i="1"/>
  <c r="G27" i="1"/>
  <c r="K22" i="1"/>
  <c r="I27" i="1"/>
  <c r="E27" i="1"/>
  <c r="F27" i="1"/>
  <c r="K23" i="1"/>
  <c r="H26" i="1"/>
  <c r="K25" i="1"/>
  <c r="F26" i="1"/>
  <c r="G26" i="1"/>
  <c r="K24" i="1"/>
  <c r="C66" i="1"/>
  <c r="M46" i="1"/>
  <c r="S46" i="1" s="1"/>
  <c r="M39" i="1"/>
  <c r="S39" i="1" s="1"/>
  <c r="Q27" i="1"/>
  <c r="Q26" i="1"/>
  <c r="C67" i="1" s="1"/>
  <c r="R42" i="1"/>
  <c r="R43" i="1"/>
  <c r="R44" i="1"/>
  <c r="R41" i="1"/>
  <c r="L44" i="1"/>
  <c r="L43" i="1"/>
  <c r="L42" i="1"/>
  <c r="P42" i="1" s="1"/>
  <c r="G33" i="1"/>
  <c r="M40" i="1"/>
  <c r="M41" i="1"/>
  <c r="M42" i="1"/>
  <c r="M43" i="1"/>
  <c r="M44" i="1"/>
  <c r="M45" i="1"/>
  <c r="S45" i="1" s="1"/>
  <c r="C42" i="1"/>
  <c r="C43" i="1"/>
  <c r="C44" i="1"/>
  <c r="C39" i="1"/>
  <c r="C40" i="1"/>
  <c r="C45" i="1"/>
  <c r="C46" i="1"/>
  <c r="C41" i="1"/>
  <c r="O44" i="1" l="1"/>
  <c r="P44" i="1" s="1"/>
  <c r="Q44" i="1" s="1"/>
  <c r="S44" i="1"/>
  <c r="O43" i="1"/>
  <c r="P43" i="1" s="1"/>
  <c r="Q43" i="1" s="1"/>
  <c r="S40" i="1"/>
  <c r="L40" i="1"/>
  <c r="P40" i="1" s="1"/>
  <c r="Q40" i="1" s="1"/>
  <c r="L46" i="1"/>
  <c r="L39" i="1"/>
  <c r="L41" i="1"/>
  <c r="P41" i="1" s="1"/>
  <c r="Q41" i="1" s="1"/>
  <c r="L45" i="1"/>
  <c r="K27" i="1"/>
  <c r="K26" i="1"/>
  <c r="N44" i="1"/>
  <c r="Q42" i="1"/>
  <c r="S41" i="1"/>
  <c r="M50" i="1"/>
  <c r="N42" i="1"/>
  <c r="N43" i="1"/>
  <c r="S43" i="1"/>
  <c r="S42" i="1"/>
  <c r="P46" i="1" l="1"/>
  <c r="Q46" i="1" s="1"/>
  <c r="N45" i="1"/>
  <c r="P45" i="1"/>
  <c r="Q45" i="1" s="1"/>
  <c r="N39" i="1"/>
  <c r="P39" i="1"/>
  <c r="Q39" i="1" s="1"/>
  <c r="N46" i="1"/>
  <c r="N40" i="1"/>
  <c r="N41" i="1"/>
  <c r="C50" i="1"/>
  <c r="S50" i="1"/>
  <c r="U40" i="1" l="1"/>
  <c r="M33" i="1" s="1"/>
  <c r="Q50" i="1"/>
  <c r="N50" i="1"/>
  <c r="U53" i="1" l="1"/>
  <c r="C53" i="1" s="1"/>
  <c r="U46" i="1"/>
  <c r="C56" i="1"/>
  <c r="U43" i="1"/>
  <c r="U44" i="1" s="1"/>
  <c r="U48" i="1" l="1"/>
  <c r="U50" i="1" s="1"/>
  <c r="C54" i="1" s="1"/>
</calcChain>
</file>

<file path=xl/sharedStrings.xml><?xml version="1.0" encoding="utf-8"?>
<sst xmlns="http://schemas.openxmlformats.org/spreadsheetml/2006/main" count="98" uniqueCount="85">
  <si>
    <t>Morning</t>
  </si>
  <si>
    <t>Afternoon</t>
  </si>
  <si>
    <t>School Day</t>
  </si>
  <si>
    <t>Full Day</t>
  </si>
  <si>
    <t>Sunrise</t>
  </si>
  <si>
    <t>Early Start</t>
  </si>
  <si>
    <t>Late Finish</t>
  </si>
  <si>
    <t>Sunset</t>
  </si>
  <si>
    <t>DATA</t>
  </si>
  <si>
    <t>Session</t>
  </si>
  <si>
    <t>Start</t>
  </si>
  <si>
    <t>End</t>
  </si>
  <si>
    <t>hours</t>
  </si>
  <si>
    <t>Mon</t>
  </si>
  <si>
    <t>Wed</t>
  </si>
  <si>
    <t>Thu</t>
  </si>
  <si>
    <t>Fri</t>
  </si>
  <si>
    <t>Tue</t>
  </si>
  <si>
    <t>Funding</t>
  </si>
  <si>
    <t>None</t>
  </si>
  <si>
    <t>hrs/wk</t>
  </si>
  <si>
    <t>sessions/wk</t>
  </si>
  <si>
    <t>Nursery</t>
  </si>
  <si>
    <t>Attendance</t>
  </si>
  <si>
    <t>Max funding/ session</t>
  </si>
  <si>
    <t>hrs/ session</t>
  </si>
  <si>
    <t>Funding Rate</t>
  </si>
  <si>
    <t>funding/ session type</t>
  </si>
  <si>
    <t>Cost/ session</t>
  </si>
  <si>
    <t>Total Weekly Cost</t>
  </si>
  <si>
    <t>Max weekly funding</t>
  </si>
  <si>
    <t>Effective From</t>
  </si>
  <si>
    <t>Actual funding</t>
  </si>
  <si>
    <t>Funding weeks</t>
  </si>
  <si>
    <t>Max funding weeks</t>
  </si>
  <si>
    <t>Max funding /week</t>
  </si>
  <si>
    <t>Max. funding /year</t>
  </si>
  <si>
    <t>Annual Funding value</t>
  </si>
  <si>
    <t>Annual Funding hours</t>
  </si>
  <si>
    <t>You are not claiming any funding</t>
  </si>
  <si>
    <t>Annual Attendance</t>
  </si>
  <si>
    <t>Annual unfunded cost</t>
  </si>
  <si>
    <t>Annual cost after funding</t>
  </si>
  <si>
    <t>Weekly Cost</t>
  </si>
  <si>
    <t>Average Monthly Cost</t>
  </si>
  <si>
    <t>Not available at Shoreham</t>
  </si>
  <si>
    <t>funding for 2 year olds is available from the term after your child's 2nd birthday, and for qualifying children only.</t>
  </si>
  <si>
    <t>funding for 3 and 4 year olds is available from the term after your child's 3rd birthday.</t>
  </si>
  <si>
    <t>*Notes on Calculations</t>
  </si>
  <si>
    <t>Actual monthly invoices will vary to reflect the number of sessions attended in the month and any funding variations (see below):</t>
  </si>
  <si>
    <t>Fees are not payable when the nursery is closed for Bank Holidays and between Christmas and New Year, resulting in a lower than average monthly invoice.</t>
  </si>
  <si>
    <t>Fees are not payable during the main school holidays or when the nursery is closed for Bank Holidays, resulting in a lower than average monthly invoice.</t>
  </si>
  <si>
    <t>The weekly childcare cost assumes that any funding claimed is applied in full for the week.</t>
  </si>
  <si>
    <t>The monthly cost is the total annual cost spread over 12 equal months.</t>
  </si>
  <si>
    <t>Discount</t>
  </si>
  <si>
    <t>Hourly Rate</t>
  </si>
  <si>
    <t>Lunch</t>
  </si>
  <si>
    <t>Early</t>
  </si>
  <si>
    <t>Main</t>
  </si>
  <si>
    <t>Late</t>
  </si>
  <si>
    <t>Check for concurrent sessions</t>
  </si>
  <si>
    <t>AM &amp; PM</t>
  </si>
  <si>
    <t>Please Select a Full Day session instead</t>
  </si>
  <si>
    <t>Please do not select concurrent sessions</t>
  </si>
  <si>
    <t>Main selected AM</t>
  </si>
  <si>
    <t>Main selected PM</t>
  </si>
  <si>
    <t>Please select a Core Session to attend the Add-on</t>
  </si>
  <si>
    <t>Afternoon Lunch</t>
  </si>
  <si>
    <t>Lunch is not available during Afternoon Sessions</t>
  </si>
  <si>
    <t>2 yr old (15hr)</t>
  </si>
  <si>
    <t>3&amp;4 yr old (15hr)</t>
  </si>
  <si>
    <t>3&amp;4 yr old (30hr)</t>
  </si>
  <si>
    <t>Cost</t>
  </si>
  <si>
    <t>funding is available to all 3 &amp; 4 year olds and qualifying 2 year olds.</t>
  </si>
  <si>
    <t>eligible for 30hr</t>
  </si>
  <si>
    <t>30hr funding for 3 and 4 year olds is available from the term after your child's 3rd birthday, and only for eligible children.</t>
  </si>
  <si>
    <t>•</t>
  </si>
  <si>
    <t>Sunrise and Sunset sessions only available at Brighton</t>
  </si>
  <si>
    <t>All Year</t>
  </si>
  <si>
    <t>Term Time Only</t>
  </si>
  <si>
    <t>YS Brighton</t>
  </si>
  <si>
    <t>YS Hove</t>
  </si>
  <si>
    <t>YS Shoreham</t>
  </si>
  <si>
    <t>Select your preferred Nursery, Attendance and Funding entitlement from the drop-down menus below. Mark each session that you wish to attend during the week (any key/letter with work). You will be notified of any permutations that are not possible. Weekly and Monthly fee estimates will be shown in the green box below.</t>
  </si>
  <si>
    <t>Cooked Lunch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</si>
</sst>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164" formatCode="0.0"/>
    <numFmt numFmtId="165" formatCode="[$-409]h:mm\ AM/PM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Arial"/>
      <family val="2"/>
    </font>
    <font>
      <i/>
      <sz val="9"/>
      <color theme="1"/>
      <name val="Arial"/>
      <family val="2"/>
    </font>
    <font>
      <i/>
      <sz val="8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sz val="10"/>
      <color theme="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0" borderId="0"/>
    <xf numFmtId="44" fontId="9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7">
    <xf numFmtId="0" fontId="0" fillId="0" borderId="0" xfId="0"/>
    <xf numFmtId="0" fontId="8" fillId="0" borderId="0" xfId="0" applyFont="1" applyAlignment="1" applyProtection="1">
      <alignment horizontal="right"/>
    </xf>
    <xf numFmtId="14" fontId="8" fillId="0" borderId="0" xfId="0" applyNumberFormat="1" applyFont="1" applyFill="1" applyBorder="1" applyAlignment="1" applyProtection="1">
      <alignment horizontal="center"/>
    </xf>
    <xf numFmtId="0" fontId="4" fillId="0" borderId="0" xfId="0" applyFont="1" applyProtection="1"/>
    <xf numFmtId="0" fontId="4" fillId="0" borderId="0" xfId="0" applyFont="1" applyAlignment="1" applyProtection="1">
      <alignment horizontal="center"/>
    </xf>
    <xf numFmtId="0" fontId="4" fillId="0" borderId="0" xfId="0" applyFont="1" applyFill="1" applyAlignment="1" applyProtection="1">
      <alignment horizontal="center"/>
    </xf>
    <xf numFmtId="0" fontId="4" fillId="4" borderId="0" xfId="0" applyFont="1" applyFill="1" applyProtection="1"/>
    <xf numFmtId="0" fontId="4" fillId="0" borderId="0" xfId="0" applyFont="1" applyBorder="1" applyAlignment="1" applyProtection="1">
      <alignment horizontal="center"/>
    </xf>
    <xf numFmtId="44" fontId="4" fillId="0" borderId="0" xfId="0" applyNumberFormat="1" applyFont="1" applyProtection="1"/>
    <xf numFmtId="0" fontId="2" fillId="7" borderId="4" xfId="0" applyFont="1" applyFill="1" applyBorder="1" applyAlignment="1" applyProtection="1">
      <alignment horizontal="center" vertical="center"/>
      <protection locked="0"/>
    </xf>
    <xf numFmtId="0" fontId="2" fillId="7" borderId="5" xfId="0" applyFont="1" applyFill="1" applyBorder="1" applyAlignment="1" applyProtection="1">
      <alignment horizontal="center" vertical="center"/>
      <protection locked="0"/>
    </xf>
    <xf numFmtId="0" fontId="2" fillId="7" borderId="6" xfId="0" applyFont="1" applyFill="1" applyBorder="1" applyAlignment="1" applyProtection="1">
      <alignment horizontal="center" vertical="center"/>
      <protection locked="0"/>
    </xf>
    <xf numFmtId="0" fontId="2" fillId="7" borderId="16" xfId="0" applyFont="1" applyFill="1" applyBorder="1" applyAlignment="1" applyProtection="1">
      <alignment horizontal="center" vertical="center"/>
      <protection locked="0"/>
    </xf>
    <xf numFmtId="0" fontId="2" fillId="7" borderId="2" xfId="0" applyFont="1" applyFill="1" applyBorder="1" applyAlignment="1" applyProtection="1">
      <alignment horizontal="center" vertical="center"/>
      <protection locked="0"/>
    </xf>
    <xf numFmtId="0" fontId="2" fillId="7" borderId="17" xfId="0" applyFont="1" applyFill="1" applyBorder="1" applyAlignment="1" applyProtection="1">
      <alignment horizontal="center" vertical="center"/>
      <protection locked="0"/>
    </xf>
    <xf numFmtId="0" fontId="2" fillId="7" borderId="7" xfId="0" applyFont="1" applyFill="1" applyBorder="1" applyAlignment="1" applyProtection="1">
      <alignment horizontal="center" vertical="center"/>
      <protection locked="0"/>
    </xf>
    <xf numFmtId="0" fontId="2" fillId="7" borderId="1" xfId="0" applyFont="1" applyFill="1" applyBorder="1" applyAlignment="1" applyProtection="1">
      <alignment horizontal="center" vertical="center"/>
      <protection locked="0"/>
    </xf>
    <xf numFmtId="0" fontId="2" fillId="7" borderId="8" xfId="0" applyFont="1" applyFill="1" applyBorder="1" applyAlignment="1" applyProtection="1">
      <alignment horizontal="center" vertical="center"/>
      <protection locked="0"/>
    </xf>
    <xf numFmtId="0" fontId="2" fillId="7" borderId="9" xfId="0" applyFont="1" applyFill="1" applyBorder="1" applyAlignment="1" applyProtection="1">
      <alignment horizontal="center" vertical="center"/>
      <protection locked="0"/>
    </xf>
    <xf numFmtId="0" fontId="2" fillId="7" borderId="10" xfId="0" applyFont="1" applyFill="1" applyBorder="1" applyAlignment="1" applyProtection="1">
      <alignment horizontal="center" vertical="center"/>
      <protection locked="0"/>
    </xf>
    <xf numFmtId="0" fontId="2" fillId="7" borderId="11" xfId="0" applyFont="1" applyFill="1" applyBorder="1" applyAlignment="1" applyProtection="1">
      <alignment horizontal="center" vertical="center"/>
      <protection locked="0"/>
    </xf>
    <xf numFmtId="0" fontId="2" fillId="7" borderId="18" xfId="0" applyFont="1" applyFill="1" applyBorder="1" applyAlignment="1" applyProtection="1">
      <alignment horizontal="center" vertical="center"/>
      <protection locked="0"/>
    </xf>
    <xf numFmtId="0" fontId="2" fillId="7" borderId="3" xfId="0" applyFont="1" applyFill="1" applyBorder="1" applyAlignment="1" applyProtection="1">
      <alignment horizontal="center" vertical="center"/>
      <protection locked="0"/>
    </xf>
    <xf numFmtId="0" fontId="2" fillId="7" borderId="19" xfId="0" applyFont="1" applyFill="1" applyBorder="1" applyAlignment="1" applyProtection="1">
      <alignment horizontal="center" vertical="center"/>
      <protection locked="0"/>
    </xf>
    <xf numFmtId="0" fontId="2" fillId="7" borderId="28" xfId="0" applyFont="1" applyFill="1" applyBorder="1" applyAlignment="1" applyProtection="1">
      <alignment horizontal="center" vertical="center"/>
      <protection locked="0"/>
    </xf>
    <xf numFmtId="0" fontId="2" fillId="7" borderId="29" xfId="0" applyFont="1" applyFill="1" applyBorder="1" applyAlignment="1" applyProtection="1">
      <alignment horizontal="center" vertical="center"/>
      <protection locked="0"/>
    </xf>
    <xf numFmtId="0" fontId="2" fillId="7" borderId="30" xfId="0" applyFont="1" applyFill="1" applyBorder="1" applyAlignment="1" applyProtection="1">
      <alignment horizontal="center" vertical="center"/>
      <protection locked="0"/>
    </xf>
    <xf numFmtId="0" fontId="8" fillId="0" borderId="1" xfId="8" applyFont="1" applyFill="1" applyBorder="1" applyAlignment="1" applyProtection="1">
      <alignment horizontal="center"/>
    </xf>
    <xf numFmtId="0" fontId="4" fillId="0" borderId="0" xfId="0" applyFont="1" applyFill="1" applyProtection="1"/>
    <xf numFmtId="0" fontId="4" fillId="0" borderId="0" xfId="0" applyFont="1" applyBorder="1" applyProtection="1"/>
    <xf numFmtId="0" fontId="4" fillId="0" borderId="0" xfId="0" applyFont="1" applyFill="1" applyBorder="1" applyAlignment="1" applyProtection="1">
      <alignment horizontal="center"/>
    </xf>
    <xf numFmtId="0" fontId="6" fillId="0" borderId="0" xfId="8" applyFont="1" applyFill="1" applyAlignment="1" applyProtection="1">
      <alignment horizontal="center" vertical="center" wrapText="1"/>
    </xf>
    <xf numFmtId="0" fontId="4" fillId="0" borderId="0" xfId="0" applyFont="1" applyAlignment="1" applyProtection="1">
      <alignment horizontal="right"/>
    </xf>
    <xf numFmtId="0" fontId="4" fillId="4" borderId="0" xfId="0" applyFont="1" applyFill="1" applyAlignment="1" applyProtection="1">
      <alignment horizontal="center"/>
    </xf>
    <xf numFmtId="0" fontId="3" fillId="0" borderId="0" xfId="0" applyFont="1" applyFill="1" applyAlignment="1" applyProtection="1">
      <alignment horizontal="center"/>
    </xf>
    <xf numFmtId="0" fontId="6" fillId="4" borderId="0" xfId="0" applyFont="1" applyFill="1" applyAlignment="1" applyProtection="1">
      <alignment horizontal="center" wrapText="1"/>
    </xf>
    <xf numFmtId="0" fontId="6" fillId="0" borderId="0" xfId="0" applyFont="1" applyAlignment="1" applyProtection="1">
      <alignment horizontal="center" wrapText="1"/>
    </xf>
    <xf numFmtId="0" fontId="6" fillId="0" borderId="14" xfId="0" applyFont="1" applyBorder="1" applyAlignment="1" applyProtection="1">
      <alignment horizontal="right" wrapText="1"/>
    </xf>
    <xf numFmtId="0" fontId="6" fillId="0" borderId="14" xfId="0" applyFont="1" applyBorder="1" applyAlignment="1" applyProtection="1">
      <alignment horizontal="center" wrapText="1"/>
    </xf>
    <xf numFmtId="0" fontId="6" fillId="0" borderId="14" xfId="0" applyFont="1" applyFill="1" applyBorder="1" applyAlignment="1" applyProtection="1">
      <alignment horizontal="center" wrapText="1"/>
    </xf>
    <xf numFmtId="0" fontId="6" fillId="0" borderId="0" xfId="0" applyFont="1" applyFill="1" applyBorder="1" applyAlignment="1" applyProtection="1">
      <alignment horizontal="center" wrapText="1"/>
    </xf>
    <xf numFmtId="165" fontId="4" fillId="5" borderId="0" xfId="0" applyNumberFormat="1" applyFont="1" applyFill="1" applyAlignment="1" applyProtection="1">
      <alignment horizontal="center"/>
    </xf>
    <xf numFmtId="0" fontId="7" fillId="0" borderId="3" xfId="1" applyNumberFormat="1" applyFont="1" applyFill="1" applyBorder="1" applyAlignment="1" applyProtection="1">
      <alignment horizontal="center"/>
    </xf>
    <xf numFmtId="44" fontId="7" fillId="0" borderId="3" xfId="1" applyFont="1" applyFill="1" applyBorder="1" applyAlignment="1" applyProtection="1">
      <alignment horizontal="center"/>
    </xf>
    <xf numFmtId="44" fontId="7" fillId="0" borderId="0" xfId="1" applyFont="1" applyFill="1" applyBorder="1" applyProtection="1"/>
    <xf numFmtId="0" fontId="4" fillId="0" borderId="1" xfId="0" applyFont="1" applyBorder="1" applyAlignment="1" applyProtection="1">
      <alignment horizontal="center"/>
    </xf>
    <xf numFmtId="44" fontId="4" fillId="0" borderId="1" xfId="1" applyFont="1" applyFill="1" applyBorder="1" applyProtection="1"/>
    <xf numFmtId="0" fontId="4" fillId="0" borderId="12" xfId="0" applyFont="1" applyBorder="1" applyAlignment="1" applyProtection="1">
      <alignment horizontal="right"/>
    </xf>
    <xf numFmtId="165" fontId="4" fillId="5" borderId="12" xfId="0" applyNumberFormat="1" applyFont="1" applyFill="1" applyBorder="1" applyAlignment="1" applyProtection="1">
      <alignment horizontal="center"/>
    </xf>
    <xf numFmtId="0" fontId="7" fillId="0" borderId="1" xfId="1" applyNumberFormat="1" applyFont="1" applyFill="1" applyBorder="1" applyAlignment="1" applyProtection="1">
      <alignment horizontal="center"/>
    </xf>
    <xf numFmtId="44" fontId="7" fillId="0" borderId="1" xfId="1" applyFont="1" applyFill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6" fillId="0" borderId="0" xfId="0" applyFont="1" applyAlignment="1" applyProtection="1">
      <alignment horizontal="center"/>
    </xf>
    <xf numFmtId="0" fontId="4" fillId="0" borderId="12" xfId="0" applyFont="1" applyBorder="1" applyProtection="1"/>
    <xf numFmtId="0" fontId="4" fillId="0" borderId="0" xfId="0" applyFont="1" applyAlignment="1" applyProtection="1">
      <alignment horizontal="left"/>
    </xf>
    <xf numFmtId="0" fontId="4" fillId="4" borderId="1" xfId="0" applyFont="1" applyFill="1" applyBorder="1" applyAlignment="1" applyProtection="1">
      <alignment horizontal="center"/>
    </xf>
    <xf numFmtId="164" fontId="4" fillId="0" borderId="0" xfId="0" applyNumberFormat="1" applyFont="1" applyFill="1" applyBorder="1" applyAlignment="1" applyProtection="1">
      <alignment horizontal="center"/>
    </xf>
    <xf numFmtId="0" fontId="4" fillId="0" borderId="22" xfId="0" applyFont="1" applyBorder="1" applyProtection="1"/>
    <xf numFmtId="0" fontId="4" fillId="0" borderId="15" xfId="0" applyFont="1" applyBorder="1" applyAlignment="1" applyProtection="1">
      <alignment horizontal="right"/>
    </xf>
    <xf numFmtId="0" fontId="4" fillId="0" borderId="15" xfId="0" applyFont="1" applyBorder="1" applyProtection="1"/>
    <xf numFmtId="0" fontId="4" fillId="0" borderId="24" xfId="0" applyFont="1" applyBorder="1" applyProtection="1"/>
    <xf numFmtId="0" fontId="6" fillId="0" borderId="0" xfId="0" applyFont="1" applyBorder="1" applyAlignment="1" applyProtection="1">
      <alignment horizontal="right" vertical="center"/>
    </xf>
    <xf numFmtId="0" fontId="4" fillId="5" borderId="0" xfId="0" applyFont="1" applyFill="1" applyAlignment="1" applyProtection="1">
      <alignment vertical="center"/>
    </xf>
    <xf numFmtId="0" fontId="2" fillId="0" borderId="0" xfId="0" applyFont="1" applyBorder="1" applyAlignment="1" applyProtection="1">
      <alignment horizontal="center" vertical="center"/>
    </xf>
    <xf numFmtId="0" fontId="6" fillId="0" borderId="25" xfId="0" applyFont="1" applyFill="1" applyBorder="1" applyAlignment="1" applyProtection="1">
      <alignment horizontal="center" vertical="center"/>
    </xf>
    <xf numFmtId="0" fontId="4" fillId="5" borderId="0" xfId="0" applyFont="1" applyFill="1" applyAlignment="1" applyProtection="1"/>
    <xf numFmtId="0" fontId="4" fillId="0" borderId="0" xfId="0" applyFont="1" applyBorder="1" applyAlignment="1" applyProtection="1">
      <alignment vertical="center"/>
    </xf>
    <xf numFmtId="0" fontId="4" fillId="0" borderId="25" xfId="0" applyFont="1" applyFill="1" applyBorder="1" applyProtection="1"/>
    <xf numFmtId="0" fontId="6" fillId="0" borderId="0" xfId="0" applyFont="1" applyBorder="1" applyAlignment="1" applyProtection="1">
      <alignment horizontal="right"/>
    </xf>
    <xf numFmtId="0" fontId="11" fillId="0" borderId="25" xfId="0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wrapText="1"/>
    </xf>
    <xf numFmtId="0" fontId="4" fillId="0" borderId="24" xfId="0" applyFont="1" applyBorder="1" applyAlignment="1" applyProtection="1">
      <alignment horizontal="center" wrapText="1"/>
    </xf>
    <xf numFmtId="0" fontId="6" fillId="0" borderId="0" xfId="0" applyFont="1" applyBorder="1" applyAlignment="1" applyProtection="1">
      <alignment horizontal="right" vertical="center" wrapText="1"/>
    </xf>
    <xf numFmtId="0" fontId="6" fillId="0" borderId="0" xfId="0" applyFont="1" applyBorder="1" applyAlignment="1" applyProtection="1">
      <alignment horizontal="center" wrapText="1"/>
    </xf>
    <xf numFmtId="0" fontId="6" fillId="0" borderId="25" xfId="0" applyFont="1" applyFill="1" applyBorder="1" applyAlignment="1" applyProtection="1">
      <alignment horizontal="center" wrapText="1"/>
    </xf>
    <xf numFmtId="0" fontId="4" fillId="0" borderId="0" xfId="0" applyFont="1" applyBorder="1" applyAlignment="1" applyProtection="1">
      <alignment horizontal="right"/>
    </xf>
    <xf numFmtId="0" fontId="2" fillId="0" borderId="25" xfId="0" applyFont="1" applyFill="1" applyBorder="1" applyAlignment="1" applyProtection="1">
      <alignment horizontal="center" vertical="center"/>
    </xf>
    <xf numFmtId="9" fontId="4" fillId="0" borderId="0" xfId="2" applyFont="1" applyAlignment="1" applyProtection="1">
      <alignment horizontal="center"/>
    </xf>
    <xf numFmtId="44" fontId="4" fillId="0" borderId="0" xfId="1" applyFont="1" applyProtection="1"/>
    <xf numFmtId="2" fontId="4" fillId="0" borderId="1" xfId="0" applyNumberFormat="1" applyFont="1" applyBorder="1" applyAlignment="1" applyProtection="1">
      <alignment horizontal="center"/>
    </xf>
    <xf numFmtId="44" fontId="4" fillId="0" borderId="1" xfId="1" applyFont="1" applyBorder="1" applyProtection="1"/>
    <xf numFmtId="164" fontId="4" fillId="0" borderId="1" xfId="0" applyNumberFormat="1" applyFont="1" applyBorder="1" applyAlignment="1" applyProtection="1">
      <alignment horizontal="center"/>
    </xf>
    <xf numFmtId="0" fontId="13" fillId="0" borderId="0" xfId="0" applyFont="1" applyFill="1" applyBorder="1" applyAlignment="1" applyProtection="1">
      <alignment horizontal="center" vertical="center"/>
    </xf>
    <xf numFmtId="44" fontId="4" fillId="0" borderId="1" xfId="0" applyNumberFormat="1" applyFont="1" applyBorder="1" applyProtection="1"/>
    <xf numFmtId="0" fontId="2" fillId="0" borderId="0" xfId="0" applyFont="1" applyFill="1" applyBorder="1" applyAlignment="1" applyProtection="1">
      <alignment horizontal="center" vertical="center"/>
    </xf>
    <xf numFmtId="0" fontId="4" fillId="0" borderId="24" xfId="0" applyFont="1" applyFill="1" applyBorder="1" applyProtection="1"/>
    <xf numFmtId="0" fontId="6" fillId="0" borderId="0" xfId="0" applyFont="1" applyFill="1" applyBorder="1" applyAlignment="1" applyProtection="1">
      <alignment horizontal="right" vertical="center"/>
    </xf>
    <xf numFmtId="9" fontId="4" fillId="0" borderId="0" xfId="2" applyFont="1" applyFill="1" applyAlignment="1" applyProtection="1">
      <alignment horizontal="center"/>
    </xf>
    <xf numFmtId="44" fontId="4" fillId="0" borderId="0" xfId="1" applyFont="1" applyFill="1" applyProtection="1"/>
    <xf numFmtId="44" fontId="4" fillId="0" borderId="0" xfId="0" applyNumberFormat="1" applyFont="1" applyFill="1" applyProtection="1"/>
    <xf numFmtId="44" fontId="4" fillId="0" borderId="1" xfId="0" applyNumberFormat="1" applyFont="1" applyBorder="1" applyAlignment="1" applyProtection="1">
      <alignment horizontal="left"/>
    </xf>
    <xf numFmtId="0" fontId="4" fillId="0" borderId="13" xfId="0" applyFont="1" applyBorder="1" applyAlignment="1" applyProtection="1">
      <alignment horizontal="center"/>
    </xf>
    <xf numFmtId="0" fontId="4" fillId="0" borderId="13" xfId="0" applyFont="1" applyBorder="1" applyProtection="1"/>
    <xf numFmtId="44" fontId="4" fillId="0" borderId="13" xfId="0" applyNumberFormat="1" applyFont="1" applyBorder="1" applyProtection="1"/>
    <xf numFmtId="44" fontId="4" fillId="0" borderId="0" xfId="0" applyNumberFormat="1" applyFont="1" applyBorder="1" applyProtection="1"/>
    <xf numFmtId="0" fontId="4" fillId="8" borderId="0" xfId="0" applyFont="1" applyFill="1" applyBorder="1" applyAlignment="1" applyProtection="1">
      <alignment horizontal="right"/>
    </xf>
    <xf numFmtId="0" fontId="4" fillId="8" borderId="0" xfId="0" applyFont="1" applyFill="1" applyBorder="1" applyProtection="1"/>
    <xf numFmtId="44" fontId="10" fillId="0" borderId="25" xfId="0" applyNumberFormat="1" applyFont="1" applyFill="1" applyBorder="1" applyAlignment="1" applyProtection="1">
      <alignment horizontal="center"/>
    </xf>
    <xf numFmtId="0" fontId="10" fillId="0" borderId="25" xfId="0" applyFont="1" applyFill="1" applyBorder="1" applyAlignment="1" applyProtection="1">
      <alignment horizontal="center"/>
    </xf>
    <xf numFmtId="0" fontId="10" fillId="8" borderId="0" xfId="0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 wrapText="1"/>
    </xf>
    <xf numFmtId="0" fontId="15" fillId="0" borderId="24" xfId="0" applyFont="1" applyBorder="1" applyAlignment="1" applyProtection="1">
      <alignment horizontal="right" vertical="top"/>
    </xf>
    <xf numFmtId="0" fontId="11" fillId="0" borderId="25" xfId="0" applyFont="1" applyFill="1" applyBorder="1" applyAlignment="1" applyProtection="1">
      <alignment horizontal="left" wrapText="1"/>
    </xf>
    <xf numFmtId="0" fontId="12" fillId="0" borderId="25" xfId="0" applyFont="1" applyFill="1" applyBorder="1" applyAlignment="1" applyProtection="1">
      <alignment horizontal="center" wrapText="1"/>
    </xf>
    <xf numFmtId="0" fontId="4" fillId="0" borderId="26" xfId="0" applyFont="1" applyBorder="1" applyProtection="1"/>
    <xf numFmtId="0" fontId="12" fillId="0" borderId="27" xfId="0" applyFont="1" applyFill="1" applyBorder="1" applyAlignment="1" applyProtection="1">
      <alignment horizontal="center" wrapText="1"/>
    </xf>
    <xf numFmtId="164" fontId="4" fillId="5" borderId="32" xfId="0" applyNumberFormat="1" applyFont="1" applyFill="1" applyBorder="1" applyAlignment="1" applyProtection="1">
      <alignment horizontal="center"/>
    </xf>
    <xf numFmtId="164" fontId="4" fillId="5" borderId="31" xfId="0" applyNumberFormat="1" applyFont="1" applyFill="1" applyBorder="1" applyAlignment="1" applyProtection="1">
      <alignment horizontal="center"/>
    </xf>
    <xf numFmtId="0" fontId="4" fillId="5" borderId="0" xfId="0" applyFont="1" applyFill="1" applyAlignment="1" applyProtection="1">
      <alignment horizontal="left"/>
    </xf>
    <xf numFmtId="2" fontId="8" fillId="5" borderId="1" xfId="8" applyNumberFormat="1" applyFont="1" applyFill="1" applyBorder="1" applyAlignment="1" applyProtection="1">
      <alignment horizontal="center"/>
    </xf>
    <xf numFmtId="0" fontId="8" fillId="5" borderId="1" xfId="8" applyFont="1" applyFill="1" applyBorder="1" applyAlignment="1" applyProtection="1">
      <alignment horizontal="center"/>
    </xf>
    <xf numFmtId="164" fontId="6" fillId="5" borderId="1" xfId="8" applyNumberFormat="1" applyFont="1" applyFill="1" applyBorder="1" applyAlignment="1" applyProtection="1">
      <alignment horizontal="center"/>
    </xf>
    <xf numFmtId="0" fontId="6" fillId="5" borderId="1" xfId="8" applyFont="1" applyFill="1" applyBorder="1" applyAlignment="1" applyProtection="1">
      <alignment horizontal="center"/>
    </xf>
    <xf numFmtId="0" fontId="4" fillId="5" borderId="1" xfId="0" applyFont="1" applyFill="1" applyBorder="1" applyAlignment="1" applyProtection="1">
      <alignment horizontal="center"/>
    </xf>
    <xf numFmtId="0" fontId="4" fillId="5" borderId="0" xfId="0" applyFont="1" applyFill="1" applyProtection="1"/>
    <xf numFmtId="44" fontId="6" fillId="2" borderId="1" xfId="1" applyFont="1" applyFill="1" applyBorder="1" applyProtection="1"/>
    <xf numFmtId="44" fontId="6" fillId="2" borderId="3" xfId="1" applyFont="1" applyFill="1" applyBorder="1" applyProtection="1"/>
    <xf numFmtId="0" fontId="10" fillId="0" borderId="0" xfId="0" applyFont="1" applyBorder="1" applyAlignment="1" applyProtection="1">
      <alignment horizontal="center"/>
    </xf>
    <xf numFmtId="0" fontId="3" fillId="6" borderId="0" xfId="0" applyFont="1" applyFill="1" applyAlignment="1" applyProtection="1">
      <alignment horizontal="center"/>
    </xf>
    <xf numFmtId="0" fontId="4" fillId="0" borderId="0" xfId="0" applyFont="1" applyAlignment="1" applyProtection="1">
      <alignment horizontal="center" vertical="top" wrapText="1"/>
    </xf>
    <xf numFmtId="0" fontId="11" fillId="0" borderId="14" xfId="0" applyFont="1" applyBorder="1" applyAlignment="1" applyProtection="1">
      <alignment horizontal="left" wrapText="1"/>
    </xf>
    <xf numFmtId="44" fontId="10" fillId="8" borderId="0" xfId="0" applyNumberFormat="1" applyFont="1" applyFill="1" applyBorder="1" applyAlignment="1" applyProtection="1">
      <alignment horizontal="center"/>
    </xf>
    <xf numFmtId="0" fontId="11" fillId="0" borderId="0" xfId="0" applyFont="1" applyBorder="1" applyAlignment="1" applyProtection="1">
      <alignment horizontal="left" vertical="top" wrapText="1"/>
    </xf>
    <xf numFmtId="0" fontId="5" fillId="6" borderId="0" xfId="0" applyFont="1" applyFill="1" applyBorder="1" applyAlignment="1" applyProtection="1">
      <alignment horizontal="center" wrapText="1"/>
    </xf>
    <xf numFmtId="0" fontId="10" fillId="8" borderId="0" xfId="0" applyFont="1" applyFill="1" applyBorder="1" applyAlignment="1" applyProtection="1">
      <alignment horizontal="center"/>
    </xf>
    <xf numFmtId="0" fontId="6" fillId="0" borderId="0" xfId="0" applyFont="1" applyBorder="1" applyAlignment="1" applyProtection="1">
      <alignment horizontal="center" vertical="center"/>
    </xf>
    <xf numFmtId="0" fontId="11" fillId="0" borderId="0" xfId="0" applyFont="1" applyBorder="1" applyAlignment="1" applyProtection="1">
      <alignment horizontal="center" vertical="center" wrapText="1"/>
    </xf>
    <xf numFmtId="0" fontId="3" fillId="3" borderId="0" xfId="0" applyFont="1" applyFill="1" applyAlignment="1" applyProtection="1">
      <alignment horizontal="center"/>
    </xf>
    <xf numFmtId="0" fontId="2" fillId="7" borderId="20" xfId="0" applyFont="1" applyFill="1" applyBorder="1" applyAlignment="1" applyProtection="1">
      <alignment horizontal="center" vertical="center"/>
      <protection locked="0"/>
    </xf>
    <xf numFmtId="0" fontId="2" fillId="7" borderId="21" xfId="0" applyFont="1" applyFill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/>
    </xf>
    <xf numFmtId="0" fontId="4" fillId="0" borderId="15" xfId="0" applyFont="1" applyBorder="1" applyAlignment="1" applyProtection="1">
      <alignment horizontal="center" vertical="center" wrapText="1"/>
    </xf>
    <xf numFmtId="0" fontId="4" fillId="0" borderId="23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0" fontId="4" fillId="0" borderId="25" xfId="0" applyFont="1" applyBorder="1" applyAlignment="1" applyProtection="1">
      <alignment horizontal="center" vertical="center" wrapText="1"/>
    </xf>
    <xf numFmtId="14" fontId="8" fillId="2" borderId="20" xfId="0" applyNumberFormat="1" applyFont="1" applyFill="1" applyBorder="1" applyAlignment="1" applyProtection="1">
      <alignment horizontal="center"/>
    </xf>
    <xf numFmtId="14" fontId="8" fillId="2" borderId="21" xfId="0" applyNumberFormat="1" applyFont="1" applyFill="1" applyBorder="1" applyAlignment="1" applyProtection="1">
      <alignment horizontal="center"/>
    </xf>
  </cellXfs>
  <cellStyles count="11">
    <cellStyle name="Currency" xfId="1" builtinId="4"/>
    <cellStyle name="Currency 2" xfId="7" xr:uid="{00000000-0005-0000-0000-000001000000}"/>
    <cellStyle name="Currency 3" xfId="9" xr:uid="{00000000-0005-0000-0000-000002000000}"/>
    <cellStyle name="Currency 4" xfId="4" xr:uid="{00000000-0005-0000-0000-000003000000}"/>
    <cellStyle name="Normal" xfId="0" builtinId="0"/>
    <cellStyle name="Normal 2" xfId="6" xr:uid="{00000000-0005-0000-0000-000005000000}"/>
    <cellStyle name="Normal 3" xfId="8" xr:uid="{00000000-0005-0000-0000-000006000000}"/>
    <cellStyle name="Normal 4" xfId="3" xr:uid="{00000000-0005-0000-0000-000007000000}"/>
    <cellStyle name="Percent" xfId="2" builtinId="5"/>
    <cellStyle name="Percent 2" xfId="10" xr:uid="{00000000-0005-0000-0000-000009000000}"/>
    <cellStyle name="Percent 3" xfId="5" xr:uid="{00000000-0005-0000-0000-00000A000000}"/>
  </cellStyles>
  <dxfs count="16"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theme="0"/>
      </font>
    </dxf>
    <dxf>
      <font>
        <b val="0"/>
        <i val="0"/>
        <color auto="1"/>
      </font>
      <fill>
        <patternFill>
          <bgColor theme="3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68"/>
  <sheetViews>
    <sheetView showGridLines="0" tabSelected="1" workbookViewId="0">
      <selection activeCell="E31" sqref="E31:F31"/>
    </sheetView>
  </sheetViews>
  <sheetFormatPr defaultRowHeight="12.75" x14ac:dyDescent="0.2"/>
  <cols>
    <col min="1" max="2" width="3.140625" style="3" customWidth="1"/>
    <col min="3" max="3" width="13.85546875" style="32" customWidth="1"/>
    <col min="4" max="4" width="2.85546875" style="32" customWidth="1"/>
    <col min="5" max="9" width="8.5703125" style="3" customWidth="1"/>
    <col min="10" max="10" width="3.140625" style="28" customWidth="1"/>
    <col min="11" max="11" width="3.140625" style="3" customWidth="1"/>
    <col min="12" max="12" width="8.42578125" style="4" hidden="1" customWidth="1"/>
    <col min="13" max="13" width="15.28515625" style="4" hidden="1" customWidth="1"/>
    <col min="14" max="15" width="11.42578125" style="4" hidden="1" customWidth="1"/>
    <col min="16" max="19" width="11.42578125" style="3" hidden="1" customWidth="1"/>
    <col min="20" max="20" width="21.85546875" style="3" hidden="1" customWidth="1"/>
    <col min="21" max="21" width="11.85546875" style="3" hidden="1" customWidth="1"/>
    <col min="22" max="16384" width="9.140625" style="3"/>
  </cols>
  <sheetData>
    <row r="1" spans="1:21" x14ac:dyDescent="0.2">
      <c r="L1" s="33"/>
      <c r="M1" s="33"/>
      <c r="N1" s="33"/>
      <c r="O1" s="33"/>
      <c r="P1" s="6"/>
      <c r="Q1" s="6"/>
      <c r="R1" s="6"/>
      <c r="S1" s="6"/>
      <c r="T1" s="6"/>
      <c r="U1" s="6"/>
    </row>
    <row r="2" spans="1:21" ht="15.75" x14ac:dyDescent="0.25">
      <c r="B2" s="118" t="str">
        <f>"Fee &amp; Funding Calculator "&amp;YEAR(E8)</f>
        <v>Fee &amp; Funding Calculator 2021</v>
      </c>
      <c r="C2" s="118"/>
      <c r="D2" s="118"/>
      <c r="E2" s="118"/>
      <c r="F2" s="118"/>
      <c r="G2" s="118"/>
      <c r="H2" s="118"/>
      <c r="I2" s="118"/>
      <c r="J2" s="118"/>
      <c r="L2" s="5"/>
      <c r="M2" s="5"/>
      <c r="N2" s="5"/>
      <c r="O2" s="5"/>
      <c r="P2" s="28"/>
      <c r="Q2" s="28"/>
      <c r="R2" s="28"/>
      <c r="S2" s="28"/>
    </row>
    <row r="3" spans="1:21" s="28" customFormat="1" ht="7.5" customHeight="1" x14ac:dyDescent="0.25">
      <c r="B3" s="34"/>
      <c r="C3" s="34"/>
      <c r="D3" s="34"/>
      <c r="E3" s="34"/>
      <c r="F3" s="34"/>
      <c r="G3" s="34"/>
      <c r="H3" s="34"/>
      <c r="I3" s="34"/>
      <c r="J3" s="34"/>
      <c r="L3" s="5"/>
      <c r="M3" s="5"/>
      <c r="N3" s="5"/>
      <c r="O3" s="5"/>
    </row>
    <row r="4" spans="1:21" ht="66.75" customHeight="1" x14ac:dyDescent="0.2">
      <c r="B4" s="119" t="s">
        <v>83</v>
      </c>
      <c r="C4" s="119"/>
      <c r="D4" s="119"/>
      <c r="E4" s="119"/>
      <c r="F4" s="119"/>
      <c r="G4" s="119"/>
      <c r="H4" s="119"/>
      <c r="I4" s="119"/>
      <c r="J4" s="119"/>
      <c r="L4" s="5"/>
      <c r="M4" s="5"/>
      <c r="N4" s="5"/>
      <c r="O4" s="5"/>
      <c r="P4" s="28"/>
      <c r="Q4" s="28"/>
      <c r="R4" s="28"/>
      <c r="S4" s="28"/>
    </row>
    <row r="5" spans="1:21" ht="13.5" thickBot="1" x14ac:dyDescent="0.25"/>
    <row r="6" spans="1:21" ht="15.75" hidden="1" x14ac:dyDescent="0.25">
      <c r="A6" s="6"/>
      <c r="C6" s="127" t="s">
        <v>8</v>
      </c>
      <c r="D6" s="127"/>
      <c r="E6" s="127"/>
      <c r="F6" s="127"/>
      <c r="G6" s="127"/>
      <c r="H6" s="127"/>
      <c r="I6" s="127"/>
      <c r="J6" s="34"/>
      <c r="K6" s="34"/>
    </row>
    <row r="7" spans="1:21" s="28" customFormat="1" ht="16.5" hidden="1" thickBot="1" x14ac:dyDescent="0.3">
      <c r="A7" s="6"/>
      <c r="C7" s="34"/>
      <c r="D7" s="34"/>
      <c r="E7" s="34"/>
      <c r="F7" s="34"/>
      <c r="G7" s="34"/>
      <c r="H7" s="34"/>
      <c r="I7" s="34"/>
      <c r="J7" s="34"/>
      <c r="K7" s="34"/>
      <c r="L7" s="5"/>
      <c r="M7" s="5"/>
      <c r="N7" s="5"/>
      <c r="O7" s="5"/>
    </row>
    <row r="8" spans="1:21" s="28" customFormat="1" ht="16.5" hidden="1" thickBot="1" x14ac:dyDescent="0.3">
      <c r="A8" s="6"/>
      <c r="C8" s="1" t="s">
        <v>31</v>
      </c>
      <c r="D8" s="34"/>
      <c r="E8" s="135">
        <v>44197</v>
      </c>
      <c r="F8" s="136"/>
      <c r="G8" s="2"/>
      <c r="J8" s="34"/>
      <c r="K8" s="34"/>
      <c r="L8" s="5"/>
      <c r="M8" s="5"/>
      <c r="N8" s="5"/>
      <c r="O8" s="5"/>
    </row>
    <row r="9" spans="1:21" s="36" customFormat="1" ht="39" hidden="1" thickBot="1" x14ac:dyDescent="0.25">
      <c r="A9" s="35"/>
      <c r="C9" s="37" t="s">
        <v>9</v>
      </c>
      <c r="D9" s="37"/>
      <c r="E9" s="38" t="s">
        <v>10</v>
      </c>
      <c r="F9" s="38" t="s">
        <v>11</v>
      </c>
      <c r="G9" s="38" t="s">
        <v>12</v>
      </c>
      <c r="H9" s="39" t="s">
        <v>72</v>
      </c>
      <c r="I9" s="38" t="s">
        <v>24</v>
      </c>
      <c r="J9" s="40"/>
      <c r="M9" s="36" t="s">
        <v>18</v>
      </c>
      <c r="N9" s="36" t="s">
        <v>26</v>
      </c>
    </row>
    <row r="10" spans="1:21" hidden="1" x14ac:dyDescent="0.2">
      <c r="A10" s="6"/>
      <c r="C10" s="32" t="s">
        <v>4</v>
      </c>
      <c r="E10" s="41">
        <v>0.29166666666666702</v>
      </c>
      <c r="F10" s="41">
        <v>0.34375</v>
      </c>
      <c r="G10" s="42">
        <f t="shared" ref="G10:G17" si="0">(F10-E10)*24</f>
        <v>1.2499999999999916</v>
      </c>
      <c r="H10" s="43"/>
      <c r="I10" s="4"/>
      <c r="J10" s="44"/>
      <c r="M10" s="45" t="s">
        <v>19</v>
      </c>
      <c r="N10" s="46">
        <v>0</v>
      </c>
      <c r="O10" s="108" t="s">
        <v>73</v>
      </c>
    </row>
    <row r="11" spans="1:21" hidden="1" x14ac:dyDescent="0.2">
      <c r="A11" s="6"/>
      <c r="C11" s="47" t="s">
        <v>5</v>
      </c>
      <c r="D11" s="47"/>
      <c r="E11" s="48">
        <v>0.32291666666666702</v>
      </c>
      <c r="F11" s="48">
        <v>0.34375</v>
      </c>
      <c r="G11" s="49">
        <f t="shared" si="0"/>
        <v>0.49999999999999156</v>
      </c>
      <c r="H11" s="50"/>
      <c r="I11" s="51"/>
      <c r="J11" s="44"/>
      <c r="M11" s="45" t="s">
        <v>69</v>
      </c>
      <c r="N11" s="115">
        <v>5.18</v>
      </c>
      <c r="O11" s="108" t="s">
        <v>46</v>
      </c>
    </row>
    <row r="12" spans="1:21" hidden="1" x14ac:dyDescent="0.2">
      <c r="A12" s="6"/>
      <c r="C12" s="32" t="s">
        <v>0</v>
      </c>
      <c r="E12" s="41">
        <v>0.34375</v>
      </c>
      <c r="F12" s="41">
        <v>0.54166666666666696</v>
      </c>
      <c r="G12" s="42">
        <f t="shared" si="0"/>
        <v>4.7500000000000071</v>
      </c>
      <c r="H12" s="43"/>
      <c r="I12" s="106">
        <v>4</v>
      </c>
      <c r="J12" s="44"/>
      <c r="M12" s="45" t="s">
        <v>70</v>
      </c>
      <c r="N12" s="115">
        <v>4.2</v>
      </c>
      <c r="O12" s="108" t="s">
        <v>47</v>
      </c>
    </row>
    <row r="13" spans="1:21" hidden="1" x14ac:dyDescent="0.2">
      <c r="A13" s="6"/>
      <c r="C13" s="32" t="s">
        <v>1</v>
      </c>
      <c r="E13" s="41">
        <v>0.54166666666666696</v>
      </c>
      <c r="F13" s="41">
        <v>0.72916666666666696</v>
      </c>
      <c r="G13" s="49">
        <f t="shared" si="0"/>
        <v>4.5</v>
      </c>
      <c r="H13" s="50"/>
      <c r="I13" s="107">
        <v>4</v>
      </c>
      <c r="J13" s="44"/>
      <c r="M13" s="45" t="s">
        <v>71</v>
      </c>
      <c r="N13" s="46">
        <f>N12</f>
        <v>4.2</v>
      </c>
      <c r="O13" s="108" t="s">
        <v>75</v>
      </c>
    </row>
    <row r="14" spans="1:21" hidden="1" x14ac:dyDescent="0.2">
      <c r="A14" s="6"/>
      <c r="C14" s="32" t="s">
        <v>2</v>
      </c>
      <c r="E14" s="41">
        <v>0.34375</v>
      </c>
      <c r="F14" s="41">
        <v>0.66666666666666696</v>
      </c>
      <c r="G14" s="49">
        <f t="shared" si="0"/>
        <v>7.7500000000000071</v>
      </c>
      <c r="H14" s="50"/>
      <c r="I14" s="107">
        <v>7</v>
      </c>
      <c r="J14" s="44"/>
      <c r="M14" s="52" t="s">
        <v>22</v>
      </c>
      <c r="N14" s="3"/>
      <c r="O14" s="3"/>
    </row>
    <row r="15" spans="1:21" hidden="1" x14ac:dyDescent="0.2">
      <c r="A15" s="6"/>
      <c r="C15" s="47" t="s">
        <v>3</v>
      </c>
      <c r="D15" s="47"/>
      <c r="E15" s="48">
        <v>0.34375</v>
      </c>
      <c r="F15" s="48">
        <v>0.72916666666666696</v>
      </c>
      <c r="G15" s="49">
        <f t="shared" si="0"/>
        <v>9.2500000000000071</v>
      </c>
      <c r="H15" s="50"/>
      <c r="I15" s="107">
        <v>8</v>
      </c>
      <c r="J15" s="44"/>
      <c r="M15" s="45" t="s">
        <v>80</v>
      </c>
      <c r="O15" s="108" t="s">
        <v>77</v>
      </c>
    </row>
    <row r="16" spans="1:21" hidden="1" x14ac:dyDescent="0.2">
      <c r="A16" s="6"/>
      <c r="C16" s="32" t="s">
        <v>6</v>
      </c>
      <c r="E16" s="41">
        <v>0.72916666666666696</v>
      </c>
      <c r="F16" s="41">
        <v>0.75</v>
      </c>
      <c r="G16" s="42">
        <f t="shared" si="0"/>
        <v>0.49999999999999289</v>
      </c>
      <c r="H16" s="43"/>
      <c r="J16" s="44"/>
      <c r="K16" s="4"/>
      <c r="M16" s="45" t="s">
        <v>81</v>
      </c>
    </row>
    <row r="17" spans="1:18" hidden="1" x14ac:dyDescent="0.2">
      <c r="A17" s="6"/>
      <c r="C17" s="47" t="s">
        <v>7</v>
      </c>
      <c r="D17" s="47"/>
      <c r="E17" s="48">
        <v>0.72916666666666696</v>
      </c>
      <c r="F17" s="48">
        <v>0.79166666666666696</v>
      </c>
      <c r="G17" s="49">
        <f t="shared" si="0"/>
        <v>1.5</v>
      </c>
      <c r="H17" s="50"/>
      <c r="I17" s="53"/>
      <c r="J17" s="44"/>
      <c r="K17" s="4"/>
      <c r="M17" s="45" t="s">
        <v>82</v>
      </c>
      <c r="N17" s="54"/>
      <c r="O17" s="3"/>
    </row>
    <row r="18" spans="1:18" hidden="1" x14ac:dyDescent="0.2">
      <c r="A18" s="6"/>
      <c r="C18" s="32" t="s">
        <v>55</v>
      </c>
      <c r="H18" s="116">
        <v>6.48</v>
      </c>
      <c r="K18" s="4"/>
      <c r="M18" s="3"/>
    </row>
    <row r="19" spans="1:18" hidden="1" x14ac:dyDescent="0.2">
      <c r="A19" s="6"/>
      <c r="C19" s="32" t="s">
        <v>56</v>
      </c>
      <c r="H19" s="115">
        <v>2.65</v>
      </c>
      <c r="K19" s="4"/>
      <c r="M19" s="52"/>
      <c r="N19" s="3"/>
      <c r="O19" s="3"/>
    </row>
    <row r="20" spans="1:18" ht="38.25" hidden="1" x14ac:dyDescent="0.2">
      <c r="A20" s="6"/>
      <c r="F20" s="44"/>
      <c r="I20" s="44"/>
      <c r="K20" s="4"/>
      <c r="M20" s="52" t="s">
        <v>23</v>
      </c>
      <c r="N20" s="36" t="s">
        <v>35</v>
      </c>
      <c r="O20" s="36" t="s">
        <v>34</v>
      </c>
      <c r="P20" s="31" t="s">
        <v>36</v>
      </c>
      <c r="Q20" s="36" t="s">
        <v>40</v>
      </c>
    </row>
    <row r="21" spans="1:18" hidden="1" x14ac:dyDescent="0.2">
      <c r="A21" s="6"/>
      <c r="E21" s="130" t="s">
        <v>60</v>
      </c>
      <c r="F21" s="130"/>
      <c r="G21" s="130"/>
      <c r="H21" s="130"/>
      <c r="I21" s="130"/>
      <c r="K21" s="4"/>
      <c r="M21" s="45" t="s">
        <v>78</v>
      </c>
      <c r="N21" s="109">
        <v>11.25</v>
      </c>
      <c r="O21" s="110">
        <v>50.6</v>
      </c>
      <c r="P21" s="27">
        <f>N21*O21</f>
        <v>569.25</v>
      </c>
      <c r="Q21" s="113">
        <v>51</v>
      </c>
    </row>
    <row r="22" spans="1:18" hidden="1" x14ac:dyDescent="0.2">
      <c r="A22" s="6"/>
      <c r="C22" s="32" t="s">
        <v>57</v>
      </c>
      <c r="E22" s="45">
        <f>COUNTA(E39:E40)</f>
        <v>0</v>
      </c>
      <c r="F22" s="45">
        <f>COUNTA(F39:F40)</f>
        <v>0</v>
      </c>
      <c r="G22" s="45">
        <f>COUNTA(G39:G40)</f>
        <v>0</v>
      </c>
      <c r="H22" s="45">
        <f>COUNTA(H39:H40)</f>
        <v>0</v>
      </c>
      <c r="I22" s="45">
        <f>COUNTA(I39:I40)</f>
        <v>0</v>
      </c>
      <c r="K22" s="4" t="str">
        <f>IF(OR(E22&gt;1,F22&gt;1,G22&gt;1,H22&gt;1,I22&gt;1),"Y","N")</f>
        <v>N</v>
      </c>
      <c r="M22" s="45" t="s">
        <v>79</v>
      </c>
      <c r="N22" s="111">
        <v>13.5</v>
      </c>
      <c r="O22" s="112">
        <v>42.2</v>
      </c>
      <c r="P22" s="27">
        <f>N22*O22</f>
        <v>569.70000000000005</v>
      </c>
      <c r="Q22" s="113">
        <v>41</v>
      </c>
    </row>
    <row r="23" spans="1:18" hidden="1" x14ac:dyDescent="0.2">
      <c r="A23" s="6"/>
      <c r="C23" s="32" t="s">
        <v>61</v>
      </c>
      <c r="E23" s="55">
        <f>COUNTA(E41:E42)</f>
        <v>0</v>
      </c>
      <c r="F23" s="55">
        <f>COUNTA(F41:F42)</f>
        <v>0</v>
      </c>
      <c r="G23" s="55">
        <f>COUNTA(G41:G42)</f>
        <v>0</v>
      </c>
      <c r="H23" s="55">
        <f>COUNTA(H41:H42)</f>
        <v>0</v>
      </c>
      <c r="I23" s="55">
        <f>COUNTA(I41:I42)</f>
        <v>0</v>
      </c>
      <c r="K23" s="4" t="str">
        <f>IF(OR(E23&gt;1,F23&gt;1,G23&gt;1,H23&gt;1,I23&gt;1),"Y","N")</f>
        <v>N</v>
      </c>
      <c r="R23" s="30"/>
    </row>
    <row r="24" spans="1:18" hidden="1" x14ac:dyDescent="0.2">
      <c r="A24" s="6"/>
      <c r="C24" s="32" t="s">
        <v>58</v>
      </c>
      <c r="E24" s="45">
        <f>COUNTA(E41:E44)</f>
        <v>0</v>
      </c>
      <c r="F24" s="45">
        <f>COUNTA(F41:F44)</f>
        <v>0</v>
      </c>
      <c r="G24" s="45">
        <f>COUNTA(G41:G44)</f>
        <v>0</v>
      </c>
      <c r="H24" s="45">
        <f>COUNTA(H41:H44)</f>
        <v>0</v>
      </c>
      <c r="I24" s="45">
        <f>COUNTA(I41:I44)</f>
        <v>0</v>
      </c>
      <c r="K24" s="4" t="str">
        <f>IF(OR(E24&gt;1,F24&gt;1,G24&gt;1,H24&gt;1,I24&gt;1),"Y","N")</f>
        <v>N</v>
      </c>
      <c r="M24" s="108" t="s">
        <v>45</v>
      </c>
      <c r="O24" s="28"/>
      <c r="P24" s="56"/>
      <c r="Q24" s="114" t="s">
        <v>50</v>
      </c>
      <c r="R24" s="30"/>
    </row>
    <row r="25" spans="1:18" hidden="1" x14ac:dyDescent="0.2">
      <c r="A25" s="6"/>
      <c r="C25" s="32" t="s">
        <v>59</v>
      </c>
      <c r="E25" s="45">
        <f>COUNTA(E45:E46)</f>
        <v>0</v>
      </c>
      <c r="F25" s="45">
        <f>COUNTA(F45:F46)</f>
        <v>0</v>
      </c>
      <c r="G25" s="45">
        <f>COUNTA(G45:G46)</f>
        <v>0</v>
      </c>
      <c r="H25" s="45">
        <f>COUNTA(H45:H46)</f>
        <v>0</v>
      </c>
      <c r="I25" s="45">
        <f>COUNTA(I45:I46)</f>
        <v>0</v>
      </c>
      <c r="K25" s="4" t="str">
        <f>IF(OR(E25&gt;1,F25&gt;1,G25&gt;1,H25&gt;1,I25&gt;1),"Y","N")</f>
        <v>N</v>
      </c>
      <c r="M25" s="108" t="s">
        <v>62</v>
      </c>
      <c r="O25" s="28"/>
      <c r="P25" s="56"/>
      <c r="Q25" s="114" t="s">
        <v>51</v>
      </c>
      <c r="R25" s="30"/>
    </row>
    <row r="26" spans="1:18" hidden="1" x14ac:dyDescent="0.2">
      <c r="A26" s="6"/>
      <c r="C26" s="32" t="s">
        <v>64</v>
      </c>
      <c r="E26" s="45" t="str">
        <f>IF(AND(E24=0,E22&gt;0),"Y","N")</f>
        <v>N</v>
      </c>
      <c r="F26" s="45" t="str">
        <f>IF(AND(F24=0,F22&gt;0),"Y","N")</f>
        <v>N</v>
      </c>
      <c r="G26" s="45" t="str">
        <f>IF(AND(G24=0,G22&gt;0),"Y","N")</f>
        <v>N</v>
      </c>
      <c r="H26" s="45" t="str">
        <f>IF(AND(H24=0,H22&gt;0),"Y","N")</f>
        <v>N</v>
      </c>
      <c r="I26" s="45" t="str">
        <f>IF(AND(I24=0,I22&gt;0),"Y","N")</f>
        <v>N</v>
      </c>
      <c r="K26" s="4">
        <f>COUNTIF(E26:I26,"Y")</f>
        <v>0</v>
      </c>
      <c r="M26" s="108" t="s">
        <v>63</v>
      </c>
      <c r="O26" s="28"/>
      <c r="P26" s="56"/>
      <c r="Q26" s="114" t="str">
        <f>"Funding is available for "&amp;O21&amp;" weeks of the year. This may leave a couple of days unfunded where session fees are payable in full."</f>
        <v>Funding is available for 50.6 weeks of the year. This may leave a couple of days unfunded where session fees are payable in full.</v>
      </c>
      <c r="R26" s="30"/>
    </row>
    <row r="27" spans="1:18" hidden="1" x14ac:dyDescent="0.2">
      <c r="A27" s="6"/>
      <c r="C27" s="32" t="s">
        <v>65</v>
      </c>
      <c r="D27" s="3"/>
      <c r="E27" s="45" t="str">
        <f>IF(AND(E24=0,E25&gt;0),"Y","N")</f>
        <v>N</v>
      </c>
      <c r="F27" s="45" t="str">
        <f>IF(AND(F24=0,F25&gt;0),"Y","N")</f>
        <v>N</v>
      </c>
      <c r="G27" s="45" t="str">
        <f>IF(AND(G24=0,G25&gt;0),"Y","N")</f>
        <v>N</v>
      </c>
      <c r="H27" s="45" t="str">
        <f>IF(AND(H24=0,H25&gt;0),"Y","N")</f>
        <v>N</v>
      </c>
      <c r="I27" s="45" t="str">
        <f>IF(AND(I24=0,I25&gt;0),"Y","N")</f>
        <v>N</v>
      </c>
      <c r="K27" s="4">
        <f>COUNTIF(E27:I27,"Y")</f>
        <v>0</v>
      </c>
      <c r="M27" s="114" t="s">
        <v>66</v>
      </c>
      <c r="N27" s="3"/>
      <c r="O27" s="28"/>
      <c r="P27" s="56"/>
      <c r="Q27" s="114" t="str">
        <f>"Funding is available for "&amp;O22&amp;" weeks of the year. This may leave a couple of days unfunded where session fees are payable in full."</f>
        <v>Funding is available for 42.2 weeks of the year. This may leave a couple of days unfunded where session fees are payable in full.</v>
      </c>
    </row>
    <row r="28" spans="1:18" hidden="1" x14ac:dyDescent="0.2">
      <c r="A28" s="6"/>
      <c r="C28" s="32" t="s">
        <v>67</v>
      </c>
      <c r="D28" s="3"/>
      <c r="E28" s="45" t="str">
        <f>IF(COUNTA(E42,E48)=2,"Y","N")</f>
        <v>N</v>
      </c>
      <c r="F28" s="45" t="str">
        <f>IF(COUNTA(F42,F48)=2,"Y","N")</f>
        <v>N</v>
      </c>
      <c r="G28" s="45" t="str">
        <f>IF(COUNTA(G42,G48)=2,"Y","N")</f>
        <v>N</v>
      </c>
      <c r="H28" s="45" t="str">
        <f>IF(COUNTA(H42,H48)=2,"Y","N")</f>
        <v>N</v>
      </c>
      <c r="I28" s="45" t="str">
        <f>IF(COUNTA(I42,I48)=2,"Y","N")</f>
        <v>N</v>
      </c>
      <c r="K28" s="4">
        <f>COUNTIF(E28:I28,"Y")</f>
        <v>0</v>
      </c>
      <c r="M28" s="108" t="s">
        <v>68</v>
      </c>
      <c r="O28" s="3"/>
    </row>
    <row r="29" spans="1:18" ht="13.5" hidden="1" thickBot="1" x14ac:dyDescent="0.25">
      <c r="A29" s="6"/>
      <c r="D29" s="3"/>
      <c r="E29" s="7"/>
      <c r="F29" s="7"/>
      <c r="G29" s="7"/>
      <c r="H29" s="7"/>
      <c r="I29" s="7"/>
      <c r="K29" s="4"/>
      <c r="O29" s="3"/>
    </row>
    <row r="30" spans="1:18" ht="13.5" customHeight="1" thickBot="1" x14ac:dyDescent="0.25">
      <c r="B30" s="57"/>
      <c r="C30" s="58"/>
      <c r="D30" s="58"/>
      <c r="E30" s="59"/>
      <c r="F30" s="59"/>
      <c r="G30" s="131" t="str">
        <f>O15</f>
        <v>Sunrise and Sunset sessions only available at Brighton</v>
      </c>
      <c r="H30" s="131"/>
      <c r="I30" s="131"/>
      <c r="J30" s="132"/>
      <c r="K30" s="4"/>
      <c r="O30" s="3"/>
    </row>
    <row r="31" spans="1:18" ht="18" customHeight="1" thickBot="1" x14ac:dyDescent="0.25">
      <c r="B31" s="60"/>
      <c r="C31" s="61" t="s">
        <v>22</v>
      </c>
      <c r="D31" s="61"/>
      <c r="E31" s="128" t="s">
        <v>80</v>
      </c>
      <c r="F31" s="129"/>
      <c r="G31" s="133"/>
      <c r="H31" s="133"/>
      <c r="I31" s="133"/>
      <c r="J31" s="134"/>
      <c r="K31" s="4"/>
      <c r="M31" s="62" t="str">
        <f>IF(E35=M11,O11,IF(E35=M12,O12,IF(E35=M13,O13,O10)))</f>
        <v>funding is available to all 3 &amp; 4 year olds and qualifying 2 year olds.</v>
      </c>
      <c r="O31" s="3"/>
    </row>
    <row r="32" spans="1:18" ht="7.5" customHeight="1" thickBot="1" x14ac:dyDescent="0.25">
      <c r="B32" s="60"/>
      <c r="C32" s="61"/>
      <c r="D32" s="61"/>
      <c r="E32" s="63"/>
      <c r="F32" s="63"/>
      <c r="G32" s="133"/>
      <c r="H32" s="133"/>
      <c r="I32" s="133"/>
      <c r="J32" s="134"/>
      <c r="K32" s="4"/>
      <c r="O32" s="3"/>
    </row>
    <row r="33" spans="2:21" ht="18" customHeight="1" thickBot="1" x14ac:dyDescent="0.25">
      <c r="B33" s="60"/>
      <c r="C33" s="61" t="s">
        <v>23</v>
      </c>
      <c r="D33" s="61"/>
      <c r="E33" s="128" t="s">
        <v>78</v>
      </c>
      <c r="F33" s="129"/>
      <c r="G33" s="125" t="str">
        <f>IF(AND(E31=M17,E33=M22),M24,"")</f>
        <v/>
      </c>
      <c r="H33" s="125"/>
      <c r="I33" s="125"/>
      <c r="J33" s="64"/>
      <c r="M33" s="65" t="str">
        <f>"You will be claiming "&amp;U40&amp;"hrs of funding/week over "&amp;U42&amp;"wks."</f>
        <v>You will be claiming 0hrs of funding/week over 50.6wks.</v>
      </c>
    </row>
    <row r="34" spans="2:21" ht="7.5" customHeight="1" thickBot="1" x14ac:dyDescent="0.25">
      <c r="B34" s="60"/>
      <c r="C34" s="61"/>
      <c r="D34" s="61"/>
      <c r="E34" s="63"/>
      <c r="F34" s="63"/>
      <c r="G34" s="66"/>
      <c r="H34" s="29"/>
      <c r="I34" s="29"/>
      <c r="J34" s="67"/>
    </row>
    <row r="35" spans="2:21" ht="18" customHeight="1" thickBot="1" x14ac:dyDescent="0.25">
      <c r="B35" s="60"/>
      <c r="C35" s="61" t="s">
        <v>18</v>
      </c>
      <c r="D35" s="61"/>
      <c r="E35" s="128" t="s">
        <v>19</v>
      </c>
      <c r="F35" s="129"/>
      <c r="G35" s="125"/>
      <c r="H35" s="125"/>
      <c r="I35" s="125"/>
      <c r="J35" s="64"/>
      <c r="M35" s="114" t="s">
        <v>39</v>
      </c>
    </row>
    <row r="36" spans="2:21" x14ac:dyDescent="0.2">
      <c r="B36" s="60"/>
      <c r="C36" s="68"/>
      <c r="D36" s="68"/>
      <c r="E36" s="29"/>
      <c r="F36" s="29"/>
      <c r="G36" s="29"/>
      <c r="H36" s="29"/>
      <c r="I36" s="29"/>
      <c r="J36" s="67"/>
    </row>
    <row r="37" spans="2:21" ht="42" customHeight="1" x14ac:dyDescent="0.2">
      <c r="B37" s="60"/>
      <c r="C37" s="126" t="str">
        <f>"Please note that "&amp;M31</f>
        <v>Please note that funding is available to all 3 &amp; 4 year olds and qualifying 2 year olds.</v>
      </c>
      <c r="D37" s="126"/>
      <c r="E37" s="126"/>
      <c r="F37" s="126"/>
      <c r="G37" s="126"/>
      <c r="H37" s="126"/>
      <c r="I37" s="126"/>
      <c r="J37" s="69"/>
      <c r="L37" s="70" t="s">
        <v>25</v>
      </c>
      <c r="M37" s="70" t="s">
        <v>21</v>
      </c>
      <c r="N37" s="70" t="s">
        <v>20</v>
      </c>
      <c r="O37" s="70" t="s">
        <v>54</v>
      </c>
      <c r="P37" s="70" t="s">
        <v>28</v>
      </c>
      <c r="Q37" s="70" t="s">
        <v>29</v>
      </c>
      <c r="R37" s="70" t="s">
        <v>18</v>
      </c>
      <c r="S37" s="70" t="s">
        <v>27</v>
      </c>
    </row>
    <row r="38" spans="2:21" s="70" customFormat="1" ht="18.75" customHeight="1" thickBot="1" x14ac:dyDescent="0.25">
      <c r="B38" s="71"/>
      <c r="C38" s="72"/>
      <c r="D38" s="72"/>
      <c r="E38" s="73" t="s">
        <v>13</v>
      </c>
      <c r="F38" s="73" t="s">
        <v>17</v>
      </c>
      <c r="G38" s="73" t="s">
        <v>14</v>
      </c>
      <c r="H38" s="73" t="s">
        <v>15</v>
      </c>
      <c r="I38" s="73" t="s">
        <v>16</v>
      </c>
      <c r="J38" s="74"/>
      <c r="K38" s="36"/>
      <c r="T38" s="75" t="s">
        <v>74</v>
      </c>
      <c r="U38" s="45">
        <f>IF(E35=M13,2,1)</f>
        <v>1</v>
      </c>
    </row>
    <row r="39" spans="2:21" ht="14.25" x14ac:dyDescent="0.2">
      <c r="B39" s="60"/>
      <c r="C39" s="61" t="str">
        <f t="shared" ref="C39:C46" si="1">C10</f>
        <v>Sunrise</v>
      </c>
      <c r="D39" s="61"/>
      <c r="E39" s="9"/>
      <c r="F39" s="10"/>
      <c r="G39" s="10"/>
      <c r="H39" s="10"/>
      <c r="I39" s="11"/>
      <c r="J39" s="76"/>
      <c r="K39" s="63"/>
      <c r="L39" s="4">
        <f t="shared" ref="L39:L46" si="2">G10</f>
        <v>1.2499999999999916</v>
      </c>
      <c r="M39" s="4">
        <f>IF(E31=M15,COUNTA(E39:I39),0)</f>
        <v>0</v>
      </c>
      <c r="N39" s="4">
        <f>L39*M39</f>
        <v>0</v>
      </c>
      <c r="O39" s="77">
        <v>0</v>
      </c>
      <c r="P39" s="78">
        <f t="shared" ref="P39:P46" si="3">ROUND($H$18*L39*(1-O39),2)</f>
        <v>8.1</v>
      </c>
      <c r="Q39" s="8">
        <f>M39*P39</f>
        <v>0</v>
      </c>
      <c r="R39" s="4">
        <v>0</v>
      </c>
      <c r="S39" s="4">
        <f>R39*M39</f>
        <v>0</v>
      </c>
      <c r="T39" s="32" t="s">
        <v>30</v>
      </c>
      <c r="U39" s="45">
        <f>IF(E33=M22,N22,N21)*U38</f>
        <v>11.25</v>
      </c>
    </row>
    <row r="40" spans="2:21" ht="15" thickBot="1" x14ac:dyDescent="0.25">
      <c r="B40" s="60"/>
      <c r="C40" s="61" t="str">
        <f t="shared" si="1"/>
        <v>Early Start</v>
      </c>
      <c r="D40" s="61"/>
      <c r="E40" s="12"/>
      <c r="F40" s="13"/>
      <c r="G40" s="13"/>
      <c r="H40" s="13"/>
      <c r="I40" s="14"/>
      <c r="J40" s="76"/>
      <c r="K40" s="63"/>
      <c r="L40" s="4">
        <f t="shared" si="2"/>
        <v>0.49999999999999156</v>
      </c>
      <c r="M40" s="4">
        <f t="shared" ref="M40:M48" si="4">COUNTA(E40:I40)</f>
        <v>0</v>
      </c>
      <c r="N40" s="4">
        <f t="shared" ref="N40:N46" si="5">L40*M40</f>
        <v>0</v>
      </c>
      <c r="O40" s="77">
        <v>0</v>
      </c>
      <c r="P40" s="78">
        <f t="shared" si="3"/>
        <v>3.24</v>
      </c>
      <c r="Q40" s="8">
        <f>M40*P40</f>
        <v>0</v>
      </c>
      <c r="R40" s="4">
        <v>0</v>
      </c>
      <c r="S40" s="4">
        <f t="shared" ref="S40:S46" si="6">R40*M40</f>
        <v>0</v>
      </c>
      <c r="T40" s="32" t="s">
        <v>32</v>
      </c>
      <c r="U40" s="79">
        <f>IF(S50&gt;U39,U39,S50)</f>
        <v>0</v>
      </c>
    </row>
    <row r="41" spans="2:21" ht="14.25" x14ac:dyDescent="0.2">
      <c r="B41" s="60"/>
      <c r="C41" s="61" t="str">
        <f t="shared" si="1"/>
        <v>Morning</v>
      </c>
      <c r="D41" s="61"/>
      <c r="E41" s="9"/>
      <c r="F41" s="10"/>
      <c r="G41" s="10"/>
      <c r="H41" s="10"/>
      <c r="I41" s="11"/>
      <c r="J41" s="76"/>
      <c r="K41" s="63"/>
      <c r="L41" s="4">
        <f t="shared" si="2"/>
        <v>4.7500000000000071</v>
      </c>
      <c r="M41" s="4">
        <f t="shared" si="4"/>
        <v>0</v>
      </c>
      <c r="N41" s="4">
        <f t="shared" si="5"/>
        <v>0</v>
      </c>
      <c r="O41" s="77">
        <v>0</v>
      </c>
      <c r="P41" s="78">
        <f t="shared" si="3"/>
        <v>30.78</v>
      </c>
      <c r="Q41" s="8">
        <f>M41*P41</f>
        <v>0</v>
      </c>
      <c r="R41" s="4">
        <f>IF($E$35=$M$10,0,I12)</f>
        <v>0</v>
      </c>
      <c r="S41" s="4">
        <f t="shared" si="6"/>
        <v>0</v>
      </c>
      <c r="T41" s="32" t="s">
        <v>26</v>
      </c>
      <c r="U41" s="80">
        <f>IF(E35=M11,N11,IF(E35=M12,N12,IF(E35=M13,N13,N10)))</f>
        <v>0</v>
      </c>
    </row>
    <row r="42" spans="2:21" ht="14.25" x14ac:dyDescent="0.2">
      <c r="B42" s="60"/>
      <c r="C42" s="61" t="str">
        <f t="shared" si="1"/>
        <v>Afternoon</v>
      </c>
      <c r="D42" s="61"/>
      <c r="E42" s="15"/>
      <c r="F42" s="16"/>
      <c r="G42" s="16"/>
      <c r="H42" s="16"/>
      <c r="I42" s="17"/>
      <c r="J42" s="76"/>
      <c r="K42" s="63"/>
      <c r="L42" s="4">
        <f t="shared" si="2"/>
        <v>4.5</v>
      </c>
      <c r="M42" s="4">
        <f t="shared" si="4"/>
        <v>0</v>
      </c>
      <c r="N42" s="4">
        <f t="shared" si="5"/>
        <v>0</v>
      </c>
      <c r="O42" s="77">
        <v>0</v>
      </c>
      <c r="P42" s="78">
        <f t="shared" si="3"/>
        <v>29.16</v>
      </c>
      <c r="Q42" s="8">
        <f t="shared" ref="Q42:Q46" si="7">M42*P42</f>
        <v>0</v>
      </c>
      <c r="R42" s="4">
        <f>IF($E$35=$M$10,0,I13)</f>
        <v>0</v>
      </c>
      <c r="S42" s="4">
        <f t="shared" si="6"/>
        <v>0</v>
      </c>
      <c r="T42" s="32" t="s">
        <v>33</v>
      </c>
      <c r="U42" s="81">
        <f>IF(E33=M22,O22,O21)</f>
        <v>50.6</v>
      </c>
    </row>
    <row r="43" spans="2:21" ht="14.25" x14ac:dyDescent="0.2">
      <c r="B43" s="60"/>
      <c r="C43" s="61" t="str">
        <f t="shared" si="1"/>
        <v>School Day</v>
      </c>
      <c r="D43" s="61"/>
      <c r="E43" s="15"/>
      <c r="F43" s="16"/>
      <c r="G43" s="16"/>
      <c r="H43" s="16"/>
      <c r="I43" s="17"/>
      <c r="J43" s="76"/>
      <c r="K43" s="63"/>
      <c r="L43" s="4">
        <f t="shared" si="2"/>
        <v>7.7500000000000071</v>
      </c>
      <c r="M43" s="4">
        <f t="shared" si="4"/>
        <v>0</v>
      </c>
      <c r="N43" s="4">
        <f t="shared" si="5"/>
        <v>0</v>
      </c>
      <c r="O43" s="77">
        <f>IF(M43=5,0.1,0)</f>
        <v>0</v>
      </c>
      <c r="P43" s="78">
        <f t="shared" si="3"/>
        <v>50.22</v>
      </c>
      <c r="Q43" s="8">
        <f>M43*P43</f>
        <v>0</v>
      </c>
      <c r="R43" s="4">
        <f>IF($E$35=$M$10,0,I14)</f>
        <v>0</v>
      </c>
      <c r="S43" s="4">
        <f t="shared" si="6"/>
        <v>0</v>
      </c>
      <c r="T43" s="32" t="s">
        <v>38</v>
      </c>
      <c r="U43" s="45">
        <f>U40*U42</f>
        <v>0</v>
      </c>
    </row>
    <row r="44" spans="2:21" ht="15" thickBot="1" x14ac:dyDescent="0.25">
      <c r="B44" s="60"/>
      <c r="C44" s="61" t="str">
        <f t="shared" si="1"/>
        <v>Full Day</v>
      </c>
      <c r="D44" s="61"/>
      <c r="E44" s="18"/>
      <c r="F44" s="19"/>
      <c r="G44" s="19"/>
      <c r="H44" s="19"/>
      <c r="I44" s="20"/>
      <c r="J44" s="76"/>
      <c r="K44" s="82"/>
      <c r="L44" s="4">
        <f t="shared" si="2"/>
        <v>9.2500000000000071</v>
      </c>
      <c r="M44" s="4">
        <f t="shared" si="4"/>
        <v>0</v>
      </c>
      <c r="N44" s="4">
        <f>L44*M44</f>
        <v>0</v>
      </c>
      <c r="O44" s="77">
        <f>IF(M44=5,0.15,0.08)</f>
        <v>0.08</v>
      </c>
      <c r="P44" s="78">
        <f t="shared" si="3"/>
        <v>55.14</v>
      </c>
      <c r="Q44" s="8">
        <f t="shared" si="7"/>
        <v>0</v>
      </c>
      <c r="R44" s="4">
        <f>IF($E$35=$M$10,0,I15)</f>
        <v>0</v>
      </c>
      <c r="S44" s="4">
        <f>R44*M44</f>
        <v>0</v>
      </c>
      <c r="T44" s="32" t="s">
        <v>37</v>
      </c>
      <c r="U44" s="83">
        <f>U43*U41</f>
        <v>0</v>
      </c>
    </row>
    <row r="45" spans="2:21" ht="14.25" x14ac:dyDescent="0.2">
      <c r="B45" s="60"/>
      <c r="C45" s="61" t="str">
        <f t="shared" si="1"/>
        <v>Late Finish</v>
      </c>
      <c r="D45" s="61"/>
      <c r="E45" s="21"/>
      <c r="F45" s="22"/>
      <c r="G45" s="22"/>
      <c r="H45" s="22"/>
      <c r="I45" s="23"/>
      <c r="J45" s="76"/>
      <c r="K45" s="84"/>
      <c r="L45" s="4">
        <f t="shared" si="2"/>
        <v>0.49999999999999289</v>
      </c>
      <c r="M45" s="4">
        <f t="shared" si="4"/>
        <v>0</v>
      </c>
      <c r="N45" s="4">
        <f>L45*M45</f>
        <v>0</v>
      </c>
      <c r="O45" s="77">
        <v>0</v>
      </c>
      <c r="P45" s="78">
        <f t="shared" si="3"/>
        <v>3.24</v>
      </c>
      <c r="Q45" s="8">
        <f t="shared" si="7"/>
        <v>0</v>
      </c>
      <c r="R45" s="4">
        <v>0</v>
      </c>
      <c r="S45" s="4">
        <f t="shared" si="6"/>
        <v>0</v>
      </c>
      <c r="T45" s="32" t="s">
        <v>40</v>
      </c>
      <c r="U45" s="45">
        <f>IF(E33=M21,Q21,Q22)</f>
        <v>51</v>
      </c>
    </row>
    <row r="46" spans="2:21" ht="15" thickBot="1" x14ac:dyDescent="0.25">
      <c r="B46" s="60"/>
      <c r="C46" s="61" t="str">
        <f t="shared" si="1"/>
        <v>Sunset</v>
      </c>
      <c r="D46" s="61"/>
      <c r="E46" s="18"/>
      <c r="F46" s="19"/>
      <c r="G46" s="19"/>
      <c r="H46" s="19"/>
      <c r="I46" s="20"/>
      <c r="J46" s="76"/>
      <c r="K46" s="63"/>
      <c r="L46" s="4">
        <f t="shared" si="2"/>
        <v>1.5</v>
      </c>
      <c r="M46" s="4">
        <f>IF(E31=M15,COUNTA(E46:I46),0)</f>
        <v>0</v>
      </c>
      <c r="N46" s="4">
        <f t="shared" si="5"/>
        <v>0</v>
      </c>
      <c r="O46" s="77">
        <v>0</v>
      </c>
      <c r="P46" s="78">
        <f t="shared" si="3"/>
        <v>9.7200000000000006</v>
      </c>
      <c r="Q46" s="8">
        <f t="shared" si="7"/>
        <v>0</v>
      </c>
      <c r="R46" s="4">
        <v>0</v>
      </c>
      <c r="S46" s="4">
        <f t="shared" si="6"/>
        <v>0</v>
      </c>
      <c r="T46" s="32" t="s">
        <v>41</v>
      </c>
      <c r="U46" s="83">
        <f>Q50*U45</f>
        <v>0</v>
      </c>
    </row>
    <row r="47" spans="2:21" s="28" customFormat="1" ht="7.5" customHeight="1" thickBot="1" x14ac:dyDescent="0.25">
      <c r="B47" s="85"/>
      <c r="C47" s="86"/>
      <c r="D47" s="86"/>
      <c r="E47" s="84"/>
      <c r="F47" s="84"/>
      <c r="G47" s="84"/>
      <c r="H47" s="84"/>
      <c r="I47" s="84"/>
      <c r="J47" s="76"/>
      <c r="K47" s="84"/>
      <c r="L47" s="5"/>
      <c r="M47" s="5"/>
      <c r="N47" s="5"/>
      <c r="O47" s="87"/>
      <c r="P47" s="88"/>
      <c r="Q47" s="89"/>
      <c r="R47" s="5"/>
      <c r="S47" s="5"/>
      <c r="T47" s="32"/>
      <c r="U47" s="8"/>
    </row>
    <row r="48" spans="2:21" ht="15" thickBot="1" x14ac:dyDescent="0.25">
      <c r="B48" s="60"/>
      <c r="C48" s="61" t="s">
        <v>84</v>
      </c>
      <c r="D48" s="61"/>
      <c r="E48" s="24"/>
      <c r="F48" s="25"/>
      <c r="G48" s="25"/>
      <c r="H48" s="25"/>
      <c r="I48" s="26"/>
      <c r="J48" s="76"/>
      <c r="K48" s="63"/>
      <c r="L48" s="4">
        <v>0</v>
      </c>
      <c r="M48" s="4">
        <f t="shared" si="4"/>
        <v>0</v>
      </c>
      <c r="O48" s="77"/>
      <c r="P48" s="78">
        <f>H19</f>
        <v>2.65</v>
      </c>
      <c r="Q48" s="8">
        <f>M48*P48</f>
        <v>0</v>
      </c>
      <c r="R48" s="4">
        <v>0</v>
      </c>
      <c r="S48" s="4">
        <v>0</v>
      </c>
      <c r="T48" s="32" t="s">
        <v>42</v>
      </c>
      <c r="U48" s="90">
        <f>U46-U44</f>
        <v>0</v>
      </c>
    </row>
    <row r="49" spans="2:21" ht="7.5" customHeight="1" x14ac:dyDescent="0.2">
      <c r="B49" s="60"/>
      <c r="C49" s="86"/>
      <c r="D49" s="86"/>
      <c r="E49" s="84"/>
      <c r="F49" s="84"/>
      <c r="G49" s="84"/>
      <c r="H49" s="84"/>
      <c r="I49" s="84"/>
      <c r="J49" s="76"/>
      <c r="K49" s="63"/>
      <c r="O49" s="77"/>
      <c r="P49" s="78"/>
      <c r="Q49" s="8"/>
      <c r="R49" s="4"/>
      <c r="S49" s="4"/>
    </row>
    <row r="50" spans="2:21" ht="15" customHeight="1" x14ac:dyDescent="0.25">
      <c r="B50" s="60"/>
      <c r="C50" s="117" t="str">
        <f>IF(OR(K26&gt;0,K27&gt;0),M27,IF(K28&gt;0,M28,IF(K23="Y",M25,IF(OR(K22="Y",K24="Y",K25="Y"),M26,""))))</f>
        <v/>
      </c>
      <c r="D50" s="117"/>
      <c r="E50" s="117"/>
      <c r="F50" s="117"/>
      <c r="G50" s="117"/>
      <c r="H50" s="117"/>
      <c r="I50" s="117"/>
      <c r="J50" s="67"/>
      <c r="M50" s="91">
        <f>SUM(M39:M46)</f>
        <v>0</v>
      </c>
      <c r="N50" s="91">
        <f>SUM(N39:N46)</f>
        <v>0</v>
      </c>
      <c r="O50" s="91"/>
      <c r="P50" s="92"/>
      <c r="Q50" s="93">
        <f>SUM(Q39:Q48)</f>
        <v>0</v>
      </c>
      <c r="R50" s="91"/>
      <c r="S50" s="91">
        <f>SUM(S39:S46)</f>
        <v>0</v>
      </c>
      <c r="T50" s="32" t="s">
        <v>44</v>
      </c>
      <c r="U50" s="83">
        <f>ROUND(U48/12,2)</f>
        <v>0</v>
      </c>
    </row>
    <row r="51" spans="2:21" ht="7.5" customHeight="1" x14ac:dyDescent="0.2">
      <c r="B51" s="60"/>
      <c r="C51" s="75"/>
      <c r="D51" s="75"/>
      <c r="E51" s="29"/>
      <c r="F51" s="29"/>
      <c r="G51" s="29"/>
      <c r="H51" s="29"/>
      <c r="I51" s="29"/>
      <c r="J51" s="67"/>
      <c r="M51" s="7"/>
      <c r="N51" s="7"/>
      <c r="O51" s="7"/>
      <c r="P51" s="29"/>
      <c r="Q51" s="94"/>
      <c r="R51" s="7"/>
      <c r="S51" s="7"/>
    </row>
    <row r="52" spans="2:21" ht="7.5" customHeight="1" x14ac:dyDescent="0.2">
      <c r="B52" s="60"/>
      <c r="C52" s="95"/>
      <c r="D52" s="95"/>
      <c r="E52" s="96"/>
      <c r="F52" s="96"/>
      <c r="G52" s="96"/>
      <c r="H52" s="96"/>
      <c r="I52" s="96"/>
      <c r="J52" s="67"/>
      <c r="M52" s="7"/>
      <c r="N52" s="7"/>
      <c r="O52" s="7"/>
      <c r="P52" s="29"/>
      <c r="Q52" s="94"/>
    </row>
    <row r="53" spans="2:21" ht="15" x14ac:dyDescent="0.25">
      <c r="B53" s="60"/>
      <c r="C53" s="121" t="str">
        <f>"Your weekly childcare costs will be £"&amp;TEXT(U53,"0.00")&amp;"*"</f>
        <v>Your weekly childcare costs will be £0.00*</v>
      </c>
      <c r="D53" s="121"/>
      <c r="E53" s="121"/>
      <c r="F53" s="121"/>
      <c r="G53" s="121"/>
      <c r="H53" s="121"/>
      <c r="I53" s="121"/>
      <c r="J53" s="97"/>
      <c r="K53" s="4"/>
      <c r="P53" s="4"/>
      <c r="T53" s="32" t="s">
        <v>43</v>
      </c>
      <c r="U53" s="83">
        <f>ROUND(Q50-(U41*U40),2)</f>
        <v>0</v>
      </c>
    </row>
    <row r="54" spans="2:21" ht="15" x14ac:dyDescent="0.25">
      <c r="B54" s="60"/>
      <c r="C54" s="124" t="str">
        <f>"Your average monthly childcare costs will be £"&amp;TEXT(U50,"0.00")&amp;"*"</f>
        <v>Your average monthly childcare costs will be £0.00*</v>
      </c>
      <c r="D54" s="124"/>
      <c r="E54" s="124"/>
      <c r="F54" s="124"/>
      <c r="G54" s="124"/>
      <c r="H54" s="124"/>
      <c r="I54" s="124"/>
      <c r="J54" s="98"/>
      <c r="K54" s="4"/>
      <c r="P54" s="4"/>
    </row>
    <row r="55" spans="2:21" ht="7.5" customHeight="1" x14ac:dyDescent="0.2">
      <c r="B55" s="60"/>
      <c r="C55" s="96"/>
      <c r="D55" s="96"/>
      <c r="E55" s="96"/>
      <c r="F55" s="96"/>
      <c r="G55" s="96"/>
      <c r="H55" s="96"/>
      <c r="I55" s="96"/>
      <c r="J55" s="67"/>
      <c r="K55" s="4"/>
      <c r="P55" s="4"/>
    </row>
    <row r="56" spans="2:21" ht="15" x14ac:dyDescent="0.25">
      <c r="B56" s="60"/>
      <c r="C56" s="124" t="str">
        <f>IF(E35=M10,M35,M33)</f>
        <v>You are not claiming any funding</v>
      </c>
      <c r="D56" s="124"/>
      <c r="E56" s="124"/>
      <c r="F56" s="124"/>
      <c r="G56" s="124"/>
      <c r="H56" s="124"/>
      <c r="I56" s="124"/>
      <c r="J56" s="98"/>
      <c r="P56" s="4"/>
    </row>
    <row r="57" spans="2:21" ht="7.5" customHeight="1" x14ac:dyDescent="0.25">
      <c r="B57" s="60"/>
      <c r="C57" s="99"/>
      <c r="D57" s="99"/>
      <c r="E57" s="99"/>
      <c r="F57" s="99"/>
      <c r="G57" s="99"/>
      <c r="H57" s="99"/>
      <c r="I57" s="99"/>
      <c r="J57" s="98"/>
      <c r="P57" s="4"/>
    </row>
    <row r="58" spans="2:21" ht="22.5" customHeight="1" x14ac:dyDescent="0.2">
      <c r="B58" s="60"/>
      <c r="C58" s="29"/>
      <c r="D58" s="29"/>
      <c r="E58" s="29"/>
      <c r="F58" s="29"/>
      <c r="G58" s="29"/>
      <c r="H58" s="29"/>
      <c r="I58" s="29"/>
      <c r="J58" s="67"/>
      <c r="P58" s="4"/>
    </row>
    <row r="59" spans="2:21" x14ac:dyDescent="0.2">
      <c r="B59" s="60"/>
      <c r="C59" s="123" t="s">
        <v>48</v>
      </c>
      <c r="D59" s="123"/>
      <c r="E59" s="123"/>
      <c r="F59" s="123"/>
      <c r="G59" s="123"/>
      <c r="H59" s="123"/>
      <c r="I59" s="123"/>
      <c r="J59" s="74"/>
      <c r="P59" s="4"/>
      <c r="T59" s="28"/>
      <c r="U59" s="28"/>
    </row>
    <row r="60" spans="2:21" s="28" customFormat="1" ht="6" customHeight="1" x14ac:dyDescent="0.2">
      <c r="B60" s="85"/>
      <c r="C60" s="100"/>
      <c r="D60" s="100"/>
      <c r="E60" s="100"/>
      <c r="F60" s="100"/>
      <c r="G60" s="100"/>
      <c r="H60" s="100"/>
      <c r="I60" s="100"/>
      <c r="J60" s="74"/>
      <c r="L60" s="5"/>
      <c r="M60" s="5"/>
      <c r="N60" s="5"/>
      <c r="O60" s="5"/>
      <c r="P60" s="5"/>
      <c r="T60" s="3"/>
      <c r="U60" s="3"/>
    </row>
    <row r="61" spans="2:21" ht="14.25" customHeight="1" x14ac:dyDescent="0.2">
      <c r="B61" s="101" t="s">
        <v>76</v>
      </c>
      <c r="C61" s="122" t="s">
        <v>52</v>
      </c>
      <c r="D61" s="122"/>
      <c r="E61" s="122"/>
      <c r="F61" s="122"/>
      <c r="G61" s="122"/>
      <c r="H61" s="122"/>
      <c r="I61" s="122"/>
      <c r="J61" s="102"/>
      <c r="P61" s="4"/>
    </row>
    <row r="62" spans="2:21" ht="14.25" customHeight="1" x14ac:dyDescent="0.2">
      <c r="B62" s="60"/>
      <c r="C62" s="122"/>
      <c r="D62" s="122"/>
      <c r="E62" s="122"/>
      <c r="F62" s="122"/>
      <c r="G62" s="122"/>
      <c r="H62" s="122"/>
      <c r="I62" s="122"/>
      <c r="J62" s="102"/>
      <c r="P62" s="4"/>
      <c r="T62" s="54"/>
      <c r="U62" s="54"/>
    </row>
    <row r="63" spans="2:21" s="54" customFormat="1" ht="15.75" customHeight="1" x14ac:dyDescent="0.2">
      <c r="B63" s="101" t="s">
        <v>76</v>
      </c>
      <c r="C63" s="122" t="s">
        <v>53</v>
      </c>
      <c r="D63" s="122"/>
      <c r="E63" s="122"/>
      <c r="F63" s="122"/>
      <c r="G63" s="122"/>
      <c r="H63" s="122"/>
      <c r="I63" s="122"/>
      <c r="J63" s="102"/>
      <c r="T63" s="3"/>
      <c r="U63" s="3"/>
    </row>
    <row r="64" spans="2:21" ht="14.25" customHeight="1" x14ac:dyDescent="0.2">
      <c r="B64" s="101" t="s">
        <v>76</v>
      </c>
      <c r="C64" s="122" t="s">
        <v>49</v>
      </c>
      <c r="D64" s="122"/>
      <c r="E64" s="122"/>
      <c r="F64" s="122"/>
      <c r="G64" s="122"/>
      <c r="H64" s="122"/>
      <c r="I64" s="122"/>
      <c r="J64" s="102"/>
      <c r="P64" s="4"/>
    </row>
    <row r="65" spans="2:18" ht="14.25" customHeight="1" x14ac:dyDescent="0.2">
      <c r="B65" s="101"/>
      <c r="C65" s="122"/>
      <c r="D65" s="122"/>
      <c r="E65" s="122"/>
      <c r="F65" s="122"/>
      <c r="G65" s="122"/>
      <c r="H65" s="122"/>
      <c r="I65" s="122"/>
      <c r="J65" s="102"/>
      <c r="P65" s="4"/>
    </row>
    <row r="66" spans="2:18" ht="41.25" customHeight="1" x14ac:dyDescent="0.2">
      <c r="B66" s="101" t="s">
        <v>76</v>
      </c>
      <c r="C66" s="122" t="str">
        <f>IF(E33=M22,Q25,Q24)</f>
        <v>Fees are not payable when the nursery is closed for Bank Holidays and between Christmas and New Year, resulting in a lower than average monthly invoice.</v>
      </c>
      <c r="D66" s="122"/>
      <c r="E66" s="122"/>
      <c r="F66" s="122"/>
      <c r="G66" s="122"/>
      <c r="H66" s="122"/>
      <c r="I66" s="122"/>
      <c r="J66" s="103"/>
      <c r="P66" s="4"/>
      <c r="R66" s="32"/>
    </row>
    <row r="67" spans="2:18" ht="28.5" customHeight="1" x14ac:dyDescent="0.2">
      <c r="B67" s="101" t="s">
        <v>76</v>
      </c>
      <c r="C67" s="122" t="str">
        <f>IF(E33=M22,Q27,Q26)</f>
        <v>Funding is available for 50.6 weeks of the year. This may leave a couple of days unfunded where session fees are payable in full.</v>
      </c>
      <c r="D67" s="122"/>
      <c r="E67" s="122"/>
      <c r="F67" s="122"/>
      <c r="G67" s="122"/>
      <c r="H67" s="122"/>
      <c r="I67" s="122"/>
      <c r="J67" s="103"/>
      <c r="Q67" s="32"/>
    </row>
    <row r="68" spans="2:18" ht="13.5" thickBot="1" x14ac:dyDescent="0.25">
      <c r="B68" s="104"/>
      <c r="C68" s="120"/>
      <c r="D68" s="120"/>
      <c r="E68" s="120"/>
      <c r="F68" s="120"/>
      <c r="G68" s="120"/>
      <c r="H68" s="120"/>
      <c r="I68" s="120"/>
      <c r="J68" s="105"/>
    </row>
  </sheetData>
  <sheetProtection algorithmName="SHA-512" hashValue="42ZMDKPwh/hmUZDHeqs94OF/BtXnsCf/HLaOr+cbQYsZP19tGCgctkIom2ck1Ujk/q48m6iGY6X9FZUJnH3cFA==" saltValue="nDInfBjZgjLzrYq2782iKQ==" spinCount="100000" sheet="1" selectLockedCells="1"/>
  <mergeCells count="23">
    <mergeCell ref="C6:I6"/>
    <mergeCell ref="E35:F35"/>
    <mergeCell ref="E31:F31"/>
    <mergeCell ref="E33:F33"/>
    <mergeCell ref="E21:I21"/>
    <mergeCell ref="G30:J32"/>
    <mergeCell ref="E8:F8"/>
    <mergeCell ref="C50:I50"/>
    <mergeCell ref="B2:J2"/>
    <mergeCell ref="B4:J4"/>
    <mergeCell ref="C68:I68"/>
    <mergeCell ref="C53:I53"/>
    <mergeCell ref="C61:I62"/>
    <mergeCell ref="C64:I65"/>
    <mergeCell ref="C59:I59"/>
    <mergeCell ref="C63:I63"/>
    <mergeCell ref="C66:I66"/>
    <mergeCell ref="C67:I67"/>
    <mergeCell ref="C54:I54"/>
    <mergeCell ref="C56:I56"/>
    <mergeCell ref="G33:I33"/>
    <mergeCell ref="G35:I35"/>
    <mergeCell ref="C37:I37"/>
  </mergeCells>
  <conditionalFormatting sqref="E22:I25">
    <cfRule type="cellIs" dxfId="15" priority="12" operator="greaterThan">
      <formula>1</formula>
    </cfRule>
  </conditionalFormatting>
  <conditionalFormatting sqref="E41:I44">
    <cfRule type="expression" dxfId="14" priority="11">
      <formula>AND(COUNTA(E$41:E$44)&gt;1,NOT(E41=""))</formula>
    </cfRule>
  </conditionalFormatting>
  <conditionalFormatting sqref="E44:I44">
    <cfRule type="expression" dxfId="13" priority="8" stopIfTrue="1">
      <formula>COUNTA(E$41:E$42)&gt;1</formula>
    </cfRule>
  </conditionalFormatting>
  <conditionalFormatting sqref="E41:I41 E43:I44">
    <cfRule type="expression" dxfId="12" priority="7">
      <formula>E$26="Y"</formula>
    </cfRule>
  </conditionalFormatting>
  <conditionalFormatting sqref="E42:I42 E44:I44">
    <cfRule type="expression" dxfId="11" priority="6">
      <formula>E$27="Y"</formula>
    </cfRule>
  </conditionalFormatting>
  <conditionalFormatting sqref="E48:I48">
    <cfRule type="expression" dxfId="10" priority="2">
      <formula>E$28="Y"</formula>
    </cfRule>
  </conditionalFormatting>
  <conditionalFormatting sqref="G33:I33">
    <cfRule type="expression" dxfId="9" priority="17">
      <formula>AND($E$31=$M$17,$E$33=$M$22)</formula>
    </cfRule>
  </conditionalFormatting>
  <conditionalFormatting sqref="E39:I40">
    <cfRule type="expression" dxfId="8" priority="20">
      <formula>AND(E$26="Y",NOT(E39=""))</formula>
    </cfRule>
    <cfRule type="expression" dxfId="7" priority="21">
      <formula>COUNTA(E$39:E$40)&gt;1</formula>
    </cfRule>
  </conditionalFormatting>
  <conditionalFormatting sqref="E45:I46">
    <cfRule type="expression" dxfId="6" priority="22">
      <formula>AND(E$27="Y",NOT(E45=""))</formula>
    </cfRule>
    <cfRule type="expression" dxfId="5" priority="23">
      <formula>COUNTA(E$45:E$46)&gt;1</formula>
    </cfRule>
  </conditionalFormatting>
  <conditionalFormatting sqref="E39:I39 E46:I46">
    <cfRule type="expression" dxfId="4" priority="25">
      <formula>OR($E$31=$M$16,$E$31=$M$17)</formula>
    </cfRule>
  </conditionalFormatting>
  <conditionalFormatting sqref="G30:J32">
    <cfRule type="expression" dxfId="3" priority="1">
      <formula>$E$31=$M$15</formula>
    </cfRule>
  </conditionalFormatting>
  <conditionalFormatting sqref="C50:I50">
    <cfRule type="expression" dxfId="2" priority="39">
      <formula>$C$50=$M$27</formula>
    </cfRule>
    <cfRule type="expression" dxfId="1" priority="40">
      <formula>OR($C$50=$M$25,$C$50=$M$26,$C$50=$M$28)</formula>
    </cfRule>
  </conditionalFormatting>
  <conditionalFormatting sqref="G35:I35">
    <cfRule type="expression" dxfId="0" priority="44">
      <formula>AND($E$35=$M$12,#REF!=$H$9)</formula>
    </cfRule>
  </conditionalFormatting>
  <dataValidations count="5">
    <dataValidation type="list" allowBlank="1" showInputMessage="1" showErrorMessage="1" sqref="E35:F35" xr:uid="{00000000-0002-0000-0100-000001000000}">
      <formula1>$M$10:$M$13</formula1>
    </dataValidation>
    <dataValidation type="list" allowBlank="1" showInputMessage="1" showErrorMessage="1" sqref="E33:F33" xr:uid="{00000000-0002-0000-0100-000003000000}">
      <formula1>$M$21:$M$22</formula1>
    </dataValidation>
    <dataValidation type="list" allowBlank="1" showInputMessage="1" showErrorMessage="1" sqref="E32:F32" xr:uid="{00000000-0002-0000-0100-000002000000}">
      <formula1>$M$16:$M$17</formula1>
    </dataValidation>
    <dataValidation type="list" allowBlank="1" showInputMessage="1" showErrorMessage="1" sqref="E31:F31" xr:uid="{F11B4C40-B3FD-49E9-AF45-5AB2E7D38D83}">
      <formula1>$M$15:$M$17</formula1>
    </dataValidation>
    <dataValidation type="list" allowBlank="1" showInputMessage="1" showErrorMessage="1" sqref="E34" xr:uid="{00000000-0002-0000-0100-000000000000}">
      <formula1>$H$9:$I$9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Fee Calculations</vt:lpstr>
      <vt:lpstr>'Fee Calculations'!Print_Area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Boyd</dc:creator>
  <cp:lastModifiedBy>Simon Boyd</cp:lastModifiedBy>
  <cp:lastPrinted>2017-03-08T00:13:12Z</cp:lastPrinted>
  <dcterms:created xsi:type="dcterms:W3CDTF">2017-01-30T17:16:17Z</dcterms:created>
  <dcterms:modified xsi:type="dcterms:W3CDTF">2020-12-04T17:29:11Z</dcterms:modified>
</cp:coreProperties>
</file>