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ink/Documents/Teaching/ Coursework_2022_2023/Chem_4410_2022/Lesson_10/29_Friday copy/"/>
    </mc:Choice>
  </mc:AlternateContent>
  <xr:revisionPtr revIDLastSave="0" documentId="13_ncr:9_{F2C68B5F-D115-A944-B610-8DAF5B87D7FA}" xr6:coauthVersionLast="47" xr6:coauthVersionMax="47" xr10:uidLastSave="{00000000-0000-0000-0000-000000000000}"/>
  <bookViews>
    <workbookView xWindow="24100" yWindow="3420" windowWidth="28040" windowHeight="17440" xr2:uid="{EAC02113-46A9-134F-8EE0-CAC51206E9D3}"/>
  </bookViews>
  <sheets>
    <sheet name="TableVIII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1" l="1"/>
  <c r="M21" i="1" s="1"/>
  <c r="L31" i="1"/>
  <c r="L27" i="1"/>
  <c r="K31" i="1"/>
  <c r="K30" i="1"/>
  <c r="I31" i="1"/>
  <c r="H31" i="1"/>
  <c r="F31" i="1"/>
  <c r="D27" i="1"/>
  <c r="C28" i="1"/>
  <c r="C27" i="1"/>
  <c r="B27" i="1"/>
  <c r="C21" i="1"/>
  <c r="D21" i="1"/>
  <c r="E21" i="1"/>
  <c r="F21" i="1"/>
  <c r="G21" i="1"/>
  <c r="H21" i="1"/>
  <c r="I21" i="1"/>
  <c r="J21" i="1"/>
  <c r="K21" i="1"/>
  <c r="L21" i="1"/>
  <c r="B21" i="1"/>
  <c r="C23" i="1"/>
  <c r="D23" i="1"/>
  <c r="E23" i="1"/>
  <c r="F23" i="1"/>
  <c r="G23" i="1"/>
  <c r="H23" i="1"/>
  <c r="I23" i="1"/>
  <c r="J23" i="1"/>
  <c r="K23" i="1"/>
  <c r="L23" i="1"/>
  <c r="M23" i="1"/>
  <c r="B23" i="1"/>
  <c r="A10" i="1"/>
  <c r="A11" i="1"/>
  <c r="B19" i="1" s="1"/>
  <c r="A12" i="1"/>
  <c r="B20" i="1" s="1"/>
  <c r="A13" i="1"/>
  <c r="O13" i="1" s="1"/>
  <c r="A9" i="1"/>
  <c r="E9" i="1"/>
  <c r="F9" i="1"/>
  <c r="G9" i="1"/>
  <c r="G19" i="1" s="1"/>
  <c r="H9" i="1"/>
  <c r="H20" i="1" s="1"/>
  <c r="I9" i="1"/>
  <c r="J9" i="1"/>
  <c r="K9" i="1"/>
  <c r="D10" i="1"/>
  <c r="E10" i="1"/>
  <c r="F10" i="1"/>
  <c r="G10" i="1"/>
  <c r="H10" i="1"/>
  <c r="I10" i="1"/>
  <c r="I20" i="1" s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M11" i="1"/>
  <c r="N12" i="1" s="1"/>
  <c r="C12" i="1"/>
  <c r="D12" i="1"/>
  <c r="E12" i="1"/>
  <c r="F12" i="1"/>
  <c r="G12" i="1"/>
  <c r="H12" i="1"/>
  <c r="I12" i="1"/>
  <c r="J12" i="1"/>
  <c r="L12" i="1"/>
  <c r="C13" i="1"/>
  <c r="D13" i="1"/>
  <c r="E13" i="1"/>
  <c r="G13" i="1"/>
  <c r="J13" i="1"/>
  <c r="M13" i="1"/>
  <c r="B10" i="1"/>
  <c r="B11" i="1"/>
  <c r="B12" i="1"/>
  <c r="B13" i="1"/>
  <c r="O12" i="1"/>
  <c r="N13" i="1"/>
  <c r="L20" i="1"/>
  <c r="K20" i="1"/>
  <c r="K19" i="1"/>
  <c r="F20" i="1"/>
  <c r="F19" i="1"/>
  <c r="M30" i="1" l="1"/>
  <c r="M28" i="1"/>
  <c r="M27" i="1"/>
  <c r="J19" i="1"/>
  <c r="E19" i="1"/>
  <c r="J20" i="1"/>
  <c r="E20" i="1"/>
  <c r="D20" i="1"/>
  <c r="G20" i="1"/>
  <c r="L19" i="1"/>
  <c r="C20" i="1"/>
  <c r="M19" i="1"/>
  <c r="C19" i="1"/>
  <c r="H19" i="1"/>
  <c r="D19" i="1"/>
  <c r="I19" i="1"/>
</calcChain>
</file>

<file path=xl/sharedStrings.xml><?xml version="1.0" encoding="utf-8"?>
<sst xmlns="http://schemas.openxmlformats.org/spreadsheetml/2006/main" count="7" uniqueCount="7">
  <si>
    <t>Temp</t>
  </si>
  <si>
    <t>A</t>
  </si>
  <si>
    <t>Ea</t>
  </si>
  <si>
    <t xml:space="preserve">slope </t>
  </si>
  <si>
    <t>Int</t>
  </si>
  <si>
    <t>1/T</t>
  </si>
  <si>
    <t>ln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</si>
</sst>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TableVIIIData!$A$9:$A$13</c:f>
              <c:numCache>
                <c:formatCode>General</c:formatCode>
                <c:ptCount val="5"/>
                <c:pt idx="0">
                  <c:v>3.472222222222222E-3</c:v>
                </c:pt>
                <c:pt idx="1">
                  <c:v>3.4129692832764505E-3</c:v>
                </c:pt>
                <c:pt idx="2">
                  <c:v>3.3557046979865771E-3</c:v>
                </c:pt>
                <c:pt idx="3">
                  <c:v>3.3003300330033004E-3</c:v>
                </c:pt>
                <c:pt idx="4">
                  <c:v>3.246753246753247E-3</c:v>
                </c:pt>
              </c:numCache>
            </c:numRef>
          </c:xVal>
          <c:yVal>
            <c:numRef>
              <c:f>TableVIIIData!$B$9:$B$13</c:f>
              <c:numCache>
                <c:formatCode>General</c:formatCode>
                <c:ptCount val="5"/>
                <c:pt idx="1">
                  <c:v>-8.9792286510127965</c:v>
                </c:pt>
                <c:pt idx="2">
                  <c:v>-8.2821210692367533</c:v>
                </c:pt>
                <c:pt idx="3">
                  <c:v>-7.6150013839215838</c:v>
                </c:pt>
                <c:pt idx="4">
                  <c:v>-7.0254133224503699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9-7A4C-A82C-E1D3578360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TableVIIIData!$A$9:$A$13</c:f>
              <c:numCache>
                <c:formatCode>General</c:formatCode>
                <c:ptCount val="5"/>
                <c:pt idx="0">
                  <c:v>3.472222222222222E-3</c:v>
                </c:pt>
                <c:pt idx="1">
                  <c:v>3.4129692832764505E-3</c:v>
                </c:pt>
                <c:pt idx="2">
                  <c:v>3.3557046979865771E-3</c:v>
                </c:pt>
                <c:pt idx="3">
                  <c:v>3.3003300330033004E-3</c:v>
                </c:pt>
                <c:pt idx="4">
                  <c:v>3.246753246753247E-3</c:v>
                </c:pt>
              </c:numCache>
            </c:numRef>
          </c:xVal>
          <c:yVal>
            <c:numRef>
              <c:f>TableVIIIData!$C$9:$C$13</c:f>
              <c:numCache>
                <c:formatCode>General</c:formatCode>
                <c:ptCount val="5"/>
                <c:pt idx="2">
                  <c:v>-8.9028556722282222</c:v>
                </c:pt>
                <c:pt idx="3">
                  <c:v>-8.3994101557598544</c:v>
                </c:pt>
                <c:pt idx="4">
                  <c:v>-6.607650686531799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9-7A4C-A82C-E1D357836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14223"/>
        <c:axId val="579098143"/>
      </c:scatterChart>
      <c:valAx>
        <c:axId val="57891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98143"/>
        <c:crosses val="autoZero"/>
        <c:crossBetween val="midCat"/>
      </c:valAx>
      <c:valAx>
        <c:axId val="5790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1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387350</xdr:colOff>
      <xdr:row>17</xdr:row>
      <xdr:rowOff>38100</xdr:rowOff>
    </xdr:from>
    <xdr:to>
      <xdr:col>20</xdr:col>
      <xdr:colOff>6350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08DF0F-2D6C-34FB-D407-4BF444094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5019-BB1D-4E40-A80C-7285E39247E9}">
  <dimension ref="A1:O31"/>
  <sheetViews>
    <sheetView tabSelected="1" workbookViewId="0">
      <selection activeCell="D23" sqref="D23"/>
    </sheetView>
  </sheetViews>
  <sheetFormatPr baseColWidth="10" defaultRowHeight="16" x14ac:dyDescent="0.2"/>
  <cols>
    <col min="2" max="3" width="12.1640625" bestFit="1" customWidth="1"/>
  </cols>
  <sheetData>
    <row r="1" spans="1:15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2">
      <c r="A2">
        <v>15</v>
      </c>
      <c r="E2">
        <v>1.87</v>
      </c>
      <c r="F2">
        <v>6.39</v>
      </c>
      <c r="G2">
        <v>9.66</v>
      </c>
      <c r="H2">
        <v>12.3</v>
      </c>
      <c r="I2">
        <v>23.3</v>
      </c>
      <c r="J2">
        <v>5.6</v>
      </c>
      <c r="K2">
        <v>53.4</v>
      </c>
    </row>
    <row r="3" spans="1:15" x14ac:dyDescent="0.2">
      <c r="A3">
        <v>20</v>
      </c>
      <c r="B3">
        <v>1.26</v>
      </c>
      <c r="D3">
        <v>1.54</v>
      </c>
      <c r="E3">
        <v>3.9</v>
      </c>
      <c r="F3">
        <v>9.8800000000000008</v>
      </c>
      <c r="G3">
        <v>15.5</v>
      </c>
      <c r="H3">
        <v>21.8</v>
      </c>
      <c r="I3">
        <v>44.5</v>
      </c>
      <c r="J3">
        <v>8.82</v>
      </c>
      <c r="K3">
        <v>99.2</v>
      </c>
      <c r="L3">
        <v>2.79</v>
      </c>
    </row>
    <row r="4" spans="1:15" x14ac:dyDescent="0.2">
      <c r="A4">
        <v>25</v>
      </c>
      <c r="B4">
        <v>2.5299999999999998</v>
      </c>
      <c r="C4">
        <v>1.36</v>
      </c>
      <c r="D4">
        <v>2.64</v>
      </c>
      <c r="E4">
        <v>7.88</v>
      </c>
      <c r="F4">
        <v>19.5</v>
      </c>
      <c r="G4">
        <v>26.4</v>
      </c>
      <c r="H4">
        <v>39.200000000000003</v>
      </c>
      <c r="I4">
        <v>86.3</v>
      </c>
      <c r="J4">
        <v>14.7</v>
      </c>
      <c r="K4">
        <v>153</v>
      </c>
      <c r="L4">
        <v>4.6399999999999997</v>
      </c>
      <c r="M4">
        <v>0.23799999999999999</v>
      </c>
    </row>
    <row r="5" spans="1:15" x14ac:dyDescent="0.2">
      <c r="A5">
        <v>30</v>
      </c>
      <c r="B5">
        <v>4.93</v>
      </c>
      <c r="C5">
        <v>2.25</v>
      </c>
      <c r="D5">
        <v>5.0599999999999996</v>
      </c>
      <c r="E5">
        <v>12.2</v>
      </c>
      <c r="F5">
        <v>33</v>
      </c>
      <c r="G5">
        <v>50.4</v>
      </c>
      <c r="H5">
        <v>66.2</v>
      </c>
      <c r="I5">
        <v>137</v>
      </c>
      <c r="J5">
        <v>24.4</v>
      </c>
      <c r="L5">
        <v>8</v>
      </c>
    </row>
    <row r="6" spans="1:15" x14ac:dyDescent="0.2">
      <c r="A6">
        <v>35</v>
      </c>
      <c r="B6">
        <v>8.89</v>
      </c>
      <c r="C6">
        <v>13.5</v>
      </c>
      <c r="D6">
        <v>9.94</v>
      </c>
      <c r="E6">
        <v>23.8</v>
      </c>
      <c r="G6">
        <v>76.2</v>
      </c>
      <c r="J6">
        <v>36</v>
      </c>
      <c r="M6">
        <v>0.70099999999999996</v>
      </c>
    </row>
    <row r="8" spans="1:15" x14ac:dyDescent="0.2">
      <c r="A8" t="s">
        <v>5</v>
      </c>
      <c r="B8" t="s">
        <v>6</v>
      </c>
    </row>
    <row r="9" spans="1:15" x14ac:dyDescent="0.2">
      <c r="A9">
        <f>1/(A2+273)</f>
        <v>3.472222222222222E-3</v>
      </c>
      <c r="E9">
        <f t="shared" ref="B9:M12" si="0">LN(E2/10000)</f>
        <v>-8.5844019411096877</v>
      </c>
      <c r="F9">
        <f t="shared" si="0"/>
        <v>-7.3556061035867391</v>
      </c>
      <c r="G9">
        <f t="shared" si="0"/>
        <v>-6.942346723751756</v>
      </c>
      <c r="H9">
        <f t="shared" si="0"/>
        <v>-6.7007411095978107</v>
      </c>
      <c r="I9">
        <f t="shared" si="0"/>
        <v>-6.0618870114045276</v>
      </c>
      <c r="J9">
        <f t="shared" si="0"/>
        <v>-7.487573774235079</v>
      </c>
      <c r="K9">
        <f t="shared" si="0"/>
        <v>-5.2325296260100336</v>
      </c>
    </row>
    <row r="10" spans="1:15" x14ac:dyDescent="0.2">
      <c r="A10">
        <f t="shared" ref="A10:A13" si="1">1/(A3+273)</f>
        <v>3.4129692832764505E-3</v>
      </c>
      <c r="B10">
        <f t="shared" si="0"/>
        <v>-8.9792286510127965</v>
      </c>
      <c r="D10">
        <f t="shared" si="0"/>
        <v>-8.7785579555506441</v>
      </c>
      <c r="E10">
        <f t="shared" si="0"/>
        <v>-7.8493638188405823</v>
      </c>
      <c r="F10">
        <f t="shared" si="0"/>
        <v>-6.9198278602164063</v>
      </c>
      <c r="G10">
        <f t="shared" si="0"/>
        <v>-6.4695003480509818</v>
      </c>
      <c r="H10">
        <f t="shared" si="0"/>
        <v>-6.1284304021811398</v>
      </c>
      <c r="I10">
        <f t="shared" si="0"/>
        <v>-5.4148511828039885</v>
      </c>
      <c r="J10">
        <f t="shared" si="0"/>
        <v>-7.0333185019574831</v>
      </c>
      <c r="K10">
        <f t="shared" si="0"/>
        <v>-4.6132023576853554</v>
      </c>
      <c r="L10">
        <f t="shared" si="0"/>
        <v>-8.1842987761429082</v>
      </c>
    </row>
    <row r="11" spans="1:15" x14ac:dyDescent="0.2">
      <c r="A11">
        <f t="shared" si="1"/>
        <v>3.3557046979865771E-3</v>
      </c>
      <c r="B11">
        <f t="shared" si="0"/>
        <v>-8.2821210692367533</v>
      </c>
      <c r="C11">
        <f t="shared" si="0"/>
        <v>-8.9028556722282222</v>
      </c>
      <c r="D11">
        <f t="shared" si="0"/>
        <v>-8.2395614548179577</v>
      </c>
      <c r="E11">
        <f t="shared" si="0"/>
        <v>-7.1460124681063952</v>
      </c>
      <c r="F11">
        <f t="shared" si="0"/>
        <v>-6.2399259064064818</v>
      </c>
      <c r="G11">
        <f t="shared" si="0"/>
        <v>-5.9369763618239126</v>
      </c>
      <c r="H11">
        <f t="shared" si="0"/>
        <v>-5.5416636251797655</v>
      </c>
      <c r="I11">
        <f t="shared" si="0"/>
        <v>-4.7525107738868</v>
      </c>
      <c r="J11">
        <f t="shared" si="0"/>
        <v>-6.5224928781914926</v>
      </c>
      <c r="K11">
        <f t="shared" si="0"/>
        <v>-4.1799024505837474</v>
      </c>
      <c r="L11">
        <f t="shared" si="0"/>
        <v>-7.6756260057380192</v>
      </c>
      <c r="M11">
        <f t="shared" si="0"/>
        <v>-10.645824977286845</v>
      </c>
    </row>
    <row r="12" spans="1:15" x14ac:dyDescent="0.2">
      <c r="A12">
        <f t="shared" si="1"/>
        <v>3.3003300330033004E-3</v>
      </c>
      <c r="B12">
        <f t="shared" si="0"/>
        <v>-7.6150013839215838</v>
      </c>
      <c r="C12">
        <f t="shared" si="0"/>
        <v>-8.3994101557598544</v>
      </c>
      <c r="D12">
        <f t="shared" si="0"/>
        <v>-7.5889738886768088</v>
      </c>
      <c r="E12">
        <f t="shared" si="0"/>
        <v>-6.7089044202369719</v>
      </c>
      <c r="F12">
        <f t="shared" si="0"/>
        <v>-5.7138328105097029</v>
      </c>
      <c r="G12">
        <f t="shared" si="0"/>
        <v>-5.2903491968988599</v>
      </c>
      <c r="H12">
        <f t="shared" si="0"/>
        <v>-5.0176599090332203</v>
      </c>
      <c r="I12">
        <f t="shared" si="0"/>
        <v>-4.2903594461480576</v>
      </c>
      <c r="J12">
        <f t="shared" si="0"/>
        <v>-6.0157572396770265</v>
      </c>
      <c r="L12">
        <f t="shared" si="0"/>
        <v>-7.1308988302963465</v>
      </c>
      <c r="N12">
        <f>M11</f>
        <v>-10.645824977286845</v>
      </c>
      <c r="O12">
        <f>A11</f>
        <v>3.3557046979865771E-3</v>
      </c>
    </row>
    <row r="13" spans="1:15" x14ac:dyDescent="0.2">
      <c r="A13">
        <f t="shared" si="1"/>
        <v>3.246753246753247E-3</v>
      </c>
      <c r="B13">
        <f>LN(B6/10000)</f>
        <v>-7.0254133224503699</v>
      </c>
      <c r="C13">
        <f t="shared" ref="C13:M13" si="2">LN(C6/10000)</f>
        <v>-6.607650686531799</v>
      </c>
      <c r="D13">
        <f t="shared" si="2"/>
        <v>-6.9137733513077002</v>
      </c>
      <c r="E13">
        <f t="shared" si="2"/>
        <v>-6.0406547912987536</v>
      </c>
      <c r="G13">
        <f t="shared" si="2"/>
        <v>-4.876978909283582</v>
      </c>
      <c r="J13">
        <f t="shared" si="2"/>
        <v>-5.6268214335200728</v>
      </c>
      <c r="M13">
        <f t="shared" si="2"/>
        <v>-9.5655877639237303</v>
      </c>
      <c r="N13">
        <f>M13</f>
        <v>-9.5655877639237303</v>
      </c>
      <c r="O13">
        <f>A13</f>
        <v>3.246753246753247E-3</v>
      </c>
    </row>
    <row r="19" spans="1:13" x14ac:dyDescent="0.2">
      <c r="A19" t="s">
        <v>3</v>
      </c>
      <c r="B19">
        <f>SLOPE(B10:B13,$A10:$A13)</f>
        <v>-11787.763173855858</v>
      </c>
      <c r="C19">
        <f>SLOPE(C11:C13,$A11:$A13)</f>
        <v>-20999.36122896308</v>
      </c>
      <c r="D19">
        <f>SLOPE(D10:D13,$A10:$A13)</f>
        <v>-11261.290540533158</v>
      </c>
      <c r="E19">
        <f t="shared" ref="C19:M19" si="3">SLOPE(E9:E13,$A9:$A13)</f>
        <v>-11058.455202230612</v>
      </c>
      <c r="F19">
        <f>SLOPE(F9:F12,$A9:$A12)</f>
        <v>-9775.5474307501045</v>
      </c>
      <c r="G19">
        <f t="shared" si="3"/>
        <v>-9418.01060180077</v>
      </c>
      <c r="H19">
        <f>SLOPE(H9:H12,$A9:$A12)</f>
        <v>-9837.5559002620048</v>
      </c>
      <c r="I19">
        <f>SLOPE(I9:I12,$A9:$A12)</f>
        <v>-10440.466560384966</v>
      </c>
      <c r="J19">
        <f t="shared" si="3"/>
        <v>-8409.4934073398672</v>
      </c>
      <c r="K19">
        <f>SLOPE(K9:K11,$A9:$A11)</f>
        <v>-9042.2714308548912</v>
      </c>
      <c r="L19">
        <f>SLOPE(L10:L12,$A10:$A12)</f>
        <v>-9349.3118453895313</v>
      </c>
      <c r="M19">
        <f>SLOPE(N12:N13,O12:O13)</f>
        <v>-9914.8492391320342</v>
      </c>
    </row>
    <row r="20" spans="1:13" x14ac:dyDescent="0.2">
      <c r="A20" t="s">
        <v>4</v>
      </c>
      <c r="B20">
        <f>INTERCEPT(B10:B13,$A10:$A13)</f>
        <v>31.265307161707199</v>
      </c>
      <c r="C20">
        <f>INTERCEPT(C11:C13,$A11:$A13)</f>
        <v>61.347435134646943</v>
      </c>
      <c r="D20">
        <f>INTERCEPT(D10:D13,$A10:$A13)</f>
        <v>29.607936158300586</v>
      </c>
      <c r="E20">
        <f t="shared" ref="C20:M20" si="4">INTERCEPT(E9:E13,$A9:$A13)</f>
        <v>29.863956322360735</v>
      </c>
      <c r="F20">
        <f>INTERCEPT(F9:F12,$A9:$A12)</f>
        <v>26.535926666148058</v>
      </c>
      <c r="G20">
        <f t="shared" si="4"/>
        <v>25.718643443235194</v>
      </c>
      <c r="H20">
        <f>INTERCEPT(H9:H12,$A9:$A12)</f>
        <v>27.456018753389671</v>
      </c>
      <c r="I20">
        <f>INTERCEPT(I9:I12,$A9:$A12)</f>
        <v>30.214277823605727</v>
      </c>
      <c r="J20">
        <f t="shared" si="4"/>
        <v>21.698487791859542</v>
      </c>
      <c r="K20">
        <f>INTERCEPT(K9:K11,$A9:$A11)</f>
        <v>26.19177624428195</v>
      </c>
      <c r="L20">
        <f>INTERCEPT(L10:L12,$A10:$A12)</f>
        <v>23.715811629892546</v>
      </c>
      <c r="M20">
        <f>INTERCEPT(O12:O13,N12:N13)</f>
        <v>2.2819793471996193E-3</v>
      </c>
    </row>
    <row r="21" spans="1:13" x14ac:dyDescent="0.2">
      <c r="B21">
        <f>EXP(B20)</f>
        <v>37874802366838.445</v>
      </c>
      <c r="C21">
        <f t="shared" ref="C21:M21" si="5">EXP(C20)</f>
        <v>4.3939241726903311E+26</v>
      </c>
      <c r="D21">
        <f t="shared" si="5"/>
        <v>7220433858988.9717</v>
      </c>
      <c r="E21">
        <f t="shared" si="5"/>
        <v>9327203206647.5371</v>
      </c>
      <c r="F21">
        <f t="shared" si="5"/>
        <v>334508011248.29285</v>
      </c>
      <c r="G21">
        <f t="shared" si="5"/>
        <v>147728718145.74289</v>
      </c>
      <c r="H21">
        <f t="shared" si="5"/>
        <v>839455037521.70276</v>
      </c>
      <c r="I21">
        <f t="shared" si="5"/>
        <v>13240187442235.332</v>
      </c>
      <c r="J21">
        <f t="shared" si="5"/>
        <v>2651755715.8789749</v>
      </c>
      <c r="K21">
        <f t="shared" si="5"/>
        <v>237106737117.75156</v>
      </c>
      <c r="L21">
        <f t="shared" si="5"/>
        <v>19936371816.667252</v>
      </c>
      <c r="M21">
        <f t="shared" si="5"/>
        <v>1.0022845850437416</v>
      </c>
    </row>
    <row r="23" spans="1:13" x14ac:dyDescent="0.2">
      <c r="A23" t="s">
        <v>2</v>
      </c>
      <c r="B23">
        <f>-B19*8.314/4.18/1000</f>
        <v>23.445804552018565</v>
      </c>
      <c r="C23">
        <f t="shared" ref="C23:M23" si="6">-C19*8.314/4.18/1000</f>
        <v>41.767629008994987</v>
      </c>
      <c r="D23">
        <f t="shared" si="6"/>
        <v>22.398653003347537</v>
      </c>
      <c r="E23">
        <f t="shared" si="6"/>
        <v>21.995214485967779</v>
      </c>
      <c r="F23">
        <f t="shared" si="6"/>
        <v>19.443517066807743</v>
      </c>
      <c r="G23">
        <f t="shared" si="6"/>
        <v>18.73237802473005</v>
      </c>
      <c r="H23">
        <f t="shared" si="6"/>
        <v>19.566851615975676</v>
      </c>
      <c r="I23">
        <f t="shared" si="6"/>
        <v>20.766038034220241</v>
      </c>
      <c r="J23">
        <f t="shared" si="6"/>
        <v>16.726442150388436</v>
      </c>
      <c r="K23">
        <f t="shared" si="6"/>
        <v>17.985034611513772</v>
      </c>
      <c r="L23">
        <f t="shared" si="6"/>
        <v>18.595736526930281</v>
      </c>
      <c r="M23">
        <f t="shared" si="6"/>
        <v>19.720587697163573</v>
      </c>
    </row>
    <row r="24" spans="1:13" x14ac:dyDescent="0.2">
      <c r="A24" t="s">
        <v>1</v>
      </c>
    </row>
    <row r="27" spans="1:13" x14ac:dyDescent="0.2">
      <c r="A27">
        <v>15</v>
      </c>
      <c r="B27">
        <f>B$21*EXP(-(B$23*1000)/(($A27+273)*1.99))*10000</f>
        <v>0.64828841702396822</v>
      </c>
      <c r="C27">
        <f>C$21*EXP(-(C$23*1000)/(($A27+273)*1.99))*10000</f>
        <v>9.8287593977042634E-2</v>
      </c>
      <c r="D27">
        <f>D$21*EXP(-(D$23*1000)/(($A27+273)*1.99))*10000</f>
        <v>0.76821654685603613</v>
      </c>
      <c r="E27">
        <v>1.87</v>
      </c>
      <c r="F27">
        <v>6.39</v>
      </c>
      <c r="G27">
        <v>9.66</v>
      </c>
      <c r="H27">
        <v>12.3</v>
      </c>
      <c r="I27">
        <v>23.3</v>
      </c>
      <c r="J27">
        <v>5.6</v>
      </c>
      <c r="K27">
        <v>53.4</v>
      </c>
      <c r="L27">
        <f>L$21*EXP(-(L$23*1000)/(($A27+273)*1.99))*10000</f>
        <v>1.6155164869678587</v>
      </c>
      <c r="M27">
        <f>M$21*EXP(-(M$23*1000)/(($A27+273)*1.99))*10000</f>
        <v>1.1409726142350624E-11</v>
      </c>
    </row>
    <row r="28" spans="1:13" x14ac:dyDescent="0.2">
      <c r="A28">
        <v>20</v>
      </c>
      <c r="B28">
        <v>1.26</v>
      </c>
      <c r="C28">
        <f>C$21*EXP(-(C$23*1000)/(($A28+273)*1.99))*10000</f>
        <v>0.34088440356026839</v>
      </c>
      <c r="D28">
        <v>1.54</v>
      </c>
      <c r="E28">
        <v>3.9</v>
      </c>
      <c r="F28">
        <v>9.8800000000000008</v>
      </c>
      <c r="G28">
        <v>15.5</v>
      </c>
      <c r="H28">
        <v>21.8</v>
      </c>
      <c r="I28">
        <v>44.5</v>
      </c>
      <c r="J28">
        <v>8.82</v>
      </c>
      <c r="K28">
        <v>99.2</v>
      </c>
      <c r="L28">
        <v>2.79</v>
      </c>
      <c r="M28">
        <f>M$21*EXP(-(M$23*1000)/(($A28+273)*1.99))*10000</f>
        <v>2.0525201817737316E-11</v>
      </c>
    </row>
    <row r="29" spans="1:13" x14ac:dyDescent="0.2">
      <c r="A29">
        <v>25</v>
      </c>
      <c r="B29">
        <v>2.5299999999999998</v>
      </c>
      <c r="C29">
        <v>1.36</v>
      </c>
      <c r="D29">
        <v>2.64</v>
      </c>
      <c r="E29">
        <v>7.88</v>
      </c>
      <c r="F29">
        <v>19.5</v>
      </c>
      <c r="G29">
        <v>26.4</v>
      </c>
      <c r="H29">
        <v>39.200000000000003</v>
      </c>
      <c r="I29">
        <v>86.3</v>
      </c>
      <c r="J29">
        <v>14.7</v>
      </c>
      <c r="K29">
        <v>153</v>
      </c>
      <c r="L29">
        <v>4.6399999999999997</v>
      </c>
      <c r="M29">
        <v>0.23799999999999999</v>
      </c>
    </row>
    <row r="30" spans="1:13" x14ac:dyDescent="0.2">
      <c r="A30">
        <v>30</v>
      </c>
      <c r="B30">
        <v>4.93</v>
      </c>
      <c r="C30">
        <v>2.25</v>
      </c>
      <c r="D30">
        <v>5.0599999999999996</v>
      </c>
      <c r="E30">
        <v>12.2</v>
      </c>
      <c r="F30">
        <v>33</v>
      </c>
      <c r="G30">
        <v>50.4</v>
      </c>
      <c r="H30">
        <v>66.2</v>
      </c>
      <c r="I30">
        <v>137</v>
      </c>
      <c r="J30">
        <v>24.4</v>
      </c>
      <c r="K30">
        <f>K$21*EXP(-(K$23*1000)/(($A30+273)*1.99))*10000</f>
        <v>263.6716607411999</v>
      </c>
      <c r="L30">
        <v>8</v>
      </c>
      <c r="M30">
        <f>M$21*EXP(-(M$23*1000)/(($A30+273)*1.99))*10000</f>
        <v>6.2670496152361464E-11</v>
      </c>
    </row>
    <row r="31" spans="1:13" x14ac:dyDescent="0.2">
      <c r="A31">
        <v>35</v>
      </c>
      <c r="B31">
        <v>8.89</v>
      </c>
      <c r="C31">
        <v>13.5</v>
      </c>
      <c r="D31">
        <v>9.94</v>
      </c>
      <c r="E31">
        <v>23.8</v>
      </c>
      <c r="F31">
        <f>F$21*EXP(-(F$23*1000)/(($A31+273)*1.99))*10000</f>
        <v>55.896520386295876</v>
      </c>
      <c r="G31">
        <v>76.2</v>
      </c>
      <c r="H31">
        <f>H$21*EXP(-(H$23*1000)/(($A31+273)*1.99))*10000</f>
        <v>114.7056947105181</v>
      </c>
      <c r="I31">
        <f>I$21*EXP(-(I$23*1000)/(($A31+273)*1.99))*10000</f>
        <v>255.72815214480124</v>
      </c>
      <c r="J31">
        <v>36</v>
      </c>
      <c r="K31">
        <f>K$21*EXP(-(K$23*1000)/(($A31+273)*1.99))*10000</f>
        <v>427.91126678553928</v>
      </c>
      <c r="L31">
        <f>L$21*EXP(-(L$23*1000)/(($A31+273)*1.99))*10000</f>
        <v>13.284130405102601</v>
      </c>
      <c r="M31">
        <v>0.70099999999999996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TableVIIIData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Linkletter</dc:creator>
  <cp:lastModifiedBy>Barry Linkletter</cp:lastModifiedBy>
  <dcterms:created xsi:type="dcterms:W3CDTF">2022-11-29T16:44:05Z</dcterms:created>
  <dcterms:modified xsi:type="dcterms:W3CDTF">2022-11-29T19:54:42Z</dcterms:modified>
</cp:coreProperties>
</file>