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1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bas\PycharmProjects\Spade\"/>
    </mc:Choice>
  </mc:AlternateContent>
  <xr:revisionPtr revIDLastSave="0" documentId="13_ncr:1_{83B91641-0E34-432B-AAD0-783B8D9A2227}" xr6:coauthVersionLast="47" xr6:coauthVersionMax="47" xr10:uidLastSave="{00000000-0000-0000-0000-000000000000}"/>
  <bookViews>
    <workbookView xWindow="30612" yWindow="-108" windowWidth="30936" windowHeight="16776" activeTab="15" xr2:uid="{00000000-000D-0000-FFFF-FFFF00000000}"/>
  </bookViews>
  <sheets>
    <sheet name="Day 1" sheetId="1" r:id="rId1"/>
    <sheet name="Day 2" sheetId="4" r:id="rId2"/>
    <sheet name="Day 3" sheetId="5" r:id="rId3"/>
    <sheet name="Day 4" sheetId="10" r:id="rId4"/>
    <sheet name="Day 5" sheetId="11" r:id="rId5"/>
    <sheet name="Day 6" sheetId="12" r:id="rId6"/>
    <sheet name="Day 7" sheetId="13" r:id="rId7"/>
    <sheet name="Day 8" sheetId="14" r:id="rId8"/>
    <sheet name="Day 9" sheetId="15" r:id="rId9"/>
    <sheet name="Day 10" sheetId="16" r:id="rId10"/>
    <sheet name="Day 11" sheetId="17" r:id="rId11"/>
    <sheet name="Day 12" sheetId="19" r:id="rId12"/>
    <sheet name="Day 13" sheetId="20" r:id="rId13"/>
    <sheet name="Day 14" sheetId="21" r:id="rId14"/>
    <sheet name="Day 15" sheetId="22" r:id="rId15"/>
    <sheet name="Overview" sheetId="2" r:id="rId16"/>
    <sheet name="DayTemplate" sheetId="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2" l="1"/>
  <c r="P6" i="2"/>
  <c r="P5" i="2"/>
  <c r="P4" i="2"/>
  <c r="P9" i="2"/>
  <c r="P3" i="2"/>
  <c r="P2" i="2"/>
  <c r="P7" i="2"/>
  <c r="O8" i="2"/>
  <c r="O6" i="2"/>
  <c r="O5" i="2"/>
  <c r="O4" i="2"/>
  <c r="O9" i="2"/>
  <c r="O3" i="2"/>
  <c r="O2" i="2"/>
  <c r="O7" i="2"/>
  <c r="N8" i="2"/>
  <c r="N6" i="2"/>
  <c r="N5" i="2"/>
  <c r="N4" i="2"/>
  <c r="N9" i="2"/>
  <c r="N3" i="2"/>
  <c r="N2" i="2"/>
  <c r="N7" i="2"/>
  <c r="M8" i="2"/>
  <c r="M6" i="2"/>
  <c r="M5" i="2"/>
  <c r="M4" i="2"/>
  <c r="M9" i="2"/>
  <c r="M3" i="2"/>
  <c r="M2" i="2"/>
  <c r="M7" i="2"/>
  <c r="L8" i="2"/>
  <c r="L6" i="2"/>
  <c r="L5" i="2"/>
  <c r="L4" i="2"/>
  <c r="L9" i="2"/>
  <c r="L11" i="2" s="1"/>
  <c r="L3" i="2"/>
  <c r="L2" i="2"/>
  <c r="L7" i="2"/>
  <c r="G11" i="22"/>
  <c r="F11" i="22"/>
  <c r="E11" i="22"/>
  <c r="D11" i="22"/>
  <c r="C11" i="22"/>
  <c r="B9" i="22"/>
  <c r="B8" i="22"/>
  <c r="B7" i="22"/>
  <c r="B6" i="22"/>
  <c r="B5" i="22"/>
  <c r="B4" i="22"/>
  <c r="B3" i="22"/>
  <c r="B2" i="22"/>
  <c r="B11" i="22" s="1"/>
  <c r="G11" i="21"/>
  <c r="F11" i="21"/>
  <c r="E11" i="21"/>
  <c r="D11" i="21"/>
  <c r="C11" i="21"/>
  <c r="B9" i="21"/>
  <c r="B8" i="21"/>
  <c r="B7" i="21"/>
  <c r="B6" i="21"/>
  <c r="B5" i="21"/>
  <c r="B4" i="21"/>
  <c r="B3" i="21"/>
  <c r="B2" i="21"/>
  <c r="B11" i="21" s="1"/>
  <c r="G11" i="20"/>
  <c r="F11" i="20"/>
  <c r="E11" i="20"/>
  <c r="D11" i="20"/>
  <c r="C11" i="20"/>
  <c r="B9" i="20"/>
  <c r="B8" i="20"/>
  <c r="B7" i="20"/>
  <c r="B6" i="20"/>
  <c r="B5" i="20"/>
  <c r="B4" i="20"/>
  <c r="B3" i="20"/>
  <c r="B2" i="20"/>
  <c r="B11" i="20" s="1"/>
  <c r="G11" i="19"/>
  <c r="F11" i="19"/>
  <c r="E11" i="19"/>
  <c r="D11" i="19"/>
  <c r="C11" i="19"/>
  <c r="B9" i="19"/>
  <c r="B8" i="19"/>
  <c r="B7" i="19"/>
  <c r="B6" i="19"/>
  <c r="B5" i="19"/>
  <c r="B4" i="19"/>
  <c r="B3" i="19"/>
  <c r="B2" i="19"/>
  <c r="B11" i="19" s="1"/>
  <c r="G11" i="17"/>
  <c r="F11" i="17"/>
  <c r="E11" i="17"/>
  <c r="D11" i="17"/>
  <c r="C11" i="17"/>
  <c r="B9" i="17"/>
  <c r="B8" i="17"/>
  <c r="B7" i="17"/>
  <c r="B6" i="17"/>
  <c r="B5" i="17"/>
  <c r="B4" i="17"/>
  <c r="B3" i="17"/>
  <c r="B2" i="17"/>
  <c r="B11" i="17" s="1"/>
  <c r="K3" i="2"/>
  <c r="K7" i="2"/>
  <c r="J9" i="2"/>
  <c r="J2" i="2"/>
  <c r="J7" i="2"/>
  <c r="I9" i="2"/>
  <c r="I7" i="2"/>
  <c r="H4" i="2"/>
  <c r="H9" i="2"/>
  <c r="H3" i="2"/>
  <c r="H7" i="2"/>
  <c r="G5" i="2"/>
  <c r="G2" i="2"/>
  <c r="G7" i="2"/>
  <c r="G11" i="16"/>
  <c r="F11" i="16"/>
  <c r="E11" i="16"/>
  <c r="D11" i="16"/>
  <c r="C11" i="16"/>
  <c r="B9" i="16"/>
  <c r="B8" i="16"/>
  <c r="K2" i="2" s="1"/>
  <c r="B7" i="16"/>
  <c r="B6" i="16"/>
  <c r="K9" i="2" s="1"/>
  <c r="B5" i="16"/>
  <c r="K4" i="2" s="1"/>
  <c r="B4" i="16"/>
  <c r="K5" i="2" s="1"/>
  <c r="B3" i="16"/>
  <c r="K6" i="2" s="1"/>
  <c r="B2" i="16"/>
  <c r="K8" i="2" s="1"/>
  <c r="G11" i="15"/>
  <c r="F11" i="15"/>
  <c r="E11" i="15"/>
  <c r="D11" i="15"/>
  <c r="C11" i="15"/>
  <c r="B9" i="15"/>
  <c r="B8" i="15"/>
  <c r="B7" i="15"/>
  <c r="J3" i="2" s="1"/>
  <c r="B6" i="15"/>
  <c r="B5" i="15"/>
  <c r="J4" i="2" s="1"/>
  <c r="B4" i="15"/>
  <c r="J5" i="2" s="1"/>
  <c r="B3" i="15"/>
  <c r="J6" i="2" s="1"/>
  <c r="B2" i="15"/>
  <c r="G11" i="14"/>
  <c r="F11" i="14"/>
  <c r="E11" i="14"/>
  <c r="D11" i="14"/>
  <c r="C11" i="14"/>
  <c r="B9" i="14"/>
  <c r="B8" i="14"/>
  <c r="I2" i="2" s="1"/>
  <c r="B7" i="14"/>
  <c r="I3" i="2" s="1"/>
  <c r="B6" i="14"/>
  <c r="B5" i="14"/>
  <c r="I4" i="2" s="1"/>
  <c r="B4" i="14"/>
  <c r="I5" i="2" s="1"/>
  <c r="B3" i="14"/>
  <c r="I6" i="2" s="1"/>
  <c r="B2" i="14"/>
  <c r="I8" i="2" s="1"/>
  <c r="G11" i="13"/>
  <c r="F11" i="13"/>
  <c r="E11" i="13"/>
  <c r="D11" i="13"/>
  <c r="C11" i="13"/>
  <c r="B9" i="13"/>
  <c r="B8" i="13"/>
  <c r="H2" i="2" s="1"/>
  <c r="B7" i="13"/>
  <c r="B6" i="13"/>
  <c r="B5" i="13"/>
  <c r="B4" i="13"/>
  <c r="H5" i="2" s="1"/>
  <c r="B3" i="13"/>
  <c r="H6" i="2" s="1"/>
  <c r="B2" i="13"/>
  <c r="B45" i="2"/>
  <c r="C45" i="2" s="1"/>
  <c r="C50" i="2"/>
  <c r="C48" i="2"/>
  <c r="D48" i="2" s="1"/>
  <c r="C47" i="2"/>
  <c r="C46" i="2"/>
  <c r="D46" i="2" s="1"/>
  <c r="C51" i="2"/>
  <c r="C44" i="2"/>
  <c r="D44" i="2" s="1"/>
  <c r="C49" i="2"/>
  <c r="D49" i="2" s="1"/>
  <c r="B2" i="4"/>
  <c r="C8" i="2" s="1"/>
  <c r="B3" i="4"/>
  <c r="C6" i="2" s="1"/>
  <c r="B9" i="4"/>
  <c r="B8" i="4"/>
  <c r="C2" i="2" s="1"/>
  <c r="B7" i="4"/>
  <c r="C3" i="2" s="1"/>
  <c r="B6" i="4"/>
  <c r="C9" i="2" s="1"/>
  <c r="B5" i="4"/>
  <c r="C4" i="2" s="1"/>
  <c r="B4" i="4"/>
  <c r="C5" i="2" s="1"/>
  <c r="B2" i="1"/>
  <c r="B3" i="1"/>
  <c r="B4" i="1"/>
  <c r="B5" i="1"/>
  <c r="B4" i="2" s="1"/>
  <c r="B6" i="1"/>
  <c r="B9" i="2" s="1"/>
  <c r="Q9" i="2" s="1"/>
  <c r="B7" i="1"/>
  <c r="B3" i="2" s="1"/>
  <c r="B8" i="1"/>
  <c r="B2" i="2" s="1"/>
  <c r="B6" i="2"/>
  <c r="G11" i="6"/>
  <c r="F11" i="6"/>
  <c r="E11" i="6"/>
  <c r="D11" i="6"/>
  <c r="C11" i="6"/>
  <c r="B8" i="2"/>
  <c r="E8" i="2"/>
  <c r="B5" i="2"/>
  <c r="B7" i="2"/>
  <c r="G11" i="11"/>
  <c r="F11" i="11"/>
  <c r="E11" i="11"/>
  <c r="D11" i="11"/>
  <c r="C11" i="11"/>
  <c r="G11" i="12"/>
  <c r="F11" i="12"/>
  <c r="E11" i="12"/>
  <c r="D11" i="12"/>
  <c r="C11" i="12"/>
  <c r="G11" i="10"/>
  <c r="F11" i="10"/>
  <c r="E11" i="10"/>
  <c r="D11" i="10"/>
  <c r="C11" i="10"/>
  <c r="G11" i="5"/>
  <c r="F11" i="5"/>
  <c r="E11" i="5"/>
  <c r="D11" i="5"/>
  <c r="C11" i="5"/>
  <c r="G11" i="4"/>
  <c r="F11" i="4"/>
  <c r="E11" i="4"/>
  <c r="D11" i="4"/>
  <c r="C11" i="4"/>
  <c r="C11" i="1"/>
  <c r="D11" i="1"/>
  <c r="E11" i="1"/>
  <c r="F11" i="1"/>
  <c r="G11" i="1"/>
  <c r="B9" i="12"/>
  <c r="B8" i="12"/>
  <c r="B7" i="12"/>
  <c r="G3" i="2" s="1"/>
  <c r="B6" i="12"/>
  <c r="G9" i="2" s="1"/>
  <c r="B5" i="12"/>
  <c r="G4" i="2" s="1"/>
  <c r="B4" i="12"/>
  <c r="B3" i="12"/>
  <c r="G6" i="2" s="1"/>
  <c r="B2" i="12"/>
  <c r="G8" i="2" s="1"/>
  <c r="B4" i="11"/>
  <c r="F7" i="2" s="1"/>
  <c r="B9" i="11"/>
  <c r="F2" i="2" s="1"/>
  <c r="B8" i="11"/>
  <c r="F3" i="2" s="1"/>
  <c r="B2" i="11"/>
  <c r="F9" i="2" s="1"/>
  <c r="B7" i="11"/>
  <c r="F4" i="2" s="1"/>
  <c r="B6" i="11"/>
  <c r="F5" i="2" s="1"/>
  <c r="B5" i="11"/>
  <c r="F6" i="2" s="1"/>
  <c r="B3" i="11"/>
  <c r="F8" i="2" s="1"/>
  <c r="B9" i="10"/>
  <c r="E7" i="2" s="1"/>
  <c r="B8" i="10"/>
  <c r="E2" i="2" s="1"/>
  <c r="B7" i="10"/>
  <c r="E3" i="2" s="1"/>
  <c r="B6" i="10"/>
  <c r="E9" i="2" s="1"/>
  <c r="B5" i="10"/>
  <c r="E4" i="2" s="1"/>
  <c r="B4" i="10"/>
  <c r="E5" i="2" s="1"/>
  <c r="B3" i="10"/>
  <c r="E6" i="2" s="1"/>
  <c r="B2" i="10"/>
  <c r="C7" i="2"/>
  <c r="B9" i="5"/>
  <c r="D7" i="2" s="1"/>
  <c r="B8" i="5"/>
  <c r="D2" i="2" s="1"/>
  <c r="B7" i="5"/>
  <c r="D3" i="2" s="1"/>
  <c r="B6" i="5"/>
  <c r="D9" i="2" s="1"/>
  <c r="B5" i="5"/>
  <c r="D4" i="2" s="1"/>
  <c r="B4" i="5"/>
  <c r="D5" i="2" s="1"/>
  <c r="B3" i="5"/>
  <c r="D6" i="2" s="1"/>
  <c r="B2" i="5"/>
  <c r="B9" i="6"/>
  <c r="B8" i="6"/>
  <c r="B7" i="6"/>
  <c r="B6" i="6"/>
  <c r="B5" i="6"/>
  <c r="B4" i="6"/>
  <c r="B3" i="6"/>
  <c r="B11" i="6" s="1"/>
  <c r="B2" i="6"/>
  <c r="B9" i="1"/>
  <c r="M11" i="2" l="1"/>
  <c r="N11" i="2"/>
  <c r="Q4" i="2"/>
  <c r="O11" i="2"/>
  <c r="Q6" i="2"/>
  <c r="P11" i="2"/>
  <c r="Q2" i="2"/>
  <c r="Q7" i="2"/>
  <c r="Q5" i="2"/>
  <c r="Q3" i="2"/>
  <c r="B11" i="15"/>
  <c r="J8" i="2"/>
  <c r="J11" i="2" s="1"/>
  <c r="B11" i="14"/>
  <c r="B11" i="13"/>
  <c r="H8" i="2"/>
  <c r="H11" i="2" s="1"/>
  <c r="I11" i="2"/>
  <c r="B11" i="16"/>
  <c r="K11" i="2"/>
  <c r="E49" i="2"/>
  <c r="F49" i="2" s="1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Q49" i="2" s="1"/>
  <c r="E44" i="2"/>
  <c r="F44" i="2" s="1"/>
  <c r="G44" i="2" s="1"/>
  <c r="H44" i="2" s="1"/>
  <c r="I44" i="2" s="1"/>
  <c r="J44" i="2" s="1"/>
  <c r="K44" i="2" s="1"/>
  <c r="L44" i="2" s="1"/>
  <c r="M44" i="2" s="1"/>
  <c r="N44" i="2" s="1"/>
  <c r="O44" i="2" s="1"/>
  <c r="P44" i="2" s="1"/>
  <c r="Q44" i="2" s="1"/>
  <c r="E46" i="2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E48" i="2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D51" i="2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D45" i="2"/>
  <c r="E45" i="2" s="1"/>
  <c r="F45" i="2" s="1"/>
  <c r="G45" i="2" s="1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D47" i="2"/>
  <c r="E47" i="2" s="1"/>
  <c r="F47" i="2" s="1"/>
  <c r="G47" i="2" s="1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D50" i="2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B11" i="5"/>
  <c r="B11" i="12"/>
  <c r="F11" i="2"/>
  <c r="D8" i="2"/>
  <c r="B11" i="11"/>
  <c r="G11" i="2"/>
  <c r="B11" i="1"/>
  <c r="B11" i="4"/>
  <c r="B11" i="2"/>
  <c r="C11" i="2"/>
  <c r="E11" i="2"/>
  <c r="B11" i="10"/>
  <c r="Q8" i="2" l="1"/>
  <c r="Q11" i="2" s="1"/>
  <c r="D11" i="2"/>
</calcChain>
</file>

<file path=xl/sharedStrings.xml><?xml version="1.0" encoding="utf-8"?>
<sst xmlns="http://schemas.openxmlformats.org/spreadsheetml/2006/main" count="317" uniqueCount="34">
  <si>
    <t>5-point chips</t>
  </si>
  <si>
    <t>10-point chips</t>
  </si>
  <si>
    <t>25-point chips</t>
  </si>
  <si>
    <t>100-point chips</t>
  </si>
  <si>
    <t>PAUL</t>
  </si>
  <si>
    <t>JONAS</t>
  </si>
  <si>
    <t>MARKUS</t>
  </si>
  <si>
    <t>SEBASTIAN</t>
  </si>
  <si>
    <t>LUCA</t>
  </si>
  <si>
    <t>Total Bet</t>
  </si>
  <si>
    <t>WIN / LOSS</t>
  </si>
  <si>
    <t>MATTHI</t>
  </si>
  <si>
    <t>SPIELER</t>
  </si>
  <si>
    <t xml:space="preserve">Day 1 </t>
  </si>
  <si>
    <t xml:space="preserve">Day 2 </t>
  </si>
  <si>
    <t>Day 3</t>
  </si>
  <si>
    <t>Day 4</t>
  </si>
  <si>
    <t>Day 5</t>
  </si>
  <si>
    <t>Day 6</t>
  </si>
  <si>
    <t>Σ</t>
  </si>
  <si>
    <t>Day 0</t>
  </si>
  <si>
    <t>MOVING SUM LOSS/WIN</t>
  </si>
  <si>
    <t>JURA JONAS</t>
  </si>
  <si>
    <t>Day 7</t>
  </si>
  <si>
    <t>Day 8</t>
  </si>
  <si>
    <t>Day 9</t>
  </si>
  <si>
    <t>Day 10</t>
  </si>
  <si>
    <t>ELIAH</t>
  </si>
  <si>
    <t>SPIELER2</t>
  </si>
  <si>
    <t>Day 11</t>
  </si>
  <si>
    <t>Day 12</t>
  </si>
  <si>
    <t>Day 13</t>
  </si>
  <si>
    <t>Day 14</t>
  </si>
  <si>
    <t>Day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</si>
</sst>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ck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8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8" fontId="0" fillId="0" borderId="4" xfId="0" applyNumberFormat="1" applyBorder="1"/>
    <xf numFmtId="164" fontId="0" fillId="0" borderId="4" xfId="0" applyNumberFormat="1" applyBorder="1"/>
    <xf numFmtId="0" fontId="0" fillId="0" borderId="4" xfId="0" applyBorder="1"/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8" fontId="0" fillId="0" borderId="16" xfId="0" applyNumberFormat="1" applyBorder="1"/>
    <xf numFmtId="8" fontId="0" fillId="0" borderId="17" xfId="0" applyNumberFormat="1" applyBorder="1"/>
    <xf numFmtId="0" fontId="1" fillId="0" borderId="3" xfId="0" applyFont="1" applyBorder="1"/>
    <xf numFmtId="8" fontId="0" fillId="0" borderId="0" xfId="0" quotePrefix="1" applyNumberFormat="1"/>
    <xf numFmtId="0" fontId="1" fillId="2" borderId="11" xfId="0" applyFont="1" applyFill="1" applyBorder="1" applyAlignment="1">
      <alignment horizontal="center" vertical="top"/>
    </xf>
    <xf numFmtId="8" fontId="0" fillId="2" borderId="18" xfId="0" applyNumberFormat="1" applyFill="1" applyBorder="1"/>
    <xf numFmtId="164" fontId="0" fillId="2" borderId="18" xfId="0" applyNumberFormat="1" applyFill="1" applyBorder="1"/>
    <xf numFmtId="0" fontId="0" fillId="2" borderId="18" xfId="0" applyFill="1" applyBorder="1"/>
    <xf numFmtId="0" fontId="0" fillId="2" borderId="19" xfId="0" applyFill="1" applyBorder="1"/>
    <xf numFmtId="164" fontId="0" fillId="3" borderId="0" xfId="0" applyNumberFormat="1" applyFill="1"/>
    <xf numFmtId="0" fontId="0" fillId="3" borderId="0" xfId="0" applyFill="1"/>
    <xf numFmtId="0" fontId="1" fillId="3" borderId="12" xfId="0" applyFont="1" applyFill="1" applyBorder="1" applyAlignment="1">
      <alignment horizontal="center" vertical="top"/>
    </xf>
    <xf numFmtId="8" fontId="0" fillId="3" borderId="12" xfId="0" applyNumberFormat="1" applyFill="1" applyBorder="1"/>
    <xf numFmtId="0" fontId="0" fillId="3" borderId="8" xfId="0" applyFill="1" applyBorder="1"/>
    <xf numFmtId="0" fontId="0" fillId="3" borderId="12" xfId="0" applyFill="1" applyBorder="1"/>
    <xf numFmtId="0" fontId="1" fillId="2" borderId="21" xfId="0" applyFont="1" applyFill="1" applyBorder="1" applyAlignment="1">
      <alignment horizontal="center" vertical="top"/>
    </xf>
    <xf numFmtId="8" fontId="0" fillId="3" borderId="0" xfId="0" applyNumberFormat="1" applyFill="1"/>
    <xf numFmtId="8" fontId="0" fillId="2" borderId="19" xfId="0" applyNumberFormat="1" applyFill="1" applyBorder="1"/>
    <xf numFmtId="0" fontId="1" fillId="3" borderId="4" xfId="0" applyFont="1" applyFill="1" applyBorder="1" applyAlignment="1">
      <alignment horizontal="center" vertical="top"/>
    </xf>
    <xf numFmtId="8" fontId="0" fillId="3" borderId="4" xfId="0" applyNumberFormat="1" applyFill="1" applyBorder="1"/>
    <xf numFmtId="8" fontId="0" fillId="0" borderId="8" xfId="0" applyNumberFormat="1" applyBorder="1"/>
    <xf numFmtId="8" fontId="0" fillId="0" borderId="9" xfId="0" applyNumberFormat="1" applyBorder="1"/>
    <xf numFmtId="8" fontId="0" fillId="0" borderId="10" xfId="0" applyNumberFormat="1" applyBorder="1"/>
    <xf numFmtId="0" fontId="1" fillId="2" borderId="24" xfId="0" applyFont="1" applyFill="1" applyBorder="1" applyAlignment="1">
      <alignment horizontal="center" vertical="top"/>
    </xf>
    <xf numFmtId="0" fontId="1" fillId="3" borderId="25" xfId="0" applyFont="1" applyFill="1" applyBorder="1" applyAlignment="1">
      <alignment horizontal="center" vertical="top"/>
    </xf>
    <xf numFmtId="8" fontId="0" fillId="0" borderId="7" xfId="0" applyNumberFormat="1" applyBorder="1"/>
    <xf numFmtId="0" fontId="0" fillId="2" borderId="26" xfId="0" applyFill="1" applyBorder="1"/>
    <xf numFmtId="0" fontId="0" fillId="3" borderId="21" xfId="0" applyFill="1" applyBorder="1"/>
    <xf numFmtId="0" fontId="1" fillId="0" borderId="23" xfId="0" applyFont="1" applyBorder="1"/>
    <xf numFmtId="0" fontId="1" fillId="0" borderId="27" xfId="0" applyFont="1" applyBorder="1" applyAlignment="1">
      <alignment horizontal="center" vertical="top"/>
    </xf>
    <xf numFmtId="0" fontId="1" fillId="0" borderId="22" xfId="0" applyFont="1" applyBorder="1"/>
    <xf numFmtId="0" fontId="1" fillId="0" borderId="20" xfId="0" applyFont="1" applyBorder="1"/>
    <xf numFmtId="8" fontId="0" fillId="0" borderId="4" xfId="0" quotePrefix="1" applyNumberFormat="1" applyBorder="1"/>
    <xf numFmtId="0" fontId="1" fillId="0" borderId="29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8" fontId="1" fillId="0" borderId="22" xfId="0" applyNumberFormat="1" applyFont="1" applyBorder="1"/>
    <xf numFmtId="8" fontId="1" fillId="0" borderId="23" xfId="0" applyNumberFormat="1" applyFont="1" applyBorder="1"/>
    <xf numFmtId="8" fontId="1" fillId="0" borderId="20" xfId="0" applyNumberFormat="1" applyFont="1" applyBorder="1"/>
    <xf numFmtId="0" fontId="3" fillId="4" borderId="30" xfId="0" applyFont="1" applyFill="1" applyBorder="1" applyAlignment="1">
      <alignment horizontal="center"/>
    </xf>
    <xf numFmtId="8" fontId="0" fillId="0" borderId="0" xfId="0" applyNumberFormat="1" applyBorder="1"/>
    <xf numFmtId="0" fontId="3" fillId="4" borderId="0" xfId="0" applyFont="1" applyFill="1" applyBorder="1" applyAlignment="1">
      <alignment horizontal="center"/>
    </xf>
    <xf numFmtId="0" fontId="0" fillId="0" borderId="31" xfId="0" applyBorder="1"/>
    <xf numFmtId="0" fontId="1" fillId="0" borderId="33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32" xfId="0" applyFont="1" applyBorder="1" applyAlignment="1">
      <alignment horizontal="center" vertical="top"/>
    </xf>
    <xf numFmtId="8" fontId="0" fillId="0" borderId="0" xfId="0" quotePrefix="1" applyNumberFormat="1" applyBorder="1"/>
  </cellXfs>
  <cellStyles count="1">
    <cellStyle name="Normal" xfId="0" builtinId="0"/>
  </cellStyles>
  <dxfs count="132"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border diagonalUp="0" diagonalDown="0">
        <left style="medium">
          <color indexed="64"/>
        </left>
        <right/>
        <vertical/>
      </border>
    </dxf>
    <dxf>
      <numFmt numFmtId="164" formatCode="#,##0.00\ &quot;€&quot;"/>
    </dxf>
    <dxf>
      <numFmt numFmtId="12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#,##0.00\ &quot;€&quot;"/>
    </dxf>
    <dxf>
      <numFmt numFmtId="12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#,##0.00\ &quot;€&quot;"/>
    </dxf>
    <dxf>
      <numFmt numFmtId="12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#,##0.00\ &quot;€&quot;"/>
    </dxf>
    <dxf>
      <numFmt numFmtId="12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#,##0.00\ &quot;€&quot;"/>
    </dxf>
    <dxf>
      <numFmt numFmtId="12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#,##0.00\ &quot;€&quot;"/>
    </dxf>
    <dxf>
      <numFmt numFmtId="12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2" formatCode="#,##0.00\ &quot;€&quot;;[Red]\-#,##0.00\ &quot;€&quot;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font>
        <b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font>
        <b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#,##0.00\ &quot;€&quot;"/>
    </dxf>
    <dxf>
      <numFmt numFmtId="12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#,##0.00\ &quot;€&quot;"/>
    </dxf>
    <dxf>
      <numFmt numFmtId="12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#,##0.00\ &quot;€&quot;"/>
    </dxf>
    <dxf>
      <numFmt numFmtId="12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#,##0.00\ &quot;€&quot;"/>
    </dxf>
    <dxf>
      <numFmt numFmtId="12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#,##0.00\ &quot;€&quot;"/>
    </dxf>
    <dxf>
      <numFmt numFmtId="12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#,##0.00\ &quot;€&quot;"/>
    </dxf>
    <dxf>
      <numFmt numFmtId="12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#,##0.00\ &quot;€&quot;"/>
    </dxf>
    <dxf>
      <numFmt numFmtId="12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#,##0.00\ &quot;€&quot;"/>
    </dxf>
    <dxf>
      <numFmt numFmtId="12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#,##0.00\ &quot;€&quot;"/>
    </dxf>
    <dxf>
      <numFmt numFmtId="12" formatCode="#,##0.00\ &quot;€&quot;;[Red]\-#,##0.00\ &quot;€&quot;"/>
      <border diagonalUp="0" diagonalDown="0">
        <left style="thick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#,##0.00\ &quot;€&quot;"/>
    </dxf>
    <dxf>
      <numFmt numFmtId="12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Overview!$A$44</c:f>
              <c:strCache>
                <c:ptCount val="1"/>
                <c:pt idx="0">
                  <c:v>SEBASTIAN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Overview!$D$43:$K$43</c:f>
              <c:strCache>
                <c:ptCount val="8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</c:strCache>
            </c:strRef>
          </c:cat>
          <c:val>
            <c:numRef>
              <c:f>Overview!$D$44:$K$44</c:f>
              <c:numCache>
                <c:formatCode>"€"#,##0.00_);[Red]\("€"#,##0.00\)</c:formatCode>
                <c:ptCount val="8"/>
                <c:pt idx="0">
                  <c:v>18.600000000000001</c:v>
                </c:pt>
                <c:pt idx="1">
                  <c:v>8.0000000000000018</c:v>
                </c:pt>
                <c:pt idx="2">
                  <c:v>-0.64999999999999858</c:v>
                </c:pt>
                <c:pt idx="3">
                  <c:v>4.1500000000000021</c:v>
                </c:pt>
                <c:pt idx="4">
                  <c:v>8.6500000000000021</c:v>
                </c:pt>
                <c:pt idx="5">
                  <c:v>28.200000000000003</c:v>
                </c:pt>
                <c:pt idx="6">
                  <c:v>11.000000000000004</c:v>
                </c:pt>
                <c:pt idx="7">
                  <c:v>13.400000000000004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00-234A-8C29-2081BDC4BA74}"/>
            </c:ext>
          </c:extLst>
        </c:ser>
        <c:ser>
          <c:idx val="1"/>
          <c:order val="1"/>
          <c:tx>
            <c:strRef>
              <c:f>Overview!$A$45</c:f>
              <c:strCache>
                <c:ptCount val="1"/>
                <c:pt idx="0">
                  <c:v>PAUL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Overview!$D$43:$K$43</c:f>
              <c:strCache>
                <c:ptCount val="8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</c:strCache>
            </c:strRef>
          </c:cat>
          <c:val>
            <c:numRef>
              <c:f>Overview!$D$45:$K$45</c:f>
              <c:numCache>
                <c:formatCode>"€"#,##0.00_);[Red]\("€"#,##0.00\)</c:formatCode>
                <c:ptCount val="8"/>
                <c:pt idx="0">
                  <c:v>-16.75</c:v>
                </c:pt>
                <c:pt idx="1">
                  <c:v>2</c:v>
                </c:pt>
                <c:pt idx="2">
                  <c:v>-1.0499999999999998</c:v>
                </c:pt>
                <c:pt idx="3">
                  <c:v>-11.05</c:v>
                </c:pt>
                <c:pt idx="4">
                  <c:v>-21.75</c:v>
                </c:pt>
                <c:pt idx="5">
                  <c:v>-9.8999999999999986</c:v>
                </c:pt>
                <c:pt idx="6">
                  <c:v>-9.5499999999999989</c:v>
                </c:pt>
                <c:pt idx="7">
                  <c:v>-15.6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00-234A-8C29-2081BDC4BA74}"/>
            </c:ext>
          </c:extLst>
        </c:ser>
        <c:ser>
          <c:idx val="2"/>
          <c:order val="2"/>
          <c:tx>
            <c:strRef>
              <c:f>Overview!$A$46</c:f>
              <c:strCache>
                <c:ptCount val="1"/>
                <c:pt idx="0">
                  <c:v>MATTHI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Overview!$D$43:$K$43</c:f>
              <c:strCache>
                <c:ptCount val="8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</c:strCache>
            </c:strRef>
          </c:cat>
          <c:val>
            <c:numRef>
              <c:f>Overview!$D$46:$K$46</c:f>
              <c:numCache>
                <c:formatCode>"€"#,##0.00_);[Red]\("€"#,##0.00\)</c:formatCode>
                <c:ptCount val="8"/>
                <c:pt idx="0">
                  <c:v>0</c:v>
                </c:pt>
                <c:pt idx="1">
                  <c:v>-10</c:v>
                </c:pt>
                <c:pt idx="2">
                  <c:v>-14</c:v>
                </c:pt>
                <c:pt idx="3">
                  <c:v>-14</c:v>
                </c:pt>
                <c:pt idx="4">
                  <c:v>-10.199999999999999</c:v>
                </c:pt>
                <c:pt idx="5">
                  <c:v>-10.199999999999999</c:v>
                </c:pt>
                <c:pt idx="6">
                  <c:v>-22.15</c:v>
                </c:pt>
                <c:pt idx="7">
                  <c:v>-20.2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100-234A-8C29-2081BDC4BA74}"/>
            </c:ext>
          </c:extLst>
        </c:ser>
        <c:ser>
          <c:idx val="3"/>
          <c:order val="3"/>
          <c:tx>
            <c:strRef>
              <c:f>Overview!$A$47</c:f>
              <c:strCache>
                <c:ptCount val="1"/>
                <c:pt idx="0">
                  <c:v>MARKUS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Overview!$D$43:$K$43</c:f>
              <c:strCache>
                <c:ptCount val="8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</c:strCache>
            </c:strRef>
          </c:cat>
          <c:val>
            <c:numRef>
              <c:f>Overview!$D$47:$K$47</c:f>
              <c:numCache>
                <c:formatCode>"€"#,##0.00_);[Red]\("€"#,##0.00\)</c:formatCode>
                <c:ptCount val="8"/>
                <c:pt idx="0">
                  <c:v>4</c:v>
                </c:pt>
                <c:pt idx="1">
                  <c:v>-5.5</c:v>
                </c:pt>
                <c:pt idx="2">
                  <c:v>-5.5</c:v>
                </c:pt>
                <c:pt idx="3">
                  <c:v>2.1999999999999993</c:v>
                </c:pt>
                <c:pt idx="4">
                  <c:v>2.1999999999999993</c:v>
                </c:pt>
                <c:pt idx="5">
                  <c:v>-7.9500000000000011</c:v>
                </c:pt>
                <c:pt idx="6">
                  <c:v>-37.950000000000003</c:v>
                </c:pt>
                <c:pt idx="7">
                  <c:v>-21.500000000000004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100-234A-8C29-2081BDC4BA74}"/>
            </c:ext>
          </c:extLst>
        </c:ser>
        <c:ser>
          <c:idx val="4"/>
          <c:order val="4"/>
          <c:tx>
            <c:strRef>
              <c:f>Overview!$A$48</c:f>
              <c:strCache>
                <c:ptCount val="1"/>
                <c:pt idx="0">
                  <c:v>LUCA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Overview!$D$43:$K$43</c:f>
              <c:strCache>
                <c:ptCount val="8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</c:strCache>
            </c:strRef>
          </c:cat>
          <c:val>
            <c:numRef>
              <c:f>Overview!$D$48:$K$48</c:f>
              <c:numCache>
                <c:formatCode>"€"#,##0.00_);[Red]\("€"#,##0.00\)</c:formatCode>
                <c:ptCount val="8"/>
                <c:pt idx="0">
                  <c:v>-17</c:v>
                </c:pt>
                <c:pt idx="1">
                  <c:v>-15.9</c:v>
                </c:pt>
                <c:pt idx="2">
                  <c:v>-3.9500000000000011</c:v>
                </c:pt>
                <c:pt idx="3">
                  <c:v>-6.4500000000000011</c:v>
                </c:pt>
                <c:pt idx="4">
                  <c:v>-15.250000000000002</c:v>
                </c:pt>
                <c:pt idx="5">
                  <c:v>-16.5</c:v>
                </c:pt>
                <c:pt idx="6">
                  <c:v>20.149999999999999</c:v>
                </c:pt>
                <c:pt idx="7">
                  <c:v>3.2999999999999972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100-234A-8C29-2081BDC4BA74}"/>
            </c:ext>
          </c:extLst>
        </c:ser>
        <c:ser>
          <c:idx val="5"/>
          <c:order val="5"/>
          <c:tx>
            <c:strRef>
              <c:f>Overview!$A$49</c:f>
              <c:strCache>
                <c:ptCount val="1"/>
                <c:pt idx="0">
                  <c:v>JURA JONAS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Overview!$D$43:$K$43</c:f>
              <c:strCache>
                <c:ptCount val="8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</c:strCache>
            </c:strRef>
          </c:cat>
          <c:val>
            <c:numRef>
              <c:f>Overview!$D$49:$K$49</c:f>
              <c:numCache>
                <c:formatCode>"€"#,##0.00_);[Red]\("€"#,##0.00\)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10.7</c:v>
                </c:pt>
                <c:pt idx="3">
                  <c:v>10.7</c:v>
                </c:pt>
                <c:pt idx="4">
                  <c:v>10.7</c:v>
                </c:pt>
                <c:pt idx="5">
                  <c:v>10.7</c:v>
                </c:pt>
                <c:pt idx="6">
                  <c:v>10.7</c:v>
                </c:pt>
                <c:pt idx="7">
                  <c:v>10.7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100-234A-8C29-2081BDC4BA74}"/>
            </c:ext>
          </c:extLst>
        </c:ser>
        <c:ser>
          <c:idx val="6"/>
          <c:order val="6"/>
          <c:tx>
            <c:strRef>
              <c:f>Overview!$A$50</c:f>
              <c:strCache>
                <c:ptCount val="1"/>
                <c:pt idx="0">
                  <c:v>JONAS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Overview!$D$43:$K$43</c:f>
              <c:strCache>
                <c:ptCount val="8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</c:strCache>
            </c:strRef>
          </c:cat>
          <c:val>
            <c:numRef>
              <c:f>Overview!$D$50:$K$50</c:f>
              <c:numCache>
                <c:formatCode>"€"#,##0.00_);[Red]\("€"#,##0.00\)</c:formatCode>
                <c:ptCount val="8"/>
                <c:pt idx="0">
                  <c:v>11.15</c:v>
                </c:pt>
                <c:pt idx="1">
                  <c:v>21.4</c:v>
                </c:pt>
                <c:pt idx="2">
                  <c:v>14.45</c:v>
                </c:pt>
                <c:pt idx="3">
                  <c:v>14.45</c:v>
                </c:pt>
                <c:pt idx="4">
                  <c:v>15.5</c:v>
                </c:pt>
                <c:pt idx="5">
                  <c:v>-4.5</c:v>
                </c:pt>
                <c:pt idx="6">
                  <c:v>17.649999999999999</c:v>
                </c:pt>
                <c:pt idx="7">
                  <c:v>19.75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100-234A-8C29-2081BDC4BA74}"/>
            </c:ext>
          </c:extLst>
        </c:ser>
        <c:ser>
          <c:idx val="7"/>
          <c:order val="7"/>
          <c:tx>
            <c:strRef>
              <c:f>Overview!$A$51</c:f>
              <c:strCache>
                <c:ptCount val="1"/>
                <c:pt idx="0">
                  <c:v>ELIAH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Overview!$D$43:$K$43</c:f>
              <c:strCache>
                <c:ptCount val="8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</c:strCache>
            </c:strRef>
          </c:cat>
          <c:val>
            <c:numRef>
              <c:f>Overview!$D$51:$K$51</c:f>
              <c:numCache>
                <c:formatCode>"€"#,##0.00_);[Red]\("€"#,##0.00\)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10.149999999999999</c:v>
                </c:pt>
                <c:pt idx="5">
                  <c:v>10.149999999999999</c:v>
                </c:pt>
                <c:pt idx="6">
                  <c:v>10.149999999999999</c:v>
                </c:pt>
                <c:pt idx="7">
                  <c:v>10.149999999999999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D-4B86-8A78-CD4117DF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383392"/>
        <c:axId val="1974229600"/>
      </c:lineChart>
      <c:catAx>
        <c:axId val="17053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4229600"/>
        <c:crosses val="autoZero"/>
        <c:auto val="1"/>
        <c:lblAlgn val="ctr"/>
        <c:lblOffset val="100"/>
        <c:noMultiLvlLbl val="0"/>
      </c:catAx>
      <c:valAx>
        <c:axId val="19742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05383392"/>
        <c:crosses val="autoZero"/>
        <c:crossBetween val="between"/>
      </c:valAx>
      <c:spPr>
        <a:noFill/>
        <a:ln>
          <a:solidFill>
            <a:schemeClr val="accent1"/>
          </a:solidFill>
          <a:round/>
        </a:ln>
        <a:effectLst>
          <a:softEdge rad="38100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66812</xdr:colOff>
      <xdr:row>13</xdr:row>
      <xdr:rowOff>101600</xdr:rowOff>
    </xdr:from>
    <xdr:to>
      <xdr:col>17</xdr:col>
      <xdr:colOff>17929</xdr:colOff>
      <xdr:row>34</xdr:row>
      <xdr:rowOff>127552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E13D2-E04B-16F1-60D4-3C3AF68B2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BCA089-4AB2-504B-B176-8E57441AFF22}" name="Day_1" displayName="Day_1" ref="A1:G9" totalsRowShown="0" headerRowDxfId="131" headerRowBorderDxfId="130">
  <autoFilter ref="A1:G9" xr:uid="{26BCA089-4AB2-504B-B176-8E57441AFF22}"/>
  <sortState xmlns:xlrd2="http://schemas.microsoft.com/office/spreadsheetml/2017/richdata2" ref="A2:G9">
    <sortCondition ref="A1:A9"/>
  </sortState>
  <tableColumns count="7">
    <tableColumn id="1" xr3:uid="{F778C173-93F3-7048-A864-BC4D56749E95}" name="SPIELER" dataDxfId="129"/>
    <tableColumn id="2" xr3:uid="{19828673-FD2D-534C-A618-B1C290BCA800}" name="WIN / LOSS" dataDxfId="128">
      <calculatedColumnFormula>SUM(D2*0.05,E2*0.1,F2*0.25,G2*1)-C2</calculatedColumnFormula>
    </tableColumn>
    <tableColumn id="3" xr3:uid="{AAAA5205-1464-174A-9975-0B48779EDD52}" name="Total Bet" dataDxfId="127"/>
    <tableColumn id="4" xr3:uid="{47A9900F-2183-CE4F-91BF-0134266B95A0}" name="5-point chips"/>
    <tableColumn id="5" xr3:uid="{19FA9980-5EFC-D14F-B0FD-1586EAAE7D5E}" name="10-point chips"/>
    <tableColumn id="6" xr3:uid="{5B52226D-4007-5640-8333-AFCEDADD075E}" name="25-point chips"/>
    <tableColumn id="7" xr3:uid="{6B79F470-D43F-6244-9E19-A8E31CA2D03F}" name="100-point chips" dataDxfId="126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5CF2DB-4CB9-CB46-B34A-6ECD3B5D605A}" name="Day_10" displayName="Day_10" ref="A1:G9" totalsRowShown="0" headerRowDxfId="77" headerRowBorderDxfId="76">
  <autoFilter ref="A1:G9" xr:uid="{5E5CF2DB-4CB9-CB46-B34A-6ECD3B5D605A}"/>
  <sortState xmlns:xlrd2="http://schemas.microsoft.com/office/spreadsheetml/2017/richdata2" ref="A2:G9">
    <sortCondition ref="A1:A9"/>
  </sortState>
  <tableColumns count="7">
    <tableColumn id="1" xr3:uid="{305BEC15-1AE8-7D42-9C0A-0FF4E2B987DC}" name="SPIELER" dataDxfId="75"/>
    <tableColumn id="2" xr3:uid="{9E364209-77D9-064A-B318-4809A40ACF17}" name="WIN / LOSS" dataDxfId="74">
      <calculatedColumnFormula>SUM(D2*0.05,E2*0.1,F2*0.25,G2*1)-C2</calculatedColumnFormula>
    </tableColumn>
    <tableColumn id="3" xr3:uid="{77A21266-EACB-AF4F-9FE5-2D334909E36D}" name="Total Bet" dataDxfId="73"/>
    <tableColumn id="4" xr3:uid="{DD22A89B-8DFE-4A46-B3B2-584CD3C509CD}" name="5-point chips"/>
    <tableColumn id="5" xr3:uid="{1C96F71A-0F22-DB49-9DFA-8DA930E154BE}" name="10-point chips"/>
    <tableColumn id="6" xr3:uid="{CA9CB6A0-7574-9947-8153-E1B15842D2C4}" name="25-point chips"/>
    <tableColumn id="7" xr3:uid="{BDC32F1C-56DA-3C43-8B7C-369D6F07F474}" name="100-point chips" dataDxfId="72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71D66B-CC3F-4C51-8D37-5E680D2C583D}" name="Day_11" displayName="Day_11" ref="A1:G9" totalsRowShown="0" headerRowDxfId="40" headerRowBorderDxfId="39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88BD33C2-D366-4E3A-BACB-8AD4974FC7EE}" name="SPIELER" dataDxfId="38"/>
    <tableColumn id="2" xr3:uid="{795A288E-7844-49A5-9C0F-7B914FE554A1}" name="WIN / LOSS" dataDxfId="37">
      <calculatedColumnFormula>SUM(D2*0.05,E2*0.1,F2*0.25,G2*1)-C2</calculatedColumnFormula>
    </tableColumn>
    <tableColumn id="3" xr3:uid="{359DC9C0-B875-4031-953F-BCABCF4AB30D}" name="Total Bet" dataDxfId="36"/>
    <tableColumn id="4" xr3:uid="{4B50DDA7-FE78-4E07-816E-7412497A7C62}" name="5-point chips"/>
    <tableColumn id="5" xr3:uid="{C3E17CBB-E15E-4069-84E5-CF0929D090AC}" name="10-point chips"/>
    <tableColumn id="6" xr3:uid="{FD4799CE-C9DA-4B5D-953E-9936CA67F85E}" name="25-point chips"/>
    <tableColumn id="7" xr3:uid="{42847FAE-8847-4D3A-996E-3D1E909B239F}" name="100-point chips" dataDxfId="35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D12BAD-AF3E-41DE-917D-BF45C61A23C6}" name="Day_12" displayName="Day_12" ref="A1:G9" totalsRowShown="0" headerRowDxfId="34" headerRowBorderDxfId="33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6175C157-A889-45A6-9A38-D81E65C4D759}" name="SPIELER" dataDxfId="32"/>
    <tableColumn id="2" xr3:uid="{3AD80E3C-7831-4515-94FB-955B5C9937D8}" name="WIN / LOSS" dataDxfId="31">
      <calculatedColumnFormula>SUM(D2*0.05,E2*0.1,F2*0.25,G2*1)-C2</calculatedColumnFormula>
    </tableColumn>
    <tableColumn id="3" xr3:uid="{FC514918-4A2F-473D-90C1-4879AD349286}" name="Total Bet" dataDxfId="30"/>
    <tableColumn id="4" xr3:uid="{55149F12-1E8E-4D42-85BE-D2063EE722A9}" name="5-point chips"/>
    <tableColumn id="5" xr3:uid="{B30FEA25-7090-40A1-8D43-92B224A8D608}" name="10-point chips"/>
    <tableColumn id="6" xr3:uid="{7D908E53-F7EC-4B91-923E-F1D31A243882}" name="25-point chips"/>
    <tableColumn id="7" xr3:uid="{ECAA7987-A64D-45B3-917D-416E7B2FE487}" name="100-point chips" dataDxfId="29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713727-FEF9-4111-8F6D-27BFE089517D}" name="Day_13" displayName="Day_13" ref="A1:G9" totalsRowShown="0" headerRowDxfId="28" headerRowBorderDxfId="27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2B9672A9-BE8B-4F6F-98AC-1A48C71E4744}" name="SPIELER" dataDxfId="26"/>
    <tableColumn id="2" xr3:uid="{D021C65B-5DEE-4F5B-AA43-FE3EC83B4097}" name="WIN / LOSS" dataDxfId="25">
      <calculatedColumnFormula>SUM(D2*0.05,E2*0.1,F2*0.25,G2*1)-C2</calculatedColumnFormula>
    </tableColumn>
    <tableColumn id="3" xr3:uid="{8241A940-D7ED-4BCF-B186-1DC69BB8F30C}" name="Total Bet" dataDxfId="24"/>
    <tableColumn id="4" xr3:uid="{6725A0C7-72BA-415D-AC80-2010B3C2ADBE}" name="5-point chips"/>
    <tableColumn id="5" xr3:uid="{15D91E3F-9D8A-4831-99B3-84BCCF27918A}" name="10-point chips"/>
    <tableColumn id="6" xr3:uid="{4F451162-D846-4D93-8AB5-A7AC57777D24}" name="25-point chips"/>
    <tableColumn id="7" xr3:uid="{B77481D9-FC7A-4D1E-99F1-F2584AA16CC8}" name="100-point chips" dataDxfId="23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2FE926-16F6-49F5-BD76-9F8231AEC269}" name="Day_14" displayName="Day_14" ref="A1:G9" totalsRowShown="0" headerRowDxfId="22" headerRowBorderDxfId="21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5CD90ED5-DA9A-43FA-AA9F-D866E2253F5C}" name="SPIELER" dataDxfId="20"/>
    <tableColumn id="2" xr3:uid="{66AAB64E-CDE3-48EE-AE39-EEBBEFA7EED6}" name="WIN / LOSS" dataDxfId="19">
      <calculatedColumnFormula>SUM(D2*0.05,E2*0.1,F2*0.25,G2*1)-C2</calculatedColumnFormula>
    </tableColumn>
    <tableColumn id="3" xr3:uid="{A24E5F4A-96AD-420E-A6B0-C891FAC64000}" name="Total Bet" dataDxfId="18"/>
    <tableColumn id="4" xr3:uid="{35588D31-E27A-462D-A091-2A568C381123}" name="5-point chips"/>
    <tableColumn id="5" xr3:uid="{5702D34C-03D5-4E1A-A46B-3BA6EBE950F0}" name="10-point chips"/>
    <tableColumn id="6" xr3:uid="{05854272-3983-47A1-825E-530052B87654}" name="25-point chips"/>
    <tableColumn id="7" xr3:uid="{2717B82E-0190-4449-91A3-16EBFE00AD76}" name="100-point chips" dataDxfId="17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A3F1B4-4A90-4769-9985-DA06EAFFF23B}" name="Day_15" displayName="Day_15" ref="A1:G9" totalsRowShown="0" headerRowDxfId="16" headerRowBorderDxfId="15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00F023A3-EDEA-4FE5-929A-BC20FD1B52D6}" name="SPIELER" dataDxfId="14"/>
    <tableColumn id="2" xr3:uid="{EA6419C6-FAA7-441A-B3E3-4FC37514B332}" name="WIN / LOSS" dataDxfId="13">
      <calculatedColumnFormula>SUM(D2*0.05,E2*0.1,F2*0.25,G2*1)-C2</calculatedColumnFormula>
    </tableColumn>
    <tableColumn id="3" xr3:uid="{03D4B600-6570-496B-AFF2-823F35D70334}" name="Total Bet" dataDxfId="12"/>
    <tableColumn id="4" xr3:uid="{F5ED04A0-E94B-4EDF-B41E-A0998ECB0A2E}" name="5-point chips"/>
    <tableColumn id="5" xr3:uid="{D3592E76-4B73-4C97-9900-2EBDFA555B3D}" name="10-point chips"/>
    <tableColumn id="6" xr3:uid="{DD54ADF6-1491-402B-95B7-AB168AEAEF4F}" name="25-point chips"/>
    <tableColumn id="7" xr3:uid="{5333CD95-239D-4D35-974E-8426AE6349D3}" name="100-point chips" dataDxfId="11"/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F2A60CB-FD54-2A40-923C-BFD75E7A0945}" name="Table27" displayName="Table27" ref="A1:R9" totalsRowShown="0" headerRowDxfId="71">
  <autoFilter ref="A1:R9" xr:uid="{7F2A60CB-FD54-2A40-923C-BFD75E7A0945}"/>
  <sortState xmlns:xlrd2="http://schemas.microsoft.com/office/spreadsheetml/2017/richdata2" ref="A2:R9">
    <sortCondition descending="1" ref="A1:A9"/>
  </sortState>
  <tableColumns count="18">
    <tableColumn id="1" xr3:uid="{92EF8CB9-CB80-E148-A598-263592A13A8C}" name="SPIELER" dataDxfId="70"/>
    <tableColumn id="2" xr3:uid="{7813C1CF-1A9B-6046-832A-CC2ECA89FAB6}" name="Day 1 " dataDxfId="69">
      <calculatedColumnFormula>VLOOKUP(Table27[[#This Row],[SPIELER]],Day_1[[SPIELER]:[WIN / LOSS]],2,FALSE)</calculatedColumnFormula>
    </tableColumn>
    <tableColumn id="3" xr3:uid="{B660C4FA-C14B-004F-B492-5035CEBD7DEF}" name="Day 2 " dataDxfId="68">
      <calculatedColumnFormula>VLOOKUP(Table27[[#This Row],[SPIELER]],Day_2[[SPIELER]:[WIN / LOSS]],2,FALSE)</calculatedColumnFormula>
    </tableColumn>
    <tableColumn id="4" xr3:uid="{6C4A40C8-4461-204D-B46B-3268E768BF76}" name="Day 3" dataDxfId="67">
      <calculatedColumnFormula>VLOOKUP(Table27[[#This Row],[SPIELER]],Day_3[[SPIELER]:[WIN / LOSS]],2,FALSE)</calculatedColumnFormula>
    </tableColumn>
    <tableColumn id="5" xr3:uid="{399A3E3E-1727-0D4F-A7B6-EB361603F2DA}" name="Day 4" dataDxfId="66">
      <calculatedColumnFormula>VLOOKUP(Table27[[#This Row],[SPIELER]],Day_4[[SPIELER]:[WIN / LOSS]],2,FALSE)</calculatedColumnFormula>
    </tableColumn>
    <tableColumn id="6" xr3:uid="{72F7BE65-A228-984D-B729-A3258E48126F}" name="Day 5" dataDxfId="65">
      <calculatedColumnFormula>VLOOKUP(Table27[[#This Row],[SPIELER]],Day_5[[SPIELER]:[WIN / LOSS]],2,FALSE)</calculatedColumnFormula>
    </tableColumn>
    <tableColumn id="7" xr3:uid="{A0E7C1BE-EC9C-804A-A04D-1BEC5B3371EE}" name="Day 6" dataDxfId="64">
      <calculatedColumnFormula>VLOOKUP(Table27[[#This Row],[SPIELER]],Day_6[[SPIELER]:[WIN / LOSS]],2,FALSE)</calculatedColumnFormula>
    </tableColumn>
    <tableColumn id="9" xr3:uid="{5AF67BEE-5FB5-B24B-9631-F7CE0DBE78B8}" name="Day 7" dataDxfId="63">
      <calculatedColumnFormula>VLOOKUP(Table27[[#This Row],[SPIELER]],Day_7[[SPIELER]:[WIN / LOSS]],2,FALSE)</calculatedColumnFormula>
    </tableColumn>
    <tableColumn id="10" xr3:uid="{89090C79-1C04-B341-BE68-3B5E2E234225}" name="Day 8" dataDxfId="62">
      <calculatedColumnFormula>VLOOKUP(Table27[[#This Row],[SPIELER]],Day_8[[SPIELER]:[WIN / LOSS]],2,FALSE)</calculatedColumnFormula>
    </tableColumn>
    <tableColumn id="11" xr3:uid="{F382EE00-4228-DE42-840E-5F51A3AB0974}" name="Day 9" dataDxfId="61">
      <calculatedColumnFormula>VLOOKUP(Table27[[#This Row],[SPIELER]],Day_9[[SPIELER]:[WIN / LOSS]],2,FALSE)</calculatedColumnFormula>
    </tableColumn>
    <tableColumn id="12" xr3:uid="{B0182922-281E-024C-BB09-AD769F3B4FB4}" name="Day 10" dataDxfId="60">
      <calculatedColumnFormula>VLOOKUP(Table27[[#This Row],[SPIELER]],Day_10[[SPIELER]:[WIN / LOSS]],2,FALSE)</calculatedColumnFormula>
    </tableColumn>
    <tableColumn id="14" xr3:uid="{99A4EB56-D651-4BC2-A5CA-859F1A3F15B0}" name="Day 11" dataDxfId="10">
      <calculatedColumnFormula>VLOOKUP(Table27[[#This Row],[SPIELER]],Day_11[[SPIELER]:[WIN / LOSS]],2,FALSE)</calculatedColumnFormula>
    </tableColumn>
    <tableColumn id="15" xr3:uid="{F9993AEC-803F-4BA7-968D-107436BB462C}" name="Day 12" dataDxfId="9">
      <calculatedColumnFormula>VLOOKUP(Table27[[#This Row],[SPIELER]],Day_12[[SPIELER]:[WIN / LOSS]],2,FALSE)</calculatedColumnFormula>
    </tableColumn>
    <tableColumn id="16" xr3:uid="{A5F9D543-03D6-4394-A34A-49965C66E32F}" name="Day 13" dataDxfId="8">
      <calculatedColumnFormula>VLOOKUP(Table27[[#This Row],[SPIELER]],Day_13[[SPIELER]:[WIN / LOSS]],2,FALSE)</calculatedColumnFormula>
    </tableColumn>
    <tableColumn id="17" xr3:uid="{F80688AC-2797-4B24-810A-7953A26A1886}" name="Day 14" dataDxfId="7">
      <calculatedColumnFormula>VLOOKUP(Table27[[#This Row],[SPIELER]],Day_14[[SPIELER]:[WIN / LOSS]],2,FALSE)</calculatedColumnFormula>
    </tableColumn>
    <tableColumn id="18" xr3:uid="{0C41B488-8226-4607-9626-810AA705FB58}" name="Day 15" dataDxfId="6">
      <calculatedColumnFormula>VLOOKUP(Table27[[#This Row],[SPIELER]],Day_15[[SPIELER]:[WIN / LOSS]],2,FALSE)</calculatedColumnFormula>
    </tableColumn>
    <tableColumn id="8" xr3:uid="{E5EE923F-05E4-6546-B9F0-0B9333029A6A}" name="Σ" dataDxfId="0">
      <calculatedColumnFormula>SUM(B2:P2)</calculatedColumnFormula>
    </tableColumn>
    <tableColumn id="13" xr3:uid="{96EC457F-8EF5-9140-8717-7527BFB349F9}" name="SPIELER2" dataDxfId="59"/>
  </tableColumns>
  <tableStyleInfo name="TableStyleMedium1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0A8FC3-0A04-6543-8040-AB296FF02CAB}" name="Table273" displayName="Table273" ref="A43:Q51" totalsRowShown="0" headerRowDxfId="58">
  <autoFilter ref="A43:Q51" xr:uid="{A90A8FC3-0A04-6543-8040-AB296FF02CAB}"/>
  <sortState xmlns:xlrd2="http://schemas.microsoft.com/office/spreadsheetml/2017/richdata2" ref="A44:Q51">
    <sortCondition descending="1" ref="A43:A51"/>
  </sortState>
  <tableColumns count="17">
    <tableColumn id="1" xr3:uid="{D4A63321-B08A-B943-AC60-4A85C9318E90}" name="SPIELER" dataDxfId="57"/>
    <tableColumn id="9" xr3:uid="{DE305DD2-BCB7-EC40-AE00-3B7E06363F66}" name="Day 0">
      <calculatedColumnFormula>VLOOKUP(#REF!,Day_1[[SPIELER]:[WIN / LOSS]],2,FALSE)</calculatedColumnFormula>
    </tableColumn>
    <tableColumn id="2" xr3:uid="{C4A08EA6-C09B-6C44-818F-6D9C0EBD988D}" name="Day 1 " dataDxfId="56">
      <calculatedColumnFormula>B44+VLOOKUP(Table273[[#This Row],[SPIELER]],Day_1[[SPIELER]:[WIN / LOSS]],2,FALSE)</calculatedColumnFormula>
    </tableColumn>
    <tableColumn id="3" xr3:uid="{6D0ED243-E740-BE43-8908-60F2BCA06363}" name="Day 2 " dataDxfId="55">
      <calculatedColumnFormula>C44+VLOOKUP(Table273[[#This Row],[SPIELER]],Day_2[[SPIELER]:[WIN / LOSS]],2,FALSE)</calculatedColumnFormula>
    </tableColumn>
    <tableColumn id="4" xr3:uid="{5FF8194E-5DF4-0446-91F0-D45A23CB6151}" name="Day 3" dataDxfId="54">
      <calculatedColumnFormula>D44+VLOOKUP(Table273[[#This Row],[SPIELER]],Day_3[[SPIELER]:[WIN / LOSS]],2,FALSE)</calculatedColumnFormula>
    </tableColumn>
    <tableColumn id="5" xr3:uid="{B37B4B39-B8AF-F845-8DC2-BF41717C6C3E}" name="Day 4" dataDxfId="53">
      <calculatedColumnFormula>E44+VLOOKUP(Table273[[#This Row],[SPIELER]],Day_4[[SPIELER]:[WIN / LOSS]],2,FALSE)</calculatedColumnFormula>
    </tableColumn>
    <tableColumn id="6" xr3:uid="{93E03325-9DD5-6C43-9F4C-A12288F6E429}" name="Day 5" dataDxfId="52">
      <calculatedColumnFormula>F44+VLOOKUP(Table273[[#This Row],[SPIELER]],Day_5[[SPIELER]:[WIN / LOSS]],2,FALSE)</calculatedColumnFormula>
    </tableColumn>
    <tableColumn id="7" xr3:uid="{68CD8288-38D9-8D44-9425-B4C1D9B32EBA}" name="Day 6" dataDxfId="51">
      <calculatedColumnFormula>G44+VLOOKUP(Table273[[#This Row],[SPIELER]],Day_6[[SPIELER]:[WIN / LOSS]],2,FALSE)</calculatedColumnFormula>
    </tableColumn>
    <tableColumn id="8" xr3:uid="{07BDFF4C-FBC4-4642-8E6F-C52CAD418185}" name="Day 7" dataDxfId="50">
      <calculatedColumnFormula>H44+VLOOKUP(Table273[[#This Row],[SPIELER]],Day_7[[SPIELER]:[WIN / LOSS]],2,FALSE)</calculatedColumnFormula>
    </tableColumn>
    <tableColumn id="10" xr3:uid="{FF38180E-6AFB-CC44-95D8-531B1A543616}" name="Day 8" dataDxfId="49">
      <calculatedColumnFormula>I44+VLOOKUP(Table273[[#This Row],[SPIELER]],Day_8[[SPIELER]:[WIN / LOSS]],2,FALSE)</calculatedColumnFormula>
    </tableColumn>
    <tableColumn id="11" xr3:uid="{9CDD3E59-4169-474E-92DD-4FB009A76A55}" name="Day 9" dataDxfId="48">
      <calculatedColumnFormula>J44+VLOOKUP(Table273[[#This Row],[SPIELER]],Day_9[[SPIELER]:[WIN / LOSS]],2,FALSE)</calculatedColumnFormula>
    </tableColumn>
    <tableColumn id="12" xr3:uid="{8234F178-5432-FE46-A39A-77CBB786AB45}" name="Day 10" dataDxfId="47">
      <calculatedColumnFormula>K44+VLOOKUP(Table273[[#This Row],[SPIELER]],Day_10[[SPIELER]:[WIN / LOSS]],2,FALSE)</calculatedColumnFormula>
    </tableColumn>
    <tableColumn id="13" xr3:uid="{31635AC4-8DEA-4929-A2B2-E706550DB5E4}" name="Day 11" dataDxfId="5">
      <calculatedColumnFormula>L44+VLOOKUP(Table273[[#This Row],[SPIELER]],Day_11[[SPIELER]:[WIN / LOSS]],2,FALSE)</calculatedColumnFormula>
    </tableColumn>
    <tableColumn id="14" xr3:uid="{CFF24DE5-134D-4DCF-90A8-6C8E98A91C1A}" name="Day 12" dataDxfId="4">
      <calculatedColumnFormula>M44+VLOOKUP(Table273[[#This Row],[SPIELER]],Day_10[[SPIELER]:[WIN / LOSS]],2,FALSE)</calculatedColumnFormula>
    </tableColumn>
    <tableColumn id="15" xr3:uid="{B600E539-7E07-495C-828D-18541BFB7ACD}" name="Day 13" dataDxfId="3">
      <calculatedColumnFormula>N44+VLOOKUP(Table273[[#This Row],[SPIELER]],Day_10[[SPIELER]:[WIN / LOSS]],2,FALSE)</calculatedColumnFormula>
    </tableColumn>
    <tableColumn id="16" xr3:uid="{B4159E44-30A3-47C0-9D37-9D4466EE716B}" name="Day 14" dataDxfId="2">
      <calculatedColumnFormula>O44+VLOOKUP(Table273[[#This Row],[SPIELER]],Day_10[[SPIELER]:[WIN / LOSS]],2,FALSE)</calculatedColumnFormula>
    </tableColumn>
    <tableColumn id="17" xr3:uid="{9FB17180-AF73-4092-9270-A0939633CB07}" name="Day 15" dataDxfId="1">
      <calculatedColumnFormula>P44+VLOOKUP(Table273[[#This Row],[SPIELER]],Day_10[[SPIELER]:[WIN / LOSS]],2,FALSE)</calculatedColumnFormula>
    </tableColumn>
  </tableColumns>
  <tableStyleInfo name="TableStyleMedium1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1542CAC-C0C8-8145-B93D-526D752F01F7}" name="Day_X" displayName="Day_X" ref="A1:G9" totalsRowShown="0" headerRowDxfId="46" headerRowBorderDxfId="45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CAF30B83-9101-DA49-B8E3-FF4E4D4F12E6}" name="SPIELER" dataDxfId="44"/>
    <tableColumn id="2" xr3:uid="{831EDA8E-0521-854F-89C3-E9F66179C1ED}" name="WIN / LOSS" dataDxfId="43">
      <calculatedColumnFormula>SUM(D2*0.05,E2*0.1,F2*0.25,G2*1)-C2</calculatedColumnFormula>
    </tableColumn>
    <tableColumn id="3" xr3:uid="{627E6F5A-0CAD-B24D-BFC0-3F65FBBD5A54}" name="Total Bet" dataDxfId="42"/>
    <tableColumn id="4" xr3:uid="{8B9ED35C-24C5-6844-B237-43D33B16196A}" name="5-point chips"/>
    <tableColumn id="5" xr3:uid="{E4DF8B73-C3F7-C348-BBAC-F5854E3538E0}" name="10-point chips"/>
    <tableColumn id="6" xr3:uid="{0FF71DCD-2492-7143-B294-2EFF6F4A222D}" name="25-point chips"/>
    <tableColumn id="7" xr3:uid="{5ECE13F4-1183-1844-B734-A3542720D868}" name="100-point chips" dataDxfId="4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E2F66EF-94C3-D140-B7B6-A06BEB2298D2}" name="Day_2" displayName="Day_2" ref="A1:G9" totalsRowShown="0" headerRowDxfId="125" headerRowBorderDxfId="124">
  <autoFilter ref="A1:G9" xr:uid="{2E2F66EF-94C3-D140-B7B6-A06BEB2298D2}"/>
  <sortState xmlns:xlrd2="http://schemas.microsoft.com/office/spreadsheetml/2017/richdata2" ref="A2:G9">
    <sortCondition ref="A1:A9"/>
  </sortState>
  <tableColumns count="7">
    <tableColumn id="1" xr3:uid="{AACD58F7-F4D8-B04A-AEB9-D3E9CA9C65FC}" name="SPIELER" dataDxfId="123"/>
    <tableColumn id="2" xr3:uid="{AC5F3D63-71EB-6148-A513-440E30B56B4F}" name="WIN / LOSS" dataDxfId="122">
      <calculatedColumnFormula>SUM(D2*0.05,E2*0.1,F2*0.25,G2*1)-C2</calculatedColumnFormula>
    </tableColumn>
    <tableColumn id="3" xr3:uid="{707E652F-68DF-A64A-BE37-06351FF03C0C}" name="Total Bet" dataDxfId="121"/>
    <tableColumn id="4" xr3:uid="{F4031EEB-F3BF-0E44-8E82-24CA3CFDFB7B}" name="5-point chips"/>
    <tableColumn id="5" xr3:uid="{FC6735A0-948F-2B41-ADCA-C9D7AC24B542}" name="10-point chips"/>
    <tableColumn id="6" xr3:uid="{BDB22257-723B-144E-9028-D09D27D00761}" name="25-point chips"/>
    <tableColumn id="7" xr3:uid="{0FA5959F-9D9B-4E4B-AFA9-DD4ED98F22F2}" name="100-point chips" dataDxfId="120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F309466-AB4F-2048-8F22-8F650782FE6D}" name="Day_3" displayName="Day_3" ref="A1:G9" totalsRowShown="0" headerRowDxfId="119" headerRowBorderDxfId="118">
  <autoFilter ref="A1:G9" xr:uid="{8F309466-AB4F-2048-8F22-8F650782FE6D}"/>
  <sortState xmlns:xlrd2="http://schemas.microsoft.com/office/spreadsheetml/2017/richdata2" ref="A2:G9">
    <sortCondition ref="A1:A9"/>
  </sortState>
  <tableColumns count="7">
    <tableColumn id="1" xr3:uid="{EA28D152-8FA1-B74E-902C-5538A21E8BF7}" name="SPIELER" dataDxfId="117"/>
    <tableColumn id="2" xr3:uid="{D36F7A2C-4368-574B-9A80-2BFDDD07E6E1}" name="WIN / LOSS" dataDxfId="116">
      <calculatedColumnFormula>SUM(D2*0.05,E2*0.1,F2*0.25,G2*1)-C2</calculatedColumnFormula>
    </tableColumn>
    <tableColumn id="3" xr3:uid="{7B9AB4CA-0B6F-F948-ADB1-0AAD92971699}" name="Total Bet" dataDxfId="115"/>
    <tableColumn id="4" xr3:uid="{02A4E9F0-E7C1-E742-96F3-496CF58A95E9}" name="5-point chips"/>
    <tableColumn id="5" xr3:uid="{E945998F-7074-C044-817F-B08AF7C09881}" name="10-point chips"/>
    <tableColumn id="6" xr3:uid="{7684F77E-800D-F246-B00B-117CC88935CC}" name="25-point chips"/>
    <tableColumn id="7" xr3:uid="{602F17B8-01B4-4545-B4F3-45AC9E4B91CE}" name="100-point chips" dataDxfId="114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7889A0E-3648-F848-A365-A13C38E1D762}" name="Day_4" displayName="Day_4" ref="A1:G9" totalsRowShown="0" headerRowDxfId="113" headerRowBorderDxfId="112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81CE7B9C-0206-3D4F-B66C-11A6758082BA}" name="SPIELER" dataDxfId="111"/>
    <tableColumn id="2" xr3:uid="{7F973662-79CA-334A-8662-173D1675ABA3}" name="WIN / LOSS" dataDxfId="110">
      <calculatedColumnFormula>SUM(D2*0.05,E2*0.1,F2*0.25,G2*1)-C2</calculatedColumnFormula>
    </tableColumn>
    <tableColumn id="3" xr3:uid="{6A177FDD-2448-3A47-B338-88E7D51308D3}" name="Total Bet" dataDxfId="109"/>
    <tableColumn id="4" xr3:uid="{9AB1E7F1-F2AC-7646-931B-9E734CE9639F}" name="5-point chips"/>
    <tableColumn id="5" xr3:uid="{1A541CDC-6DF6-A64D-A14F-4EA0A5E96AA7}" name="10-point chips"/>
    <tableColumn id="6" xr3:uid="{B8A1B5FE-19B4-6B47-BED4-7D581CA6923A}" name="25-point chips"/>
    <tableColumn id="7" xr3:uid="{F4DE2F99-2550-4549-A5A5-2F715C243627}" name="100-point chips" dataDxfId="10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C2A7EF4-1045-884B-ABE8-409BBA1DE237}" name="Day_5" displayName="Day_5" ref="A1:G9" totalsRowShown="0" headerRowDxfId="107" headerRowBorderDxfId="106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23A2259C-7533-3F42-838E-9453B1796990}" name="SPIELER" dataDxfId="105"/>
    <tableColumn id="2" xr3:uid="{7A4381DC-B73A-FC44-902A-1BFE96A15B98}" name="WIN / LOSS" dataDxfId="104">
      <calculatedColumnFormula>SUM(D2*0.05,E2*0.1,F2*0.25,G2*1)-C2</calculatedColumnFormula>
    </tableColumn>
    <tableColumn id="3" xr3:uid="{0F9A409F-5B63-034C-89E3-04DB367285CD}" name="Total Bet" dataDxfId="103"/>
    <tableColumn id="4" xr3:uid="{BADD3E5B-F29F-614E-AFE4-D59F8382A820}" name="5-point chips"/>
    <tableColumn id="5" xr3:uid="{D0CF2F5B-362D-D24F-855C-F51E8048891A}" name="10-point chips"/>
    <tableColumn id="6" xr3:uid="{FE475BC1-50F7-0544-A021-5FF205B6FF95}" name="25-point chips"/>
    <tableColumn id="7" xr3:uid="{1A6C9F01-C227-724B-A795-F9E03277D6FE}" name="100-point chips" dataDxfId="102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406B1CB-4581-144A-A3E9-1E59AE89DD0D}" name="Day_6" displayName="Day_6" ref="A1:G9" totalsRowShown="0" headerRowDxfId="101" headerRowBorderDxfId="100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56FA1F8A-9177-0F43-970C-3BF04CDA8715}" name="SPIELER" dataDxfId="99"/>
    <tableColumn id="2" xr3:uid="{2B7BF472-A099-3447-A227-C37731C600F6}" name="WIN / LOSS" dataDxfId="98">
      <calculatedColumnFormula>SUM(D2*0.05,E2*0.1,F2*0.25,G2*1)-C2</calculatedColumnFormula>
    </tableColumn>
    <tableColumn id="3" xr3:uid="{E576EE27-3679-524C-AD10-8EF069250DA9}" name="Total Bet" dataDxfId="97"/>
    <tableColumn id="4" xr3:uid="{993E0602-7D46-BD46-AEB3-57FED40506A6}" name="5-point chips"/>
    <tableColumn id="5" xr3:uid="{CAB83164-2F66-0A44-9719-83F1D4D49D76}" name="10-point chips"/>
    <tableColumn id="6" xr3:uid="{37A71A11-8068-DF42-99D0-B3A74F4729A8}" name="25-point chips"/>
    <tableColumn id="7" xr3:uid="{CFE5F7A2-AE5E-E84A-BF28-9C47CEE96A80}" name="100-point chips" dataDxfId="96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BB543-AB11-F447-A6BE-BF40741203CB}" name="Day_7" displayName="Day_7" ref="A1:G9" totalsRowShown="0" headerRowDxfId="95" headerRowBorderDxfId="94">
  <autoFilter ref="A1:G9" xr:uid="{3CEBB543-AB11-F447-A6BE-BF40741203CB}"/>
  <sortState xmlns:xlrd2="http://schemas.microsoft.com/office/spreadsheetml/2017/richdata2" ref="A2:G9">
    <sortCondition ref="A1:A9"/>
  </sortState>
  <tableColumns count="7">
    <tableColumn id="1" xr3:uid="{E28E4A7E-D728-834A-AA6D-741FFA2BBE29}" name="SPIELER" dataDxfId="93"/>
    <tableColumn id="2" xr3:uid="{94761BCE-A6E1-3642-8D2D-7E41D8F0BD27}" name="WIN / LOSS" dataDxfId="92">
      <calculatedColumnFormula>SUM(D2*0.05,E2*0.1,F2*0.25,G2*1)-C2</calculatedColumnFormula>
    </tableColumn>
    <tableColumn id="3" xr3:uid="{A997F226-D8F8-974E-8B89-3820D3DBD244}" name="Total Bet" dataDxfId="91"/>
    <tableColumn id="4" xr3:uid="{A7F2B4E3-F1B7-CA48-9396-587A40935F11}" name="5-point chips"/>
    <tableColumn id="5" xr3:uid="{B3BFB656-CFB7-C64C-AFF2-96517694A071}" name="10-point chips"/>
    <tableColumn id="6" xr3:uid="{D37CC3CC-0D34-1E43-80A3-F4BEA7E30D79}" name="25-point chips"/>
    <tableColumn id="7" xr3:uid="{D59B38C7-1E55-9B45-AAC0-30E6F7B0F74C}" name="100-point chips" dataDxfId="90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01C463-D3C5-D243-9844-2CDF4F157A19}" name="Day_8" displayName="Day_8" ref="A1:G9" totalsRowShown="0" headerRowDxfId="89" headerRowBorderDxfId="88">
  <autoFilter ref="A1:G9" xr:uid="{BE01C463-D3C5-D243-9844-2CDF4F157A19}"/>
  <sortState xmlns:xlrd2="http://schemas.microsoft.com/office/spreadsheetml/2017/richdata2" ref="A2:G9">
    <sortCondition ref="A1:A9"/>
  </sortState>
  <tableColumns count="7">
    <tableColumn id="1" xr3:uid="{ECBE66C8-6B84-9549-A251-FF934E776864}" name="SPIELER" dataDxfId="87"/>
    <tableColumn id="2" xr3:uid="{F1CD96D4-1D44-9B4B-8EAE-039D27A09737}" name="WIN / LOSS" dataDxfId="86">
      <calculatedColumnFormula>SUM(D2*0.05,E2*0.1,F2*0.25,G2*1)-C2</calculatedColumnFormula>
    </tableColumn>
    <tableColumn id="3" xr3:uid="{C3C6BD84-0C42-D640-8517-F4FDF082B991}" name="Total Bet" dataDxfId="85"/>
    <tableColumn id="4" xr3:uid="{7F43AAE5-BEB1-394E-A7CD-56B7762471A6}" name="5-point chips"/>
    <tableColumn id="5" xr3:uid="{A78BF39C-F48A-9344-AF73-3C32D3512E93}" name="10-point chips"/>
    <tableColumn id="6" xr3:uid="{FAC3318A-FBC3-F749-80DB-C61771270FE0}" name="25-point chips"/>
    <tableColumn id="7" xr3:uid="{F629F49F-F923-F442-9B2B-972B31F17132}" name="100-point chips" dataDxfId="84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25AAC4-A65A-5642-B5E1-292B4C95C07C}" name="Day_9" displayName="Day_9" ref="A1:G9" totalsRowShown="0" headerRowDxfId="83" headerRowBorderDxfId="82">
  <autoFilter ref="A1:G9" xr:uid="{AF25AAC4-A65A-5642-B5E1-292B4C95C07C}"/>
  <sortState xmlns:xlrd2="http://schemas.microsoft.com/office/spreadsheetml/2017/richdata2" ref="A2:G9">
    <sortCondition ref="A1:A9"/>
  </sortState>
  <tableColumns count="7">
    <tableColumn id="1" xr3:uid="{D5F0557F-9500-CF4A-BF0C-22DD910DA0FD}" name="SPIELER" dataDxfId="81"/>
    <tableColumn id="2" xr3:uid="{B881B4C3-0C48-6546-A466-0461D5E8A772}" name="WIN / LOSS" dataDxfId="80">
      <calculatedColumnFormula>SUM(D2*0.05,E2*0.1,F2*0.25,G2*1)-C2</calculatedColumnFormula>
    </tableColumn>
    <tableColumn id="3" xr3:uid="{39CC78EF-ED58-A346-88E2-4C0A02D68FFA}" name="Total Bet" dataDxfId="79"/>
    <tableColumn id="4" xr3:uid="{205EC53E-A530-8F4B-8F51-B125472E46EF}" name="5-point chips"/>
    <tableColumn id="5" xr3:uid="{89D446A3-CBC9-DB43-9952-B98B1FF89059}" name="10-point chips"/>
    <tableColumn id="6" xr3:uid="{638DF44B-838D-164C-864C-A3292C50C497}" name="25-point chips"/>
    <tableColumn id="7" xr3:uid="{3104B95A-4D67-6246-B077-B907E873AA06}" name="100-point chips" dataDxfId="78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zoomScale="150" workbookViewId="0">
      <selection activeCell="A6" sqref="A6"/>
    </sheetView>
  </sheetViews>
  <sheetFormatPr defaultColWidth="8.77734375" defaultRowHeight="14.4" x14ac:dyDescent="0.3"/>
  <cols>
    <col min="1" max="1" width="10.6640625" bestFit="1" customWidth="1"/>
    <col min="2" max="2" width="14.6640625" bestFit="1" customWidth="1"/>
    <col min="3" max="3" width="13" bestFit="1" customWidth="1"/>
    <col min="4" max="4" width="16.109375" bestFit="1" customWidth="1"/>
    <col min="5" max="6" width="17.109375" bestFit="1" customWidth="1"/>
    <col min="7" max="7" width="18.109375" bestFit="1" customWidth="1"/>
  </cols>
  <sheetData>
    <row r="1" spans="1:7" ht="15" thickBot="1" x14ac:dyDescent="0.3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3">
      <c r="A2" s="9" t="s">
        <v>5</v>
      </c>
      <c r="B2" s="18">
        <f t="shared" ref="B2:B9" si="0">SUM(D2*0.05,E2*0.1,F2*0.25,G2*1)-C2</f>
        <v>2.1500000000000004</v>
      </c>
      <c r="C2" s="2">
        <v>10</v>
      </c>
      <c r="D2">
        <v>6</v>
      </c>
      <c r="E2">
        <v>26</v>
      </c>
      <c r="F2" s="10">
        <v>5</v>
      </c>
      <c r="G2" s="11">
        <v>8</v>
      </c>
    </row>
    <row r="3" spans="1:7" x14ac:dyDescent="0.3">
      <c r="A3" s="3" t="s">
        <v>8</v>
      </c>
      <c r="B3" s="18">
        <f t="shared" si="0"/>
        <v>-3.45</v>
      </c>
      <c r="C3" s="2">
        <v>10</v>
      </c>
      <c r="D3">
        <v>4</v>
      </c>
      <c r="E3">
        <v>6</v>
      </c>
      <c r="F3">
        <v>11</v>
      </c>
      <c r="G3" s="11">
        <v>3</v>
      </c>
    </row>
    <row r="4" spans="1:7" x14ac:dyDescent="0.3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3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3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3">
      <c r="A7" s="3" t="s">
        <v>4</v>
      </c>
      <c r="B7" s="18">
        <f t="shared" si="0"/>
        <v>-10</v>
      </c>
      <c r="C7" s="2">
        <v>10</v>
      </c>
      <c r="D7">
        <v>0</v>
      </c>
      <c r="E7">
        <v>0</v>
      </c>
      <c r="F7">
        <v>0</v>
      </c>
      <c r="G7" s="11">
        <v>0</v>
      </c>
    </row>
    <row r="8" spans="1:7" x14ac:dyDescent="0.3">
      <c r="A8" s="3" t="s">
        <v>7</v>
      </c>
      <c r="B8" s="18">
        <f t="shared" si="0"/>
        <v>11.3</v>
      </c>
      <c r="C8" s="2">
        <v>10</v>
      </c>
      <c r="D8">
        <v>30</v>
      </c>
      <c r="E8">
        <v>28</v>
      </c>
      <c r="F8">
        <v>16</v>
      </c>
      <c r="G8" s="11">
        <v>13</v>
      </c>
    </row>
    <row r="9" spans="1:7" ht="15" thickBot="1" x14ac:dyDescent="0.3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5" thickBot="1" x14ac:dyDescent="0.35">
      <c r="A10" s="29"/>
      <c r="B10" s="30"/>
      <c r="C10" s="27"/>
      <c r="D10" s="28"/>
      <c r="E10" s="28"/>
      <c r="F10" s="32"/>
      <c r="G10" s="31"/>
    </row>
    <row r="11" spans="1:7" ht="15" thickBot="1" x14ac:dyDescent="0.35">
      <c r="A11" s="22" t="s">
        <v>19</v>
      </c>
      <c r="B11" s="23">
        <f t="shared" ref="B11:G11" si="1">SUM(B2:B9)</f>
        <v>0</v>
      </c>
      <c r="C11" s="24">
        <f t="shared" si="1"/>
        <v>40</v>
      </c>
      <c r="D11" s="25">
        <f t="shared" si="1"/>
        <v>40</v>
      </c>
      <c r="E11" s="25">
        <f t="shared" si="1"/>
        <v>60</v>
      </c>
      <c r="F11" s="25">
        <f t="shared" si="1"/>
        <v>32</v>
      </c>
      <c r="G11" s="26">
        <f t="shared" si="1"/>
        <v>24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6F72-375C-5C46-8DEA-F83F07E8BC7E}">
  <sheetPr codeName="Sheet10"/>
  <dimension ref="A1:G12"/>
  <sheetViews>
    <sheetView zoomScale="163" workbookViewId="0">
      <selection activeCell="C10" sqref="C10"/>
    </sheetView>
  </sheetViews>
  <sheetFormatPr defaultColWidth="8.77734375" defaultRowHeight="14.4" x14ac:dyDescent="0.3"/>
  <cols>
    <col min="1" max="1" width="10.6640625" bestFit="1" customWidth="1"/>
    <col min="2" max="2" width="14.6640625" bestFit="1" customWidth="1"/>
    <col min="3" max="3" width="13" bestFit="1" customWidth="1"/>
    <col min="4" max="4" width="16.109375" bestFit="1" customWidth="1"/>
    <col min="5" max="6" width="17.109375" bestFit="1" customWidth="1"/>
    <col min="7" max="7" width="18.109375" bestFit="1" customWidth="1"/>
  </cols>
  <sheetData>
    <row r="1" spans="1:7" ht="15" thickBot="1" x14ac:dyDescent="0.3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3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3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3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3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3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3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3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5" thickBot="1" x14ac:dyDescent="0.3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5" thickBot="1" x14ac:dyDescent="0.35">
      <c r="A10" s="42"/>
      <c r="B10" s="30"/>
      <c r="C10" s="27"/>
      <c r="D10" s="28"/>
      <c r="E10" s="28"/>
      <c r="F10" s="32"/>
      <c r="G10" s="45"/>
    </row>
    <row r="11" spans="1:7" ht="15" thickBot="1" x14ac:dyDescent="0.3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3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88A8-7497-489C-9D95-FDEE1F2BE193}">
  <sheetPr codeName="Sheet13"/>
  <dimension ref="A1:G12"/>
  <sheetViews>
    <sheetView zoomScale="131" workbookViewId="0"/>
  </sheetViews>
  <sheetFormatPr defaultColWidth="8.77734375" defaultRowHeight="14.4" x14ac:dyDescent="0.3"/>
  <cols>
    <col min="1" max="1" width="10.6640625" bestFit="1" customWidth="1"/>
    <col min="2" max="2" width="14.6640625" bestFit="1" customWidth="1"/>
    <col min="3" max="3" width="13" bestFit="1" customWidth="1"/>
    <col min="4" max="4" width="16.109375" bestFit="1" customWidth="1"/>
    <col min="5" max="6" width="17.109375" bestFit="1" customWidth="1"/>
    <col min="7" max="7" width="18.109375" bestFit="1" customWidth="1"/>
  </cols>
  <sheetData>
    <row r="1" spans="1:7" ht="15" thickBot="1" x14ac:dyDescent="0.3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3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3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3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3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3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3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3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5" thickBot="1" x14ac:dyDescent="0.3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5" thickBot="1" x14ac:dyDescent="0.35">
      <c r="A10" s="42"/>
      <c r="B10" s="30"/>
      <c r="C10" s="27"/>
      <c r="D10" s="28"/>
      <c r="E10" s="28"/>
      <c r="F10" s="32"/>
      <c r="G10" s="45"/>
    </row>
    <row r="11" spans="1:7" ht="15" thickBot="1" x14ac:dyDescent="0.3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3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175D-B90F-46E2-B2DB-535B9433123E}">
  <sheetPr codeName="Sheet14"/>
  <dimension ref="A1:G12"/>
  <sheetViews>
    <sheetView zoomScale="131" workbookViewId="0">
      <selection activeCell="E30" sqref="E30"/>
    </sheetView>
  </sheetViews>
  <sheetFormatPr defaultColWidth="8.77734375" defaultRowHeight="14.4" x14ac:dyDescent="0.3"/>
  <cols>
    <col min="1" max="1" width="10.6640625" bestFit="1" customWidth="1"/>
    <col min="2" max="2" width="14.6640625" bestFit="1" customWidth="1"/>
    <col min="3" max="3" width="13" bestFit="1" customWidth="1"/>
    <col min="4" max="4" width="16.109375" bestFit="1" customWidth="1"/>
    <col min="5" max="6" width="17.109375" bestFit="1" customWidth="1"/>
    <col min="7" max="7" width="18.109375" bestFit="1" customWidth="1"/>
  </cols>
  <sheetData>
    <row r="1" spans="1:7" ht="15" thickBot="1" x14ac:dyDescent="0.3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3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3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3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3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3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3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3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5" thickBot="1" x14ac:dyDescent="0.3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5" thickBot="1" x14ac:dyDescent="0.35">
      <c r="A10" s="42"/>
      <c r="B10" s="30"/>
      <c r="C10" s="27"/>
      <c r="D10" s="28"/>
      <c r="E10" s="28"/>
      <c r="F10" s="32"/>
      <c r="G10" s="45"/>
    </row>
    <row r="11" spans="1:7" ht="15" thickBot="1" x14ac:dyDescent="0.3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3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1E08-E0AA-4053-A340-C98BEA46B96C}">
  <sheetPr codeName="Sheet15"/>
  <dimension ref="A1:G12"/>
  <sheetViews>
    <sheetView zoomScale="131" workbookViewId="0">
      <selection activeCell="B4" sqref="B4"/>
    </sheetView>
  </sheetViews>
  <sheetFormatPr defaultColWidth="8.77734375" defaultRowHeight="14.4" x14ac:dyDescent="0.3"/>
  <cols>
    <col min="1" max="1" width="10.6640625" bestFit="1" customWidth="1"/>
    <col min="2" max="2" width="14.6640625" bestFit="1" customWidth="1"/>
    <col min="3" max="3" width="13" bestFit="1" customWidth="1"/>
    <col min="4" max="4" width="16.109375" bestFit="1" customWidth="1"/>
    <col min="5" max="6" width="17.109375" bestFit="1" customWidth="1"/>
    <col min="7" max="7" width="18.109375" bestFit="1" customWidth="1"/>
  </cols>
  <sheetData>
    <row r="1" spans="1:7" ht="15" thickBot="1" x14ac:dyDescent="0.3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3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3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3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3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3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3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3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5" thickBot="1" x14ac:dyDescent="0.3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5" thickBot="1" x14ac:dyDescent="0.35">
      <c r="A10" s="42"/>
      <c r="B10" s="30"/>
      <c r="C10" s="27"/>
      <c r="D10" s="28"/>
      <c r="E10" s="28"/>
      <c r="F10" s="32"/>
      <c r="G10" s="45"/>
    </row>
    <row r="11" spans="1:7" ht="15" thickBot="1" x14ac:dyDescent="0.3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3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143FF-957A-4FAE-BE04-79D8A3EB8662}">
  <sheetPr codeName="Sheet16"/>
  <dimension ref="A1:G12"/>
  <sheetViews>
    <sheetView zoomScale="131" workbookViewId="0">
      <selection activeCell="B4" sqref="B4"/>
    </sheetView>
  </sheetViews>
  <sheetFormatPr defaultColWidth="8.77734375" defaultRowHeight="14.4" x14ac:dyDescent="0.3"/>
  <cols>
    <col min="1" max="1" width="10.6640625" bestFit="1" customWidth="1"/>
    <col min="2" max="2" width="14.6640625" bestFit="1" customWidth="1"/>
    <col min="3" max="3" width="13" bestFit="1" customWidth="1"/>
    <col min="4" max="4" width="16.109375" bestFit="1" customWidth="1"/>
    <col min="5" max="6" width="17.109375" bestFit="1" customWidth="1"/>
    <col min="7" max="7" width="18.109375" bestFit="1" customWidth="1"/>
  </cols>
  <sheetData>
    <row r="1" spans="1:7" ht="15" thickBot="1" x14ac:dyDescent="0.3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3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3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3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3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3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3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3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5" thickBot="1" x14ac:dyDescent="0.3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5" thickBot="1" x14ac:dyDescent="0.35">
      <c r="A10" s="42"/>
      <c r="B10" s="30"/>
      <c r="C10" s="27"/>
      <c r="D10" s="28"/>
      <c r="E10" s="28"/>
      <c r="F10" s="32"/>
      <c r="G10" s="45"/>
    </row>
    <row r="11" spans="1:7" ht="15" thickBot="1" x14ac:dyDescent="0.3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3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428D-58C8-4F5A-9437-CD06553B5AF1}">
  <sheetPr codeName="Sheet17"/>
  <dimension ref="A1:G12"/>
  <sheetViews>
    <sheetView zoomScale="131" workbookViewId="0">
      <selection activeCell="C8" sqref="C8"/>
    </sheetView>
  </sheetViews>
  <sheetFormatPr defaultColWidth="8.77734375" defaultRowHeight="14.4" x14ac:dyDescent="0.3"/>
  <cols>
    <col min="1" max="1" width="10.6640625" bestFit="1" customWidth="1"/>
    <col min="2" max="2" width="14.6640625" bestFit="1" customWidth="1"/>
    <col min="3" max="3" width="13" bestFit="1" customWidth="1"/>
    <col min="4" max="4" width="16.109375" bestFit="1" customWidth="1"/>
    <col min="5" max="6" width="17.109375" bestFit="1" customWidth="1"/>
    <col min="7" max="7" width="18.109375" bestFit="1" customWidth="1"/>
  </cols>
  <sheetData>
    <row r="1" spans="1:7" ht="15" thickBot="1" x14ac:dyDescent="0.3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3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3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3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3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3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3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3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5" thickBot="1" x14ac:dyDescent="0.3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5" thickBot="1" x14ac:dyDescent="0.35">
      <c r="A10" s="42"/>
      <c r="B10" s="30"/>
      <c r="C10" s="27"/>
      <c r="D10" s="28"/>
      <c r="E10" s="28"/>
      <c r="F10" s="32"/>
      <c r="G10" s="45"/>
    </row>
    <row r="11" spans="1:7" ht="15" thickBot="1" x14ac:dyDescent="0.3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3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R51"/>
  <sheetViews>
    <sheetView tabSelected="1" topLeftCell="A8" zoomScale="85" zoomScaleNormal="85" workbookViewId="0">
      <selection activeCell="L38" sqref="L38"/>
    </sheetView>
  </sheetViews>
  <sheetFormatPr defaultColWidth="13" defaultRowHeight="14.4" x14ac:dyDescent="0.3"/>
  <cols>
    <col min="8" max="8" width="13.109375" customWidth="1"/>
  </cols>
  <sheetData>
    <row r="1" spans="1:18" ht="15" thickBot="1" x14ac:dyDescent="0.35">
      <c r="A1" s="20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29</v>
      </c>
      <c r="M1" s="4" t="s">
        <v>30</v>
      </c>
      <c r="N1" s="4" t="s">
        <v>31</v>
      </c>
      <c r="O1" s="4" t="s">
        <v>32</v>
      </c>
      <c r="P1" s="4" t="s">
        <v>33</v>
      </c>
      <c r="Q1" s="4" t="s">
        <v>19</v>
      </c>
      <c r="R1" s="52" t="s">
        <v>28</v>
      </c>
    </row>
    <row r="2" spans="1:18" x14ac:dyDescent="0.3">
      <c r="A2" s="48" t="s">
        <v>7</v>
      </c>
      <c r="B2" s="43">
        <f>VLOOKUP(Table27[[#This Row],[SPIELER]],Day_1[[SPIELER]:[WIN / LOSS]],2,FALSE)</f>
        <v>11.3</v>
      </c>
      <c r="C2" s="43">
        <f>VLOOKUP(Table27[[#This Row],[SPIELER]],Day_2[[SPIELER]:[WIN / LOSS]],2,FALSE)</f>
        <v>7.3000000000000007</v>
      </c>
      <c r="D2" s="43">
        <f>VLOOKUP(Table27[[#This Row],[SPIELER]],Day_3[[SPIELER]:[WIN / LOSS]],2,FALSE)</f>
        <v>-10.6</v>
      </c>
      <c r="E2" s="43">
        <f>VLOOKUP(Table27[[#This Row],[SPIELER]],Day_4[[SPIELER]:[WIN / LOSS]],2,FALSE)</f>
        <v>-8.65</v>
      </c>
      <c r="F2" s="43">
        <f>VLOOKUP(Table27[[#This Row],[SPIELER]],Day_5[[SPIELER]:[WIN / LOSS]],2,FALSE)</f>
        <v>4.8000000000000007</v>
      </c>
      <c r="G2" s="43">
        <f>VLOOKUP(Table27[[#This Row],[SPIELER]],Day_6[[SPIELER]:[WIN / LOSS]],2,FALSE)</f>
        <v>4.5</v>
      </c>
      <c r="H2" s="43">
        <f>VLOOKUP(Table27[[#This Row],[SPIELER]],Day_7[[SPIELER]:[WIN / LOSS]],2,FALSE)</f>
        <v>19.55</v>
      </c>
      <c r="I2" s="43">
        <f>VLOOKUP(Table27[[#This Row],[SPIELER]],Day_8[[SPIELER]:[WIN / LOSS]],2,FALSE)</f>
        <v>-17.2</v>
      </c>
      <c r="J2" s="43">
        <f>VLOOKUP(Table27[[#This Row],[SPIELER]],Day_9[[SPIELER]:[WIN / LOSS]],2,FALSE)</f>
        <v>2.4000000000000004</v>
      </c>
      <c r="K2" s="43">
        <f>VLOOKUP(Table27[[#This Row],[SPIELER]],Day_10[[SPIELER]:[WIN / LOSS]],2,FALSE)</f>
        <v>0</v>
      </c>
      <c r="L2" s="43">
        <f>VLOOKUP(Table27[[#This Row],[SPIELER]],Day_11[[SPIELER]:[WIN / LOSS]],2,FALSE)</f>
        <v>0</v>
      </c>
      <c r="M2" s="43">
        <f>VLOOKUP(Table27[[#This Row],[SPIELER]],Day_12[[SPIELER]:[WIN / LOSS]],2,FALSE)</f>
        <v>0</v>
      </c>
      <c r="N2" s="43">
        <f>VLOOKUP(Table27[[#This Row],[SPIELER]],Day_13[[SPIELER]:[WIN / LOSS]],2,FALSE)</f>
        <v>0</v>
      </c>
      <c r="O2" s="43">
        <f>VLOOKUP(Table27[[#This Row],[SPIELER]],Day_14[[SPIELER]:[WIN / LOSS]],2,FALSE)</f>
        <v>0</v>
      </c>
      <c r="P2" s="43">
        <f>VLOOKUP(Table27[[#This Row],[SPIELER]],Day_15[[SPIELER]:[WIN / LOSS]],2,FALSE)</f>
        <v>0</v>
      </c>
      <c r="Q2" s="38">
        <f>SUM(B2:P2)</f>
        <v>13.400000000000004</v>
      </c>
      <c r="R2" s="53" t="s">
        <v>7</v>
      </c>
    </row>
    <row r="3" spans="1:18" x14ac:dyDescent="0.3">
      <c r="A3" s="46" t="s">
        <v>4</v>
      </c>
      <c r="B3" s="1">
        <f>VLOOKUP(Table27[[#This Row],[SPIELER]],Day_1[[SPIELER]:[WIN / LOSS]],2,FALSE)</f>
        <v>-10</v>
      </c>
      <c r="C3" s="1">
        <f>VLOOKUP(Table27[[#This Row],[SPIELER]],Day_2[[SPIELER]:[WIN / LOSS]],2,FALSE)</f>
        <v>-6.75</v>
      </c>
      <c r="D3" s="1">
        <f>VLOOKUP(Table27[[#This Row],[SPIELER]],Day_3[[SPIELER]:[WIN / LOSS]],2,FALSE)</f>
        <v>18.75</v>
      </c>
      <c r="E3" s="1">
        <f>VLOOKUP(Table27[[#This Row],[SPIELER]],Day_4[[SPIELER]:[WIN / LOSS]],2,FALSE)</f>
        <v>-3.05</v>
      </c>
      <c r="F3" s="1">
        <f>VLOOKUP(Table27[[#This Row],[SPIELER]],Day_5[[SPIELER]:[WIN / LOSS]],2,FALSE)</f>
        <v>-10</v>
      </c>
      <c r="G3" s="1">
        <f>VLOOKUP(Table27[[#This Row],[SPIELER]],Day_6[[SPIELER]:[WIN / LOSS]],2,FALSE)</f>
        <v>-10.7</v>
      </c>
      <c r="H3" s="1">
        <f>VLOOKUP(Table27[[#This Row],[SPIELER]],Day_7[[SPIELER]:[WIN / LOSS]],2,FALSE)</f>
        <v>11.850000000000001</v>
      </c>
      <c r="I3" s="1">
        <f>VLOOKUP(Table27[[#This Row],[SPIELER]],Day_8[[SPIELER]:[WIN / LOSS]],2,FALSE)</f>
        <v>0.34999999999999964</v>
      </c>
      <c r="J3" s="1">
        <f>VLOOKUP(Table27[[#This Row],[SPIELER]],Day_9[[SPIELER]:[WIN / LOSS]],2,FALSE)</f>
        <v>-6.0500000000000007</v>
      </c>
      <c r="K3" s="1">
        <f>VLOOKUP(Table27[[#This Row],[SPIELER]],Day_10[[SPIELER]:[WIN / LOSS]],2,FALSE)</f>
        <v>0</v>
      </c>
      <c r="L3" s="1">
        <f>VLOOKUP(Table27[[#This Row],[SPIELER]],Day_11[[SPIELER]:[WIN / LOSS]],2,FALSE)</f>
        <v>0</v>
      </c>
      <c r="M3" s="1">
        <f>VLOOKUP(Table27[[#This Row],[SPIELER]],Day_12[[SPIELER]:[WIN / LOSS]],2,FALSE)</f>
        <v>0</v>
      </c>
      <c r="N3" s="1">
        <f>VLOOKUP(Table27[[#This Row],[SPIELER]],Day_13[[SPIELER]:[WIN / LOSS]],2,FALSE)</f>
        <v>0</v>
      </c>
      <c r="O3" s="1">
        <f>VLOOKUP(Table27[[#This Row],[SPIELER]],Day_14[[SPIELER]:[WIN / LOSS]],2,FALSE)</f>
        <v>0</v>
      </c>
      <c r="P3" s="1">
        <f>VLOOKUP(Table27[[#This Row],[SPIELER]],Day_15[[SPIELER]:[WIN / LOSS]],2,FALSE)</f>
        <v>0</v>
      </c>
      <c r="Q3" s="39">
        <f>SUM(B3:P3)</f>
        <v>-15.6</v>
      </c>
      <c r="R3" s="54" t="s">
        <v>4</v>
      </c>
    </row>
    <row r="4" spans="1:18" x14ac:dyDescent="0.3">
      <c r="A4" s="46" t="s">
        <v>11</v>
      </c>
      <c r="B4" s="21">
        <f>VLOOKUP(Table27[[#This Row],[SPIELER]],Day_1[[SPIELER]:[WIN / LOSS]],2,FALSE)</f>
        <v>0</v>
      </c>
      <c r="C4" s="21">
        <f>VLOOKUP(Table27[[#This Row],[SPIELER]],Day_2[[SPIELER]:[WIN / LOSS]],2,FALSE)</f>
        <v>0</v>
      </c>
      <c r="D4" s="21">
        <f>VLOOKUP(Table27[[#This Row],[SPIELER]],Day_3[[SPIELER]:[WIN / LOSS]],2,FALSE)</f>
        <v>-10</v>
      </c>
      <c r="E4" s="21">
        <f>VLOOKUP(Table27[[#This Row],[SPIELER]],Day_4[[SPIELER]:[WIN / LOSS]],2,FALSE)</f>
        <v>-4</v>
      </c>
      <c r="F4" s="21">
        <f>VLOOKUP(Table27[[#This Row],[SPIELER]],Day_5[[SPIELER]:[WIN / LOSS]],2,FALSE)</f>
        <v>0</v>
      </c>
      <c r="G4" s="21">
        <f>VLOOKUP(Table27[[#This Row],[SPIELER]],Day_6[[SPIELER]:[WIN / LOSS]],2,FALSE)</f>
        <v>3.8000000000000007</v>
      </c>
      <c r="H4" s="21">
        <f>VLOOKUP(Table27[[#This Row],[SPIELER]],Day_7[[SPIELER]:[WIN / LOSS]],2,FALSE)</f>
        <v>0</v>
      </c>
      <c r="I4" s="21">
        <f>VLOOKUP(Table27[[#This Row],[SPIELER]],Day_8[[SPIELER]:[WIN / LOSS]],2,FALSE)</f>
        <v>-11.95</v>
      </c>
      <c r="J4" s="21">
        <f>VLOOKUP(Table27[[#This Row],[SPIELER]],Day_9[[SPIELER]:[WIN / LOSS]],2,FALSE)</f>
        <v>1.9499999999999993</v>
      </c>
      <c r="K4" s="21">
        <f>VLOOKUP(Table27[[#This Row],[SPIELER]],Day_10[[SPIELER]:[WIN / LOSS]],2,FALSE)</f>
        <v>0</v>
      </c>
      <c r="L4" s="21">
        <f>VLOOKUP(Table27[[#This Row],[SPIELER]],Day_11[[SPIELER]:[WIN / LOSS]],2,FALSE)</f>
        <v>0</v>
      </c>
      <c r="M4" s="21">
        <f>VLOOKUP(Table27[[#This Row],[SPIELER]],Day_12[[SPIELER]:[WIN / LOSS]],2,FALSE)</f>
        <v>0</v>
      </c>
      <c r="N4" s="21">
        <f>VLOOKUP(Table27[[#This Row],[SPIELER]],Day_13[[SPIELER]:[WIN / LOSS]],2,FALSE)</f>
        <v>0</v>
      </c>
      <c r="O4" s="21">
        <f>VLOOKUP(Table27[[#This Row],[SPIELER]],Day_14[[SPIELER]:[WIN / LOSS]],2,FALSE)</f>
        <v>0</v>
      </c>
      <c r="P4" s="21">
        <f>VLOOKUP(Table27[[#This Row],[SPIELER]],Day_15[[SPIELER]:[WIN / LOSS]],2,FALSE)</f>
        <v>0</v>
      </c>
      <c r="Q4" s="39">
        <f>SUM(B4:P4)</f>
        <v>-20.2</v>
      </c>
      <c r="R4" s="54" t="s">
        <v>11</v>
      </c>
    </row>
    <row r="5" spans="1:18" x14ac:dyDescent="0.3">
      <c r="A5" s="46" t="s">
        <v>6</v>
      </c>
      <c r="B5" s="21">
        <f>VLOOKUP(Table27[[#This Row],[SPIELER]],Day_1[[SPIELER]:[WIN / LOSS]],2,FALSE)</f>
        <v>0</v>
      </c>
      <c r="C5" s="21">
        <f>VLOOKUP(Table27[[#This Row],[SPIELER]],Day_2[[SPIELER]:[WIN / LOSS]],2,FALSE)</f>
        <v>4</v>
      </c>
      <c r="D5" s="21">
        <f>VLOOKUP(Table27[[#This Row],[SPIELER]],Day_3[[SPIELER]:[WIN / LOSS]],2,FALSE)</f>
        <v>-9.5</v>
      </c>
      <c r="E5" s="21">
        <f>VLOOKUP(Table27[[#This Row],[SPIELER]],Day_4[[SPIELER]:[WIN / LOSS]],2,FALSE)</f>
        <v>0</v>
      </c>
      <c r="F5" s="21">
        <f>VLOOKUP(Table27[[#This Row],[SPIELER]],Day_5[[SPIELER]:[WIN / LOSS]],2,FALSE)</f>
        <v>7.6999999999999993</v>
      </c>
      <c r="G5" s="21">
        <f>VLOOKUP(Table27[[#This Row],[SPIELER]],Day_6[[SPIELER]:[WIN / LOSS]],2,FALSE)</f>
        <v>0</v>
      </c>
      <c r="H5" s="21">
        <f>VLOOKUP(Table27[[#This Row],[SPIELER]],Day_7[[SPIELER]:[WIN / LOSS]],2,FALSE)</f>
        <v>-10.15</v>
      </c>
      <c r="I5" s="21">
        <f>VLOOKUP(Table27[[#This Row],[SPIELER]],Day_8[[SPIELER]:[WIN / LOSS]],2,FALSE)</f>
        <v>-30</v>
      </c>
      <c r="J5" s="21">
        <f>VLOOKUP(Table27[[#This Row],[SPIELER]],Day_9[[SPIELER]:[WIN / LOSS]],2,FALSE)</f>
        <v>16.45</v>
      </c>
      <c r="K5" s="21">
        <f>VLOOKUP(Table27[[#This Row],[SPIELER]],Day_10[[SPIELER]:[WIN / LOSS]],2,FALSE)</f>
        <v>0</v>
      </c>
      <c r="L5" s="21">
        <f>VLOOKUP(Table27[[#This Row],[SPIELER]],Day_11[[SPIELER]:[WIN / LOSS]],2,FALSE)</f>
        <v>0</v>
      </c>
      <c r="M5" s="21">
        <f>VLOOKUP(Table27[[#This Row],[SPIELER]],Day_12[[SPIELER]:[WIN / LOSS]],2,FALSE)</f>
        <v>0</v>
      </c>
      <c r="N5" s="21">
        <f>VLOOKUP(Table27[[#This Row],[SPIELER]],Day_13[[SPIELER]:[WIN / LOSS]],2,FALSE)</f>
        <v>0</v>
      </c>
      <c r="O5" s="21">
        <f>VLOOKUP(Table27[[#This Row],[SPIELER]],Day_14[[SPIELER]:[WIN / LOSS]],2,FALSE)</f>
        <v>0</v>
      </c>
      <c r="P5" s="21">
        <f>VLOOKUP(Table27[[#This Row],[SPIELER]],Day_15[[SPIELER]:[WIN / LOSS]],2,FALSE)</f>
        <v>0</v>
      </c>
      <c r="Q5" s="39">
        <f>SUM(B5:P5)</f>
        <v>-21.500000000000004</v>
      </c>
      <c r="R5" s="54" t="s">
        <v>6</v>
      </c>
    </row>
    <row r="6" spans="1:18" x14ac:dyDescent="0.3">
      <c r="A6" s="46" t="s">
        <v>8</v>
      </c>
      <c r="B6" s="21">
        <f>VLOOKUP(Table27[[#This Row],[SPIELER]],Day_1[[SPIELER]:[WIN / LOSS]],2,FALSE)</f>
        <v>-3.45</v>
      </c>
      <c r="C6" s="21">
        <f>VLOOKUP(Table27[[#This Row],[SPIELER]],Day_2[[SPIELER]:[WIN / LOSS]],2,FALSE)</f>
        <v>-13.55</v>
      </c>
      <c r="D6" s="21">
        <f>VLOOKUP(Table27[[#This Row],[SPIELER]],Day_3[[SPIELER]:[WIN / LOSS]],2,FALSE)</f>
        <v>1.0999999999999996</v>
      </c>
      <c r="E6" s="21">
        <f>VLOOKUP(Table27[[#This Row],[SPIELER]],Day_4[[SPIELER]:[WIN / LOSS]],2,FALSE)</f>
        <v>11.95</v>
      </c>
      <c r="F6" s="21">
        <f>VLOOKUP(Table27[[#This Row],[SPIELER]],Day_5[[SPIELER]:[WIN / LOSS]],2,FALSE)</f>
        <v>-2.5</v>
      </c>
      <c r="G6" s="21">
        <f>VLOOKUP(Table27[[#This Row],[SPIELER]],Day_6[[SPIELER]:[WIN / LOSS]],2,FALSE)</f>
        <v>-8.8000000000000007</v>
      </c>
      <c r="H6" s="21">
        <f>VLOOKUP(Table27[[#This Row],[SPIELER]],Day_7[[SPIELER]:[WIN / LOSS]],2,FALSE)</f>
        <v>-1.25</v>
      </c>
      <c r="I6" s="21">
        <f>VLOOKUP(Table27[[#This Row],[SPIELER]],Day_8[[SPIELER]:[WIN / LOSS]],2,FALSE)</f>
        <v>36.65</v>
      </c>
      <c r="J6" s="21">
        <f>VLOOKUP(Table27[[#This Row],[SPIELER]],Day_9[[SPIELER]:[WIN / LOSS]],2,FALSE)</f>
        <v>-16.850000000000001</v>
      </c>
      <c r="K6" s="21">
        <f>VLOOKUP(Table27[[#This Row],[SPIELER]],Day_10[[SPIELER]:[WIN / LOSS]],2,FALSE)</f>
        <v>0</v>
      </c>
      <c r="L6" s="21">
        <f>VLOOKUP(Table27[[#This Row],[SPIELER]],Day_11[[SPIELER]:[WIN / LOSS]],2,FALSE)</f>
        <v>0</v>
      </c>
      <c r="M6" s="21">
        <f>VLOOKUP(Table27[[#This Row],[SPIELER]],Day_12[[SPIELER]:[WIN / LOSS]],2,FALSE)</f>
        <v>0</v>
      </c>
      <c r="N6" s="21">
        <f>VLOOKUP(Table27[[#This Row],[SPIELER]],Day_13[[SPIELER]:[WIN / LOSS]],2,FALSE)</f>
        <v>0</v>
      </c>
      <c r="O6" s="21">
        <f>VLOOKUP(Table27[[#This Row],[SPIELER]],Day_14[[SPIELER]:[WIN / LOSS]],2,FALSE)</f>
        <v>0</v>
      </c>
      <c r="P6" s="21">
        <f>VLOOKUP(Table27[[#This Row],[SPIELER]],Day_15[[SPIELER]:[WIN / LOSS]],2,FALSE)</f>
        <v>0</v>
      </c>
      <c r="Q6" s="39">
        <f>SUM(B6:P6)</f>
        <v>3.2999999999999972</v>
      </c>
      <c r="R6" s="54" t="s">
        <v>8</v>
      </c>
    </row>
    <row r="7" spans="1:18" x14ac:dyDescent="0.3">
      <c r="A7" s="46" t="s">
        <v>22</v>
      </c>
      <c r="B7" s="57">
        <f>VLOOKUP(Table27[[#This Row],[SPIELER]],Day_1[[SPIELER]:[WIN / LOSS]],2,FALSE)</f>
        <v>0</v>
      </c>
      <c r="C7" s="57">
        <f>VLOOKUP(Table27[[#This Row],[SPIELER]],Day_2[[SPIELER]:[WIN / LOSS]],2,FALSE)</f>
        <v>0</v>
      </c>
      <c r="D7" s="57">
        <f>VLOOKUP(Table27[[#This Row],[SPIELER]],Day_3[[SPIELER]:[WIN / LOSS]],2,FALSE)</f>
        <v>0</v>
      </c>
      <c r="E7" s="57">
        <f>VLOOKUP(Table27[[#This Row],[SPIELER]],Day_4[[SPIELER]:[WIN / LOSS]],2,FALSE)</f>
        <v>10.7</v>
      </c>
      <c r="F7" s="57">
        <f>VLOOKUP(Table27[[#This Row],[SPIELER]],Day_5[[SPIELER]:[WIN / LOSS]],2,FALSE)</f>
        <v>0</v>
      </c>
      <c r="G7" s="57">
        <f>VLOOKUP(Table27[[#This Row],[SPIELER]],Day_6[[SPIELER]:[WIN / LOSS]],2,FALSE)</f>
        <v>0</v>
      </c>
      <c r="H7" s="57">
        <f>VLOOKUP(Table27[[#This Row],[SPIELER]],Day_7[[SPIELER]:[WIN / LOSS]],2,FALSE)</f>
        <v>0</v>
      </c>
      <c r="I7" s="57">
        <f>VLOOKUP(Table27[[#This Row],[SPIELER]],Day_8[[SPIELER]:[WIN / LOSS]],2,FALSE)</f>
        <v>0</v>
      </c>
      <c r="J7" s="57">
        <f>VLOOKUP(Table27[[#This Row],[SPIELER]],Day_9[[SPIELER]:[WIN / LOSS]],2,FALSE)</f>
        <v>0</v>
      </c>
      <c r="K7" s="57">
        <f>VLOOKUP(Table27[[#This Row],[SPIELER]],Day_10[[SPIELER]:[WIN / LOSS]],2,FALSE)</f>
        <v>0</v>
      </c>
      <c r="L7" s="57">
        <f>VLOOKUP(Table27[[#This Row],[SPIELER]],Day_11[[SPIELER]:[WIN / LOSS]],2,FALSE)</f>
        <v>0</v>
      </c>
      <c r="M7" s="57">
        <f>VLOOKUP(Table27[[#This Row],[SPIELER]],Day_12[[SPIELER]:[WIN / LOSS]],2,FALSE)</f>
        <v>0</v>
      </c>
      <c r="N7" s="57">
        <f>VLOOKUP(Table27[[#This Row],[SPIELER]],Day_13[[SPIELER]:[WIN / LOSS]],2,FALSE)</f>
        <v>0</v>
      </c>
      <c r="O7" s="57">
        <f>VLOOKUP(Table27[[#This Row],[SPIELER]],Day_14[[SPIELER]:[WIN / LOSS]],2,FALSE)</f>
        <v>0</v>
      </c>
      <c r="P7" s="57">
        <f>VLOOKUP(Table27[[#This Row],[SPIELER]],Day_15[[SPIELER]:[WIN / LOSS]],2,FALSE)</f>
        <v>0</v>
      </c>
      <c r="Q7" s="39">
        <f>SUM(B7:P7)</f>
        <v>10.7</v>
      </c>
      <c r="R7" s="54" t="s">
        <v>22</v>
      </c>
    </row>
    <row r="8" spans="1:18" x14ac:dyDescent="0.3">
      <c r="A8" s="46" t="s">
        <v>5</v>
      </c>
      <c r="B8" s="63">
        <f>VLOOKUP(Table27[[#This Row],[SPIELER]],Day_1[[SPIELER]:[WIN / LOSS]],2,FALSE)</f>
        <v>2.1500000000000004</v>
      </c>
      <c r="C8" s="63">
        <f>VLOOKUP(Table27[[#This Row],[SPIELER]],Day_2[[SPIELER]:[WIN / LOSS]],2,FALSE)</f>
        <v>9</v>
      </c>
      <c r="D8" s="63">
        <f>VLOOKUP(Table27[[#This Row],[SPIELER]],Day_3[[SPIELER]:[WIN / LOSS]],2,FALSE)</f>
        <v>10.25</v>
      </c>
      <c r="E8" s="63">
        <f>VLOOKUP(Table27[[#This Row],[SPIELER]],Day_4[[SPIELER]:[WIN / LOSS]],2,FALSE)</f>
        <v>-6.9499999999999993</v>
      </c>
      <c r="F8" s="63">
        <f>VLOOKUP(Table27[[#This Row],[SPIELER]],Day_5[[SPIELER]:[WIN / LOSS]],2,FALSE)</f>
        <v>0</v>
      </c>
      <c r="G8" s="63">
        <f>VLOOKUP(Table27[[#This Row],[SPIELER]],Day_6[[SPIELER]:[WIN / LOSS]],2,FALSE)</f>
        <v>1.0500000000000007</v>
      </c>
      <c r="H8" s="63">
        <f>VLOOKUP(Table27[[#This Row],[SPIELER]],Day_7[[SPIELER]:[WIN / LOSS]],2,FALSE)</f>
        <v>-20</v>
      </c>
      <c r="I8" s="63">
        <f>VLOOKUP(Table27[[#This Row],[SPIELER]],Day_8[[SPIELER]:[WIN / LOSS]],2,FALSE)</f>
        <v>22.15</v>
      </c>
      <c r="J8" s="63">
        <f>VLOOKUP(Table27[[#This Row],[SPIELER]],Day_9[[SPIELER]:[WIN / LOSS]],2,FALSE)</f>
        <v>2.1000000000000014</v>
      </c>
      <c r="K8" s="63">
        <f>VLOOKUP(Table27[[#This Row],[SPIELER]],Day_10[[SPIELER]:[WIN / LOSS]],2,FALSE)</f>
        <v>0</v>
      </c>
      <c r="L8" s="63">
        <f>VLOOKUP(Table27[[#This Row],[SPIELER]],Day_11[[SPIELER]:[WIN / LOSS]],2,FALSE)</f>
        <v>0</v>
      </c>
      <c r="M8" s="63">
        <f>VLOOKUP(Table27[[#This Row],[SPIELER]],Day_12[[SPIELER]:[WIN / LOSS]],2,FALSE)</f>
        <v>0</v>
      </c>
      <c r="N8" s="63">
        <f>VLOOKUP(Table27[[#This Row],[SPIELER]],Day_13[[SPIELER]:[WIN / LOSS]],2,FALSE)</f>
        <v>0</v>
      </c>
      <c r="O8" s="63">
        <f>VLOOKUP(Table27[[#This Row],[SPIELER]],Day_14[[SPIELER]:[WIN / LOSS]],2,FALSE)</f>
        <v>0</v>
      </c>
      <c r="P8" s="63">
        <f>VLOOKUP(Table27[[#This Row],[SPIELER]],Day_15[[SPIELER]:[WIN / LOSS]],2,FALSE)</f>
        <v>0</v>
      </c>
      <c r="Q8" s="39">
        <f>SUM(B8:P8)</f>
        <v>19.75</v>
      </c>
      <c r="R8" s="54" t="s">
        <v>5</v>
      </c>
    </row>
    <row r="9" spans="1:18" ht="15" thickBot="1" x14ac:dyDescent="0.35">
      <c r="A9" s="49" t="s">
        <v>27</v>
      </c>
      <c r="B9" s="50">
        <f>VLOOKUP(Table27[[#This Row],[SPIELER]],Day_1[[SPIELER]:[WIN / LOSS]],2,FALSE)</f>
        <v>0</v>
      </c>
      <c r="C9" s="50">
        <f>VLOOKUP(Table27[[#This Row],[SPIELER]],Day_2[[SPIELER]:[WIN / LOSS]],2,FALSE)</f>
        <v>0</v>
      </c>
      <c r="D9" s="50">
        <f>VLOOKUP(Table27[[#This Row],[SPIELER]],Day_3[[SPIELER]:[WIN / LOSS]],2,FALSE)</f>
        <v>0</v>
      </c>
      <c r="E9" s="50">
        <f>VLOOKUP(Table27[[#This Row],[SPIELER]],Day_4[[SPIELER]:[WIN / LOSS]],2,FALSE)</f>
        <v>0</v>
      </c>
      <c r="F9" s="50">
        <f>VLOOKUP(Table27[[#This Row],[SPIELER]],Day_5[[SPIELER]:[WIN / LOSS]],2,FALSE)</f>
        <v>0</v>
      </c>
      <c r="G9" s="50">
        <f>VLOOKUP(Table27[[#This Row],[SPIELER]],Day_6[[SPIELER]:[WIN / LOSS]],2,FALSE)</f>
        <v>10.149999999999999</v>
      </c>
      <c r="H9" s="50">
        <f>VLOOKUP(Table27[[#This Row],[SPIELER]],Day_7[[SPIELER]:[WIN / LOSS]],2,FALSE)</f>
        <v>0</v>
      </c>
      <c r="I9" s="50">
        <f>VLOOKUP(Table27[[#This Row],[SPIELER]],Day_8[[SPIELER]:[WIN / LOSS]],2,FALSE)</f>
        <v>0</v>
      </c>
      <c r="J9" s="50">
        <f>VLOOKUP(Table27[[#This Row],[SPIELER]],Day_9[[SPIELER]:[WIN / LOSS]],2,FALSE)</f>
        <v>0</v>
      </c>
      <c r="K9" s="50">
        <f>VLOOKUP(Table27[[#This Row],[SPIELER]],Day_10[[SPIELER]:[WIN / LOSS]],2,FALSE)</f>
        <v>0</v>
      </c>
      <c r="L9" s="50">
        <f>VLOOKUP(Table27[[#This Row],[SPIELER]],Day_11[[SPIELER]:[WIN / LOSS]],2,FALSE)</f>
        <v>0</v>
      </c>
      <c r="M9" s="50">
        <f>VLOOKUP(Table27[[#This Row],[SPIELER]],Day_12[[SPIELER]:[WIN / LOSS]],2,FALSE)</f>
        <v>0</v>
      </c>
      <c r="N9" s="50">
        <f>VLOOKUP(Table27[[#This Row],[SPIELER]],Day_13[[SPIELER]:[WIN / LOSS]],2,FALSE)</f>
        <v>0</v>
      </c>
      <c r="O9" s="50">
        <f>VLOOKUP(Table27[[#This Row],[SPIELER]],Day_14[[SPIELER]:[WIN / LOSS]],2,FALSE)</f>
        <v>0</v>
      </c>
      <c r="P9" s="50">
        <f>VLOOKUP(Table27[[#This Row],[SPIELER]],Day_15[[SPIELER]:[WIN / LOSS]],2,FALSE)</f>
        <v>0</v>
      </c>
      <c r="Q9" s="40">
        <f>SUM(B9:P9)</f>
        <v>10.149999999999999</v>
      </c>
      <c r="R9" s="55" t="s">
        <v>27</v>
      </c>
    </row>
    <row r="10" spans="1:18" ht="15" thickBot="1" x14ac:dyDescent="0.35">
      <c r="A10" s="36"/>
      <c r="B10" s="37"/>
      <c r="C10" s="34"/>
      <c r="D10" s="34"/>
      <c r="E10" s="34"/>
      <c r="F10" s="37"/>
      <c r="G10" s="37"/>
      <c r="H10" s="1"/>
    </row>
    <row r="11" spans="1:18" ht="15" thickBot="1" x14ac:dyDescent="0.35">
      <c r="A11" s="33" t="s">
        <v>19</v>
      </c>
      <c r="B11" s="23">
        <f>SUM(B2:B9)</f>
        <v>8.8817841970012523E-16</v>
      </c>
      <c r="C11" s="23">
        <f t="shared" ref="C11:G11" si="0">SUM(C2:C9)</f>
        <v>0</v>
      </c>
      <c r="D11" s="23">
        <f t="shared" si="0"/>
        <v>0</v>
      </c>
      <c r="E11" s="23">
        <f t="shared" si="0"/>
        <v>0</v>
      </c>
      <c r="F11" s="23">
        <f t="shared" si="0"/>
        <v>0</v>
      </c>
      <c r="G11" s="35">
        <f t="shared" si="0"/>
        <v>0</v>
      </c>
      <c r="H11" s="35">
        <f>SUM(H2:H9)</f>
        <v>0</v>
      </c>
      <c r="I11" s="35">
        <f t="shared" ref="I11:Q11" si="1">SUM(I2:I9)</f>
        <v>0</v>
      </c>
      <c r="J11" s="35">
        <f t="shared" si="1"/>
        <v>-1.7763568394002505E-15</v>
      </c>
      <c r="K11" s="35">
        <f t="shared" si="1"/>
        <v>0</v>
      </c>
      <c r="L11" s="35">
        <f>SUM(L2:L9)</f>
        <v>0</v>
      </c>
      <c r="M11" s="35">
        <f t="shared" ref="M11:Q11" si="2">SUM(M2:M9)</f>
        <v>0</v>
      </c>
      <c r="N11" s="35">
        <f t="shared" si="2"/>
        <v>0</v>
      </c>
      <c r="O11" s="35">
        <f t="shared" si="2"/>
        <v>0</v>
      </c>
      <c r="P11" s="35">
        <f t="shared" si="2"/>
        <v>0</v>
      </c>
      <c r="Q11" s="35">
        <f t="shared" si="2"/>
        <v>0</v>
      </c>
    </row>
    <row r="12" spans="1:18" x14ac:dyDescent="0.3">
      <c r="A12" s="5"/>
      <c r="B12" s="1"/>
      <c r="C12" s="1"/>
      <c r="D12" s="1"/>
      <c r="E12" s="1"/>
      <c r="F12" s="1"/>
      <c r="G12" s="1"/>
      <c r="H12" s="1"/>
    </row>
    <row r="38" spans="1:17" x14ac:dyDescent="0.3">
      <c r="J38" s="59"/>
    </row>
    <row r="42" spans="1:17" x14ac:dyDescent="0.3">
      <c r="A42" s="56" t="s">
        <v>21</v>
      </c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</row>
    <row r="43" spans="1:17" ht="15" thickBot="1" x14ac:dyDescent="0.35">
      <c r="A43" s="46" t="s">
        <v>12</v>
      </c>
      <c r="B43" s="20" t="s">
        <v>20</v>
      </c>
      <c r="C43" s="4" t="s">
        <v>13</v>
      </c>
      <c r="D43" s="4" t="s">
        <v>14</v>
      </c>
      <c r="E43" s="4" t="s">
        <v>15</v>
      </c>
      <c r="F43" s="4" t="s">
        <v>16</v>
      </c>
      <c r="G43" s="4" t="s">
        <v>17</v>
      </c>
      <c r="H43" s="47" t="s">
        <v>18</v>
      </c>
      <c r="I43" s="51" t="s">
        <v>23</v>
      </c>
      <c r="J43" s="52" t="s">
        <v>24</v>
      </c>
      <c r="K43" s="60" t="s">
        <v>25</v>
      </c>
      <c r="L43" s="61" t="s">
        <v>26</v>
      </c>
      <c r="M43" s="62" t="s">
        <v>29</v>
      </c>
      <c r="N43" s="62" t="s">
        <v>30</v>
      </c>
      <c r="O43" s="62" t="s">
        <v>31</v>
      </c>
      <c r="P43" s="62" t="s">
        <v>32</v>
      </c>
      <c r="Q43" s="62" t="s">
        <v>33</v>
      </c>
    </row>
    <row r="44" spans="1:17" x14ac:dyDescent="0.3">
      <c r="A44" s="48" t="s">
        <v>7</v>
      </c>
      <c r="B44" s="43">
        <v>0</v>
      </c>
      <c r="C44" s="43">
        <f>B44+VLOOKUP(Table273[[#This Row],[SPIELER]],Day_1[[SPIELER]:[WIN / LOSS]],2,FALSE)</f>
        <v>11.3</v>
      </c>
      <c r="D44" s="43">
        <f>C44+VLOOKUP(Table273[[#This Row],[SPIELER]],Day_2[[SPIELER]:[WIN / LOSS]],2,FALSE)</f>
        <v>18.600000000000001</v>
      </c>
      <c r="E44" s="43">
        <f>D44+VLOOKUP(Table273[[#This Row],[SPIELER]],Day_3[[SPIELER]:[WIN / LOSS]],2,FALSE)</f>
        <v>8.0000000000000018</v>
      </c>
      <c r="F44" s="43">
        <f>E44+VLOOKUP(Table273[[#This Row],[SPIELER]],Day_4[[SPIELER]:[WIN / LOSS]],2,FALSE)</f>
        <v>-0.64999999999999858</v>
      </c>
      <c r="G44" s="43">
        <f>F44+VLOOKUP(Table273[[#This Row],[SPIELER]],Day_5[[SPIELER]:[WIN / LOSS]],2,FALSE)</f>
        <v>4.1500000000000021</v>
      </c>
      <c r="H44" s="43">
        <f>G44+VLOOKUP(Table273[[#This Row],[SPIELER]],Day_6[[SPIELER]:[WIN / LOSS]],2,FALSE)</f>
        <v>8.6500000000000021</v>
      </c>
      <c r="I44" s="43">
        <f>H44+VLOOKUP(Table273[[#This Row],[SPIELER]],Day_7[[SPIELER]:[WIN / LOSS]],2,FALSE)</f>
        <v>28.200000000000003</v>
      </c>
      <c r="J44" s="43">
        <f>I44+VLOOKUP(Table273[[#This Row],[SPIELER]],Day_8[[SPIELER]:[WIN / LOSS]],2,FALSE)</f>
        <v>11.000000000000004</v>
      </c>
      <c r="K44" s="1">
        <f>J44+VLOOKUP(Table273[[#This Row],[SPIELER]],Day_9[[SPIELER]:[WIN / LOSS]],2,FALSE)</f>
        <v>13.400000000000004</v>
      </c>
      <c r="L44" s="57">
        <f>K44+VLOOKUP(Table273[[#This Row],[SPIELER]],Day_10[[SPIELER]:[WIN / LOSS]],2,FALSE)</f>
        <v>13.400000000000004</v>
      </c>
      <c r="M44" s="57">
        <f>L44+VLOOKUP(Table273[[#This Row],[SPIELER]],Day_11[[SPIELER]:[WIN / LOSS]],2,FALSE)</f>
        <v>13.400000000000004</v>
      </c>
      <c r="N44" s="57">
        <f>M44+VLOOKUP(Table273[[#This Row],[SPIELER]],Day_10[[SPIELER]:[WIN / LOSS]],2,FALSE)</f>
        <v>13.400000000000004</v>
      </c>
      <c r="O44" s="57">
        <f>N44+VLOOKUP(Table273[[#This Row],[SPIELER]],Day_10[[SPIELER]:[WIN / LOSS]],2,FALSE)</f>
        <v>13.400000000000004</v>
      </c>
      <c r="P44" s="57">
        <f>O44+VLOOKUP(Table273[[#This Row],[SPIELER]],Day_10[[SPIELER]:[WIN / LOSS]],2,FALSE)</f>
        <v>13.400000000000004</v>
      </c>
      <c r="Q44" s="38">
        <f>P44+VLOOKUP(Table273[[#This Row],[SPIELER]],Day_10[[SPIELER]:[WIN / LOSS]],2,FALSE)</f>
        <v>13.400000000000004</v>
      </c>
    </row>
    <row r="45" spans="1:17" x14ac:dyDescent="0.3">
      <c r="A45" s="46" t="s">
        <v>4</v>
      </c>
      <c r="B45" s="1">
        <f>0</f>
        <v>0</v>
      </c>
      <c r="C45" s="1">
        <f>B45+VLOOKUP(Table273[[#This Row],[SPIELER]],Day_1[[SPIELER]:[WIN / LOSS]],2,FALSE)</f>
        <v>-10</v>
      </c>
      <c r="D45" s="1">
        <f>C45+VLOOKUP(Table273[[#This Row],[SPIELER]],Day_2[[SPIELER]:[WIN / LOSS]],2,FALSE)</f>
        <v>-16.75</v>
      </c>
      <c r="E45" s="1">
        <f>D45+VLOOKUP(Table273[[#This Row],[SPIELER]],Day_3[[SPIELER]:[WIN / LOSS]],2,FALSE)</f>
        <v>2</v>
      </c>
      <c r="F45" s="1">
        <f>E45+VLOOKUP(Table273[[#This Row],[SPIELER]],Day_4[[SPIELER]:[WIN / LOSS]],2,FALSE)</f>
        <v>-1.0499999999999998</v>
      </c>
      <c r="G45" s="1">
        <f>F45+VLOOKUP(Table273[[#This Row],[SPIELER]],Day_5[[SPIELER]:[WIN / LOSS]],2,FALSE)</f>
        <v>-11.05</v>
      </c>
      <c r="H45" s="1">
        <f>G45+VLOOKUP(Table273[[#This Row],[SPIELER]],Day_6[[SPIELER]:[WIN / LOSS]],2,FALSE)</f>
        <v>-21.75</v>
      </c>
      <c r="I45" s="1">
        <f>H45+VLOOKUP(Table273[[#This Row],[SPIELER]],Day_7[[SPIELER]:[WIN / LOSS]],2,FALSE)</f>
        <v>-9.8999999999999986</v>
      </c>
      <c r="J45" s="1">
        <f>I45+VLOOKUP(Table273[[#This Row],[SPIELER]],Day_8[[SPIELER]:[WIN / LOSS]],2,FALSE)</f>
        <v>-9.5499999999999989</v>
      </c>
      <c r="K45" s="1">
        <f>J45+VLOOKUP(Table273[[#This Row],[SPIELER]],Day_9[[SPIELER]:[WIN / LOSS]],2,FALSE)</f>
        <v>-15.6</v>
      </c>
      <c r="L45" s="57">
        <f>K45+VLOOKUP(Table273[[#This Row],[SPIELER]],Day_10[[SPIELER]:[WIN / LOSS]],2,FALSE)</f>
        <v>-15.6</v>
      </c>
      <c r="M45" s="57">
        <f>L45+VLOOKUP(Table273[[#This Row],[SPIELER]],Day_11[[SPIELER]:[WIN / LOSS]],2,FALSE)</f>
        <v>-15.6</v>
      </c>
      <c r="N45" s="57">
        <f>M45+VLOOKUP(Table273[[#This Row],[SPIELER]],Day_10[[SPIELER]:[WIN / LOSS]],2,FALSE)</f>
        <v>-15.6</v>
      </c>
      <c r="O45" s="57">
        <f>N45+VLOOKUP(Table273[[#This Row],[SPIELER]],Day_10[[SPIELER]:[WIN / LOSS]],2,FALSE)</f>
        <v>-15.6</v>
      </c>
      <c r="P45" s="57">
        <f>O45+VLOOKUP(Table273[[#This Row],[SPIELER]],Day_10[[SPIELER]:[WIN / LOSS]],2,FALSE)</f>
        <v>-15.6</v>
      </c>
      <c r="Q45" s="39">
        <f>P45+VLOOKUP(Table273[[#This Row],[SPIELER]],Day_10[[SPIELER]:[WIN / LOSS]],2,FALSE)</f>
        <v>-15.6</v>
      </c>
    </row>
    <row r="46" spans="1:17" x14ac:dyDescent="0.3">
      <c r="A46" s="46" t="s">
        <v>11</v>
      </c>
      <c r="B46" s="21">
        <v>0</v>
      </c>
      <c r="C46" s="21">
        <f>B46+VLOOKUP(Table273[[#This Row],[SPIELER]],Day_1[[SPIELER]:[WIN / LOSS]],2,FALSE)</f>
        <v>0</v>
      </c>
      <c r="D46" s="21">
        <f>C46+VLOOKUP(Table273[[#This Row],[SPIELER]],Day_2[[SPIELER]:[WIN / LOSS]],2,FALSE)</f>
        <v>0</v>
      </c>
      <c r="E46" s="21">
        <f>D46+VLOOKUP(Table273[[#This Row],[SPIELER]],Day_3[[SPIELER]:[WIN / LOSS]],2,FALSE)</f>
        <v>-10</v>
      </c>
      <c r="F46" s="21">
        <f>E46+VLOOKUP(Table273[[#This Row],[SPIELER]],Day_4[[SPIELER]:[WIN / LOSS]],2,FALSE)</f>
        <v>-14</v>
      </c>
      <c r="G46" s="21">
        <f>F46+VLOOKUP(Table273[[#This Row],[SPIELER]],Day_5[[SPIELER]:[WIN / LOSS]],2,FALSE)</f>
        <v>-14</v>
      </c>
      <c r="H46" s="21">
        <f>G46+VLOOKUP(Table273[[#This Row],[SPIELER]],Day_6[[SPIELER]:[WIN / LOSS]],2,FALSE)</f>
        <v>-10.199999999999999</v>
      </c>
      <c r="I46" s="1">
        <f>H46+VLOOKUP(Table273[[#This Row],[SPIELER]],Day_7[[SPIELER]:[WIN / LOSS]],2,FALSE)</f>
        <v>-10.199999999999999</v>
      </c>
      <c r="J46" s="1">
        <f>I46+VLOOKUP(Table273[[#This Row],[SPIELER]],Day_8[[SPIELER]:[WIN / LOSS]],2,FALSE)</f>
        <v>-22.15</v>
      </c>
      <c r="K46" s="1">
        <f>J46+VLOOKUP(Table273[[#This Row],[SPIELER]],Day_9[[SPIELER]:[WIN / LOSS]],2,FALSE)</f>
        <v>-20.2</v>
      </c>
      <c r="L46" s="57">
        <f>K46+VLOOKUP(Table273[[#This Row],[SPIELER]],Day_10[[SPIELER]:[WIN / LOSS]],2,FALSE)</f>
        <v>-20.2</v>
      </c>
      <c r="M46" s="57">
        <f>L46+VLOOKUP(Table273[[#This Row],[SPIELER]],Day_11[[SPIELER]:[WIN / LOSS]],2,FALSE)</f>
        <v>-20.2</v>
      </c>
      <c r="N46" s="57">
        <f>M46+VLOOKUP(Table273[[#This Row],[SPIELER]],Day_10[[SPIELER]:[WIN / LOSS]],2,FALSE)</f>
        <v>-20.2</v>
      </c>
      <c r="O46" s="57">
        <f>N46+VLOOKUP(Table273[[#This Row],[SPIELER]],Day_10[[SPIELER]:[WIN / LOSS]],2,FALSE)</f>
        <v>-20.2</v>
      </c>
      <c r="P46" s="57">
        <f>O46+VLOOKUP(Table273[[#This Row],[SPIELER]],Day_10[[SPIELER]:[WIN / LOSS]],2,FALSE)</f>
        <v>-20.2</v>
      </c>
      <c r="Q46" s="39">
        <f>P46+VLOOKUP(Table273[[#This Row],[SPIELER]],Day_10[[SPIELER]:[WIN / LOSS]],2,FALSE)</f>
        <v>-20.2</v>
      </c>
    </row>
    <row r="47" spans="1:17" x14ac:dyDescent="0.3">
      <c r="A47" s="46" t="s">
        <v>6</v>
      </c>
      <c r="B47" s="21">
        <v>0</v>
      </c>
      <c r="C47" s="21">
        <f>B47+VLOOKUP(Table273[[#This Row],[SPIELER]],Day_1[[SPIELER]:[WIN / LOSS]],2,FALSE)</f>
        <v>0</v>
      </c>
      <c r="D47" s="21">
        <f>C47+VLOOKUP(Table273[[#This Row],[SPIELER]],Day_2[[SPIELER]:[WIN / LOSS]],2,FALSE)</f>
        <v>4</v>
      </c>
      <c r="E47" s="21">
        <f>D47+VLOOKUP(Table273[[#This Row],[SPIELER]],Day_3[[SPIELER]:[WIN / LOSS]],2,FALSE)</f>
        <v>-5.5</v>
      </c>
      <c r="F47" s="21">
        <f>E47+VLOOKUP(Table273[[#This Row],[SPIELER]],Day_4[[SPIELER]:[WIN / LOSS]],2,FALSE)</f>
        <v>-5.5</v>
      </c>
      <c r="G47" s="21">
        <f>F47+VLOOKUP(Table273[[#This Row],[SPIELER]],Day_5[[SPIELER]:[WIN / LOSS]],2,FALSE)</f>
        <v>2.1999999999999993</v>
      </c>
      <c r="H47" s="21">
        <f>G47+VLOOKUP(Table273[[#This Row],[SPIELER]],Day_6[[SPIELER]:[WIN / LOSS]],2,FALSE)</f>
        <v>2.1999999999999993</v>
      </c>
      <c r="I47" s="1">
        <f>H47+VLOOKUP(Table273[[#This Row],[SPIELER]],Day_7[[SPIELER]:[WIN / LOSS]],2,FALSE)</f>
        <v>-7.9500000000000011</v>
      </c>
      <c r="J47" s="1">
        <f>I47+VLOOKUP(Table273[[#This Row],[SPIELER]],Day_8[[SPIELER]:[WIN / LOSS]],2,FALSE)</f>
        <v>-37.950000000000003</v>
      </c>
      <c r="K47" s="1">
        <f>J47+VLOOKUP(Table273[[#This Row],[SPIELER]],Day_9[[SPIELER]:[WIN / LOSS]],2,FALSE)</f>
        <v>-21.500000000000004</v>
      </c>
      <c r="L47" s="57">
        <f>K47+VLOOKUP(Table273[[#This Row],[SPIELER]],Day_10[[SPIELER]:[WIN / LOSS]],2,FALSE)</f>
        <v>-21.500000000000004</v>
      </c>
      <c r="M47" s="57">
        <f>L47+VLOOKUP(Table273[[#This Row],[SPIELER]],Day_11[[SPIELER]:[WIN / LOSS]],2,FALSE)</f>
        <v>-21.500000000000004</v>
      </c>
      <c r="N47" s="57">
        <f>M47+VLOOKUP(Table273[[#This Row],[SPIELER]],Day_10[[SPIELER]:[WIN / LOSS]],2,FALSE)</f>
        <v>-21.500000000000004</v>
      </c>
      <c r="O47" s="57">
        <f>N47+VLOOKUP(Table273[[#This Row],[SPIELER]],Day_10[[SPIELER]:[WIN / LOSS]],2,FALSE)</f>
        <v>-21.500000000000004</v>
      </c>
      <c r="P47" s="57">
        <f>O47+VLOOKUP(Table273[[#This Row],[SPIELER]],Day_10[[SPIELER]:[WIN / LOSS]],2,FALSE)</f>
        <v>-21.500000000000004</v>
      </c>
      <c r="Q47" s="39">
        <f>P47+VLOOKUP(Table273[[#This Row],[SPIELER]],Day_10[[SPIELER]:[WIN / LOSS]],2,FALSE)</f>
        <v>-21.500000000000004</v>
      </c>
    </row>
    <row r="48" spans="1:17" x14ac:dyDescent="0.3">
      <c r="A48" s="46" t="s">
        <v>8</v>
      </c>
      <c r="B48" s="21">
        <v>0</v>
      </c>
      <c r="C48" s="21">
        <f>B48+VLOOKUP(Table273[[#This Row],[SPIELER]],Day_1[[SPIELER]:[WIN / LOSS]],2,FALSE)</f>
        <v>-3.45</v>
      </c>
      <c r="D48" s="21">
        <f>C48+VLOOKUP(Table273[[#This Row],[SPIELER]],Day_2[[SPIELER]:[WIN / LOSS]],2,FALSE)</f>
        <v>-17</v>
      </c>
      <c r="E48" s="21">
        <f>D48+VLOOKUP(Table273[[#This Row],[SPIELER]],Day_3[[SPIELER]:[WIN / LOSS]],2,FALSE)</f>
        <v>-15.9</v>
      </c>
      <c r="F48" s="21">
        <f>E48+VLOOKUP(Table273[[#This Row],[SPIELER]],Day_4[[SPIELER]:[WIN / LOSS]],2,FALSE)</f>
        <v>-3.9500000000000011</v>
      </c>
      <c r="G48" s="21">
        <f>F48+VLOOKUP(Table273[[#This Row],[SPIELER]],Day_5[[SPIELER]:[WIN / LOSS]],2,FALSE)</f>
        <v>-6.4500000000000011</v>
      </c>
      <c r="H48" s="21">
        <f>G48+VLOOKUP(Table273[[#This Row],[SPIELER]],Day_6[[SPIELER]:[WIN / LOSS]],2,FALSE)</f>
        <v>-15.250000000000002</v>
      </c>
      <c r="I48" s="1">
        <f>H48+VLOOKUP(Table273[[#This Row],[SPIELER]],Day_7[[SPIELER]:[WIN / LOSS]],2,FALSE)</f>
        <v>-16.5</v>
      </c>
      <c r="J48" s="1">
        <f>I48+VLOOKUP(Table273[[#This Row],[SPIELER]],Day_8[[SPIELER]:[WIN / LOSS]],2,FALSE)</f>
        <v>20.149999999999999</v>
      </c>
      <c r="K48" s="1">
        <f>J48+VLOOKUP(Table273[[#This Row],[SPIELER]],Day_9[[SPIELER]:[WIN / LOSS]],2,FALSE)</f>
        <v>3.2999999999999972</v>
      </c>
      <c r="L48" s="57">
        <f>K48+VLOOKUP(Table273[[#This Row],[SPIELER]],Day_10[[SPIELER]:[WIN / LOSS]],2,FALSE)</f>
        <v>3.2999999999999972</v>
      </c>
      <c r="M48" s="57">
        <f>L48+VLOOKUP(Table273[[#This Row],[SPIELER]],Day_11[[SPIELER]:[WIN / LOSS]],2,FALSE)</f>
        <v>3.2999999999999972</v>
      </c>
      <c r="N48" s="57">
        <f>M48+VLOOKUP(Table273[[#This Row],[SPIELER]],Day_10[[SPIELER]:[WIN / LOSS]],2,FALSE)</f>
        <v>3.2999999999999972</v>
      </c>
      <c r="O48" s="57">
        <f>N48+VLOOKUP(Table273[[#This Row],[SPIELER]],Day_10[[SPIELER]:[WIN / LOSS]],2,FALSE)</f>
        <v>3.2999999999999972</v>
      </c>
      <c r="P48" s="57">
        <f>O48+VLOOKUP(Table273[[#This Row],[SPIELER]],Day_10[[SPIELER]:[WIN / LOSS]],2,FALSE)</f>
        <v>3.2999999999999972</v>
      </c>
      <c r="Q48" s="39">
        <f>P48+VLOOKUP(Table273[[#This Row],[SPIELER]],Day_10[[SPIELER]:[WIN / LOSS]],2,FALSE)</f>
        <v>3.2999999999999972</v>
      </c>
    </row>
    <row r="49" spans="1:17" x14ac:dyDescent="0.3">
      <c r="A49" s="46" t="s">
        <v>22</v>
      </c>
      <c r="B49" s="57">
        <v>0</v>
      </c>
      <c r="C49" s="57">
        <f>B49+VLOOKUP(Table273[[#This Row],[SPIELER]],Day_1[[SPIELER]:[WIN / LOSS]],2,FALSE)</f>
        <v>0</v>
      </c>
      <c r="D49" s="57">
        <f>C49+VLOOKUP(Table273[[#This Row],[SPIELER]],Day_2[[SPIELER]:[WIN / LOSS]],2,FALSE)</f>
        <v>0</v>
      </c>
      <c r="E49" s="57">
        <f>D49+VLOOKUP(Table273[[#This Row],[SPIELER]],Day_3[[SPIELER]:[WIN / LOSS]],2,FALSE)</f>
        <v>0</v>
      </c>
      <c r="F49" s="57">
        <f>E49+VLOOKUP(Table273[[#This Row],[SPIELER]],Day_4[[SPIELER]:[WIN / LOSS]],2,FALSE)</f>
        <v>10.7</v>
      </c>
      <c r="G49" s="57">
        <f>F49+VLOOKUP(Table273[[#This Row],[SPIELER]],Day_5[[SPIELER]:[WIN / LOSS]],2,FALSE)</f>
        <v>10.7</v>
      </c>
      <c r="H49" s="57">
        <f>G49+VLOOKUP(Table273[[#This Row],[SPIELER]],Day_6[[SPIELER]:[WIN / LOSS]],2,FALSE)</f>
        <v>10.7</v>
      </c>
      <c r="I49" s="57">
        <f>H49+VLOOKUP(Table273[[#This Row],[SPIELER]],Day_7[[SPIELER]:[WIN / LOSS]],2,FALSE)</f>
        <v>10.7</v>
      </c>
      <c r="J49" s="57">
        <f>I49+VLOOKUP(Table273[[#This Row],[SPIELER]],Day_8[[SPIELER]:[WIN / LOSS]],2,FALSE)</f>
        <v>10.7</v>
      </c>
      <c r="K49" s="57">
        <f>J49+VLOOKUP(Table273[[#This Row],[SPIELER]],Day_9[[SPIELER]:[WIN / LOSS]],2,FALSE)</f>
        <v>10.7</v>
      </c>
      <c r="L49" s="57">
        <f>K49+VLOOKUP(Table273[[#This Row],[SPIELER]],Day_10[[SPIELER]:[WIN / LOSS]],2,FALSE)</f>
        <v>10.7</v>
      </c>
      <c r="M49" s="57">
        <f>L49+VLOOKUP(Table273[[#This Row],[SPIELER]],Day_11[[SPIELER]:[WIN / LOSS]],2,FALSE)</f>
        <v>10.7</v>
      </c>
      <c r="N49" s="57">
        <f>M49+VLOOKUP(Table273[[#This Row],[SPIELER]],Day_10[[SPIELER]:[WIN / LOSS]],2,FALSE)</f>
        <v>10.7</v>
      </c>
      <c r="O49" s="57">
        <f>N49+VLOOKUP(Table273[[#This Row],[SPIELER]],Day_10[[SPIELER]:[WIN / LOSS]],2,FALSE)</f>
        <v>10.7</v>
      </c>
      <c r="P49" s="57">
        <f>O49+VLOOKUP(Table273[[#This Row],[SPIELER]],Day_10[[SPIELER]:[WIN / LOSS]],2,FALSE)</f>
        <v>10.7</v>
      </c>
      <c r="Q49" s="39">
        <f>P49+VLOOKUP(Table273[[#This Row],[SPIELER]],Day_10[[SPIELER]:[WIN / LOSS]],2,FALSE)</f>
        <v>10.7</v>
      </c>
    </row>
    <row r="50" spans="1:17" x14ac:dyDescent="0.3">
      <c r="A50" s="46" t="s">
        <v>5</v>
      </c>
      <c r="B50" s="63">
        <v>0</v>
      </c>
      <c r="C50" s="63">
        <f>B50+VLOOKUP(Table273[[#This Row],[SPIELER]],Day_1[[SPIELER]:[WIN / LOSS]],2,FALSE)</f>
        <v>2.1500000000000004</v>
      </c>
      <c r="D50" s="63">
        <f>C50+VLOOKUP(Table273[[#This Row],[SPIELER]],Day_2[[SPIELER]:[WIN / LOSS]],2,FALSE)</f>
        <v>11.15</v>
      </c>
      <c r="E50" s="63">
        <f>D50+VLOOKUP(Table273[[#This Row],[SPIELER]],Day_3[[SPIELER]:[WIN / LOSS]],2,FALSE)</f>
        <v>21.4</v>
      </c>
      <c r="F50" s="63">
        <f>E50+VLOOKUP(Table273[[#This Row],[SPIELER]],Day_4[[SPIELER]:[WIN / LOSS]],2,FALSE)</f>
        <v>14.45</v>
      </c>
      <c r="G50" s="63">
        <f>F50+VLOOKUP(Table273[[#This Row],[SPIELER]],Day_5[[SPIELER]:[WIN / LOSS]],2,FALSE)</f>
        <v>14.45</v>
      </c>
      <c r="H50" s="63">
        <f>G50+VLOOKUP(Table273[[#This Row],[SPIELER]],Day_6[[SPIELER]:[WIN / LOSS]],2,FALSE)</f>
        <v>15.5</v>
      </c>
      <c r="I50" s="57">
        <f>H50+VLOOKUP(Table273[[#This Row],[SPIELER]],Day_7[[SPIELER]:[WIN / LOSS]],2,FALSE)</f>
        <v>-4.5</v>
      </c>
      <c r="J50" s="57">
        <f>I50+VLOOKUP(Table273[[#This Row],[SPIELER]],Day_8[[SPIELER]:[WIN / LOSS]],2,FALSE)</f>
        <v>17.649999999999999</v>
      </c>
      <c r="K50" s="57">
        <f>J50+VLOOKUP(Table273[[#This Row],[SPIELER]],Day_9[[SPIELER]:[WIN / LOSS]],2,FALSE)</f>
        <v>19.75</v>
      </c>
      <c r="L50" s="57">
        <f>K50+VLOOKUP(Table273[[#This Row],[SPIELER]],Day_10[[SPIELER]:[WIN / LOSS]],2,FALSE)</f>
        <v>19.75</v>
      </c>
      <c r="M50" s="57">
        <f>L50+VLOOKUP(Table273[[#This Row],[SPIELER]],Day_11[[SPIELER]:[WIN / LOSS]],2,FALSE)</f>
        <v>19.75</v>
      </c>
      <c r="N50" s="57">
        <f>M50+VLOOKUP(Table273[[#This Row],[SPIELER]],Day_10[[SPIELER]:[WIN / LOSS]],2,FALSE)</f>
        <v>19.75</v>
      </c>
      <c r="O50" s="57">
        <f>N50+VLOOKUP(Table273[[#This Row],[SPIELER]],Day_10[[SPIELER]:[WIN / LOSS]],2,FALSE)</f>
        <v>19.75</v>
      </c>
      <c r="P50" s="57">
        <f>O50+VLOOKUP(Table273[[#This Row],[SPIELER]],Day_10[[SPIELER]:[WIN / LOSS]],2,FALSE)</f>
        <v>19.75</v>
      </c>
      <c r="Q50" s="39">
        <f>P50+VLOOKUP(Table273[[#This Row],[SPIELER]],Day_10[[SPIELER]:[WIN / LOSS]],2,FALSE)</f>
        <v>19.75</v>
      </c>
    </row>
    <row r="51" spans="1:17" ht="15" thickBot="1" x14ac:dyDescent="0.35">
      <c r="A51" s="49" t="s">
        <v>27</v>
      </c>
      <c r="B51" s="50">
        <v>0</v>
      </c>
      <c r="C51" s="50">
        <f>B51+VLOOKUP(Table273[[#This Row],[SPIELER]],Day_1[[SPIELER]:[WIN / LOSS]],2,FALSE)</f>
        <v>0</v>
      </c>
      <c r="D51" s="50">
        <f>C51+VLOOKUP(Table273[[#This Row],[SPIELER]],Day_2[[SPIELER]:[WIN / LOSS]],2,FALSE)</f>
        <v>0</v>
      </c>
      <c r="E51" s="50">
        <f>D51+VLOOKUP(Table273[[#This Row],[SPIELER]],Day_3[[SPIELER]:[WIN / LOSS]],2,FALSE)</f>
        <v>0</v>
      </c>
      <c r="F51" s="50">
        <f>E51+VLOOKUP(Table273[[#This Row],[SPIELER]],Day_4[[SPIELER]:[WIN / LOSS]],2,FALSE)</f>
        <v>0</v>
      </c>
      <c r="G51" s="50">
        <f>F51+VLOOKUP(Table273[[#This Row],[SPIELER]],Day_5[[SPIELER]:[WIN / LOSS]],2,FALSE)</f>
        <v>0</v>
      </c>
      <c r="H51" s="50">
        <f>G51+VLOOKUP(Table273[[#This Row],[SPIELER]],Day_6[[SPIELER]:[WIN / LOSS]],2,FALSE)</f>
        <v>10.149999999999999</v>
      </c>
      <c r="I51" s="6">
        <f>H51+VLOOKUP(Table273[[#This Row],[SPIELER]],Day_7[[SPIELER]:[WIN / LOSS]],2,FALSE)</f>
        <v>10.149999999999999</v>
      </c>
      <c r="J51" s="6">
        <f>I51+VLOOKUP(Table273[[#This Row],[SPIELER]],Day_8[[SPIELER]:[WIN / LOSS]],2,FALSE)</f>
        <v>10.149999999999999</v>
      </c>
      <c r="K51" s="6">
        <f>J51+VLOOKUP(Table273[[#This Row],[SPIELER]],Day_9[[SPIELER]:[WIN / LOSS]],2,FALSE)</f>
        <v>10.149999999999999</v>
      </c>
      <c r="L51" s="6">
        <f>K51+VLOOKUP(Table273[[#This Row],[SPIELER]],Day_10[[SPIELER]:[WIN / LOSS]],2,FALSE)</f>
        <v>10.149999999999999</v>
      </c>
      <c r="M51" s="6">
        <f>L51+VLOOKUP(Table273[[#This Row],[SPIELER]],Day_11[[SPIELER]:[WIN / LOSS]],2,FALSE)</f>
        <v>10.149999999999999</v>
      </c>
      <c r="N51" s="6">
        <f>M51+VLOOKUP(Table273[[#This Row],[SPIELER]],Day_10[[SPIELER]:[WIN / LOSS]],2,FALSE)</f>
        <v>10.149999999999999</v>
      </c>
      <c r="O51" s="6">
        <f>N51+VLOOKUP(Table273[[#This Row],[SPIELER]],Day_10[[SPIELER]:[WIN / LOSS]],2,FALSE)</f>
        <v>10.149999999999999</v>
      </c>
      <c r="P51" s="6">
        <f>O51+VLOOKUP(Table273[[#This Row],[SPIELER]],Day_10[[SPIELER]:[WIN / LOSS]],2,FALSE)</f>
        <v>10.149999999999999</v>
      </c>
      <c r="Q51" s="40">
        <f>P51+VLOOKUP(Table273[[#This Row],[SPIELER]],Day_10[[SPIELER]:[WIN / LOSS]],2,FALSE)</f>
        <v>10.149999999999999</v>
      </c>
    </row>
  </sheetData>
  <mergeCells count="1">
    <mergeCell ref="A42:Q42"/>
  </mergeCells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C19E-52AA-114E-A138-C334324D6AA0}">
  <sheetPr codeName="Sheet12"/>
  <dimension ref="A1:G12"/>
  <sheetViews>
    <sheetView zoomScale="131" workbookViewId="0">
      <selection activeCell="F22" sqref="F22"/>
    </sheetView>
  </sheetViews>
  <sheetFormatPr defaultColWidth="8.77734375" defaultRowHeight="14.4" x14ac:dyDescent="0.3"/>
  <cols>
    <col min="1" max="1" width="10.6640625" bestFit="1" customWidth="1"/>
    <col min="2" max="2" width="14.6640625" bestFit="1" customWidth="1"/>
    <col min="3" max="3" width="13" bestFit="1" customWidth="1"/>
    <col min="4" max="4" width="16.109375" bestFit="1" customWidth="1"/>
    <col min="5" max="6" width="17.109375" bestFit="1" customWidth="1"/>
    <col min="7" max="7" width="18.109375" bestFit="1" customWidth="1"/>
  </cols>
  <sheetData>
    <row r="1" spans="1:7" ht="15" thickBot="1" x14ac:dyDescent="0.3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3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3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3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3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3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3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3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5" thickBot="1" x14ac:dyDescent="0.3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5" thickBot="1" x14ac:dyDescent="0.35">
      <c r="A10" s="42"/>
      <c r="B10" s="30"/>
      <c r="C10" s="27"/>
      <c r="D10" s="28"/>
      <c r="E10" s="28"/>
      <c r="F10" s="32"/>
      <c r="G10" s="45"/>
    </row>
    <row r="11" spans="1:7" ht="15" thickBot="1" x14ac:dyDescent="0.3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3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C52E-7DD0-C943-A8C1-8B5B236B9838}">
  <sheetPr codeName="Sheet2"/>
  <dimension ref="A1:G11"/>
  <sheetViews>
    <sheetView zoomScale="181" workbookViewId="0">
      <selection activeCell="A6" sqref="A6"/>
    </sheetView>
  </sheetViews>
  <sheetFormatPr defaultColWidth="8.77734375" defaultRowHeight="14.4" x14ac:dyDescent="0.3"/>
  <cols>
    <col min="1" max="1" width="10.6640625" bestFit="1" customWidth="1"/>
    <col min="2" max="2" width="14.6640625" bestFit="1" customWidth="1"/>
    <col min="3" max="3" width="13" bestFit="1" customWidth="1"/>
    <col min="4" max="4" width="16.109375" bestFit="1" customWidth="1"/>
    <col min="5" max="6" width="17.109375" bestFit="1" customWidth="1"/>
    <col min="7" max="7" width="18.109375" bestFit="1" customWidth="1"/>
  </cols>
  <sheetData>
    <row r="1" spans="1:7" ht="15" thickBot="1" x14ac:dyDescent="0.3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3">
      <c r="A2" s="9" t="s">
        <v>5</v>
      </c>
      <c r="B2" s="18">
        <f t="shared" ref="B2:B9" si="0">SUM(D2*0.05,E2*0.1,F2*0.25,G2*1)-C2</f>
        <v>9</v>
      </c>
      <c r="C2" s="2">
        <v>10</v>
      </c>
      <c r="D2">
        <v>7</v>
      </c>
      <c r="E2">
        <v>24</v>
      </c>
      <c r="F2" s="10">
        <v>17</v>
      </c>
      <c r="G2" s="11">
        <v>12</v>
      </c>
    </row>
    <row r="3" spans="1:7" x14ac:dyDescent="0.3">
      <c r="A3" s="3" t="s">
        <v>8</v>
      </c>
      <c r="B3" s="18">
        <f t="shared" si="0"/>
        <v>-13.55</v>
      </c>
      <c r="C3" s="2">
        <v>20</v>
      </c>
      <c r="D3">
        <v>9</v>
      </c>
      <c r="E3">
        <v>10</v>
      </c>
      <c r="F3">
        <v>4</v>
      </c>
      <c r="G3" s="11">
        <v>4</v>
      </c>
    </row>
    <row r="4" spans="1:7" x14ac:dyDescent="0.3">
      <c r="A4" s="3" t="s">
        <v>6</v>
      </c>
      <c r="B4" s="18">
        <f t="shared" si="0"/>
        <v>4</v>
      </c>
      <c r="C4" s="2">
        <v>10</v>
      </c>
      <c r="D4">
        <v>0</v>
      </c>
      <c r="E4">
        <v>10</v>
      </c>
      <c r="F4">
        <v>8</v>
      </c>
      <c r="G4" s="11">
        <v>11</v>
      </c>
    </row>
    <row r="5" spans="1:7" x14ac:dyDescent="0.3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3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3">
      <c r="A7" s="3" t="s">
        <v>4</v>
      </c>
      <c r="B7" s="18">
        <f t="shared" si="0"/>
        <v>-6.75</v>
      </c>
      <c r="C7" s="2">
        <v>10</v>
      </c>
      <c r="D7">
        <v>6</v>
      </c>
      <c r="E7">
        <v>2</v>
      </c>
      <c r="F7">
        <v>3</v>
      </c>
      <c r="G7" s="11">
        <v>2</v>
      </c>
    </row>
    <row r="8" spans="1:7" x14ac:dyDescent="0.3">
      <c r="A8" s="3" t="s">
        <v>7</v>
      </c>
      <c r="B8" s="18">
        <f t="shared" si="0"/>
        <v>7.3000000000000007</v>
      </c>
      <c r="C8" s="2">
        <v>10</v>
      </c>
      <c r="D8">
        <v>28</v>
      </c>
      <c r="E8">
        <v>44</v>
      </c>
      <c r="F8">
        <v>18</v>
      </c>
      <c r="G8" s="11">
        <v>7</v>
      </c>
    </row>
    <row r="9" spans="1:7" ht="15" thickBot="1" x14ac:dyDescent="0.3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5" thickBot="1" x14ac:dyDescent="0.35">
      <c r="A10" s="29"/>
      <c r="B10" s="30"/>
      <c r="C10" s="27"/>
      <c r="D10" s="28"/>
      <c r="E10" s="28"/>
      <c r="F10" s="32"/>
      <c r="G10" s="31"/>
    </row>
    <row r="11" spans="1:7" ht="15" thickBot="1" x14ac:dyDescent="0.35">
      <c r="A11" s="22" t="s">
        <v>19</v>
      </c>
      <c r="B11" s="23">
        <f t="shared" ref="B11:G11" si="1">SUM(B2:B9)</f>
        <v>0</v>
      </c>
      <c r="C11" s="24">
        <f t="shared" si="1"/>
        <v>60</v>
      </c>
      <c r="D11" s="25">
        <f t="shared" si="1"/>
        <v>50</v>
      </c>
      <c r="E11" s="25">
        <f t="shared" si="1"/>
        <v>90</v>
      </c>
      <c r="F11" s="25">
        <f t="shared" si="1"/>
        <v>50</v>
      </c>
      <c r="G11" s="26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D082-ECC7-C54D-ACB9-C518F3CF977A}">
  <sheetPr codeName="Sheet3"/>
  <dimension ref="A1:G11"/>
  <sheetViews>
    <sheetView zoomScale="160" workbookViewId="0">
      <selection activeCell="A6" sqref="A6"/>
    </sheetView>
  </sheetViews>
  <sheetFormatPr defaultColWidth="8.77734375" defaultRowHeight="14.4" x14ac:dyDescent="0.3"/>
  <cols>
    <col min="1" max="1" width="10.6640625" bestFit="1" customWidth="1"/>
    <col min="2" max="2" width="14.6640625" bestFit="1" customWidth="1"/>
    <col min="3" max="3" width="13" bestFit="1" customWidth="1"/>
    <col min="4" max="4" width="16.109375" bestFit="1" customWidth="1"/>
    <col min="5" max="6" width="17.109375" bestFit="1" customWidth="1"/>
    <col min="7" max="7" width="18.109375" bestFit="1" customWidth="1"/>
  </cols>
  <sheetData>
    <row r="1" spans="1:7" ht="15" thickBot="1" x14ac:dyDescent="0.3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3">
      <c r="A2" s="9" t="s">
        <v>5</v>
      </c>
      <c r="B2" s="18">
        <f t="shared" ref="B2:B9" si="0">SUM(D2*0.05,E2*0.1,F2*0.25,G2*1)-C2</f>
        <v>10.25</v>
      </c>
      <c r="C2" s="2">
        <v>10</v>
      </c>
      <c r="D2">
        <v>11</v>
      </c>
      <c r="E2">
        <v>32</v>
      </c>
      <c r="F2" s="10">
        <v>30</v>
      </c>
      <c r="G2" s="11">
        <v>9</v>
      </c>
    </row>
    <row r="3" spans="1:7" x14ac:dyDescent="0.3">
      <c r="A3" s="3" t="s">
        <v>8</v>
      </c>
      <c r="B3" s="18">
        <f t="shared" si="0"/>
        <v>1.0999999999999996</v>
      </c>
      <c r="C3" s="2">
        <v>10</v>
      </c>
      <c r="D3">
        <v>6</v>
      </c>
      <c r="E3">
        <v>8</v>
      </c>
      <c r="F3">
        <v>16</v>
      </c>
      <c r="G3" s="11">
        <v>6</v>
      </c>
    </row>
    <row r="4" spans="1:7" x14ac:dyDescent="0.3">
      <c r="A4" s="3" t="s">
        <v>6</v>
      </c>
      <c r="B4" s="18">
        <f t="shared" si="0"/>
        <v>-9.5</v>
      </c>
      <c r="C4" s="2">
        <v>20</v>
      </c>
      <c r="D4">
        <v>20</v>
      </c>
      <c r="E4">
        <v>10</v>
      </c>
      <c r="F4">
        <v>14</v>
      </c>
      <c r="G4" s="11">
        <v>5</v>
      </c>
    </row>
    <row r="5" spans="1:7" x14ac:dyDescent="0.3">
      <c r="A5" s="3" t="s">
        <v>11</v>
      </c>
      <c r="B5" s="18">
        <f t="shared" si="0"/>
        <v>-10</v>
      </c>
      <c r="C5" s="2">
        <v>10</v>
      </c>
      <c r="D5">
        <v>0</v>
      </c>
      <c r="E5">
        <v>0</v>
      </c>
      <c r="F5">
        <v>0</v>
      </c>
      <c r="G5" s="11">
        <v>0</v>
      </c>
    </row>
    <row r="6" spans="1:7" x14ac:dyDescent="0.3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3">
      <c r="A7" s="3" t="s">
        <v>4</v>
      </c>
      <c r="B7" s="18">
        <f t="shared" si="0"/>
        <v>18.75</v>
      </c>
      <c r="C7" s="2">
        <v>10</v>
      </c>
      <c r="D7">
        <v>5</v>
      </c>
      <c r="E7">
        <v>20</v>
      </c>
      <c r="F7">
        <v>10</v>
      </c>
      <c r="G7" s="11">
        <v>24</v>
      </c>
    </row>
    <row r="8" spans="1:7" x14ac:dyDescent="0.3">
      <c r="A8" s="3" t="s">
        <v>7</v>
      </c>
      <c r="B8" s="18">
        <f t="shared" si="0"/>
        <v>-10.6</v>
      </c>
      <c r="C8" s="2">
        <v>20</v>
      </c>
      <c r="D8">
        <v>8</v>
      </c>
      <c r="E8">
        <v>30</v>
      </c>
      <c r="F8">
        <v>0</v>
      </c>
      <c r="G8" s="11">
        <v>6</v>
      </c>
    </row>
    <row r="9" spans="1:7" ht="15" thickBot="1" x14ac:dyDescent="0.3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5" thickBot="1" x14ac:dyDescent="0.35">
      <c r="A10" s="29"/>
      <c r="B10" s="30"/>
      <c r="C10" s="27"/>
      <c r="D10" s="28"/>
      <c r="E10" s="28"/>
      <c r="F10" s="32"/>
      <c r="G10" s="31"/>
    </row>
    <row r="11" spans="1:7" ht="15" thickBot="1" x14ac:dyDescent="0.35">
      <c r="A11" s="22" t="s">
        <v>19</v>
      </c>
      <c r="B11" s="23">
        <f t="shared" ref="B11:G11" si="1">SUM(B2:B9)</f>
        <v>0</v>
      </c>
      <c r="C11" s="24">
        <f t="shared" si="1"/>
        <v>80</v>
      </c>
      <c r="D11" s="25">
        <f t="shared" si="1"/>
        <v>50</v>
      </c>
      <c r="E11" s="25">
        <f t="shared" si="1"/>
        <v>100</v>
      </c>
      <c r="F11" s="25">
        <f t="shared" si="1"/>
        <v>70</v>
      </c>
      <c r="G11" s="26">
        <f t="shared" si="1"/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98DB-6BEB-954A-A754-AA29C084C081}">
  <sheetPr codeName="Sheet4"/>
  <dimension ref="A1:G11"/>
  <sheetViews>
    <sheetView zoomScale="169" workbookViewId="0">
      <selection activeCell="A6" sqref="A6"/>
    </sheetView>
  </sheetViews>
  <sheetFormatPr defaultColWidth="8.77734375" defaultRowHeight="14.4" x14ac:dyDescent="0.3"/>
  <cols>
    <col min="1" max="1" width="10.6640625" bestFit="1" customWidth="1"/>
    <col min="2" max="2" width="14.6640625" bestFit="1" customWidth="1"/>
    <col min="3" max="3" width="13" bestFit="1" customWidth="1"/>
    <col min="4" max="4" width="16.109375" bestFit="1" customWidth="1"/>
    <col min="5" max="6" width="17.109375" bestFit="1" customWidth="1"/>
    <col min="7" max="7" width="18.109375" bestFit="1" customWidth="1"/>
  </cols>
  <sheetData>
    <row r="1" spans="1:7" ht="15" thickBot="1" x14ac:dyDescent="0.3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3">
      <c r="A2" s="9" t="s">
        <v>5</v>
      </c>
      <c r="B2" s="18">
        <f t="shared" ref="B2:B9" si="0">SUM(D2*0.05,E2*0.1,F2*0.25,G2*1)-C2</f>
        <v>-6.9499999999999993</v>
      </c>
      <c r="C2" s="2">
        <v>10</v>
      </c>
      <c r="D2">
        <v>12</v>
      </c>
      <c r="E2">
        <v>12</v>
      </c>
      <c r="F2" s="10">
        <v>1</v>
      </c>
      <c r="G2" s="11">
        <v>1</v>
      </c>
    </row>
    <row r="3" spans="1:7" x14ac:dyDescent="0.3">
      <c r="A3" s="3" t="s">
        <v>8</v>
      </c>
      <c r="B3" s="18">
        <f t="shared" si="0"/>
        <v>11.95</v>
      </c>
      <c r="C3" s="2">
        <v>10</v>
      </c>
      <c r="D3">
        <v>9</v>
      </c>
      <c r="E3">
        <v>30</v>
      </c>
      <c r="F3">
        <v>14</v>
      </c>
      <c r="G3" s="11">
        <v>15</v>
      </c>
    </row>
    <row r="4" spans="1:7" x14ac:dyDescent="0.3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3">
      <c r="A5" s="3" t="s">
        <v>11</v>
      </c>
      <c r="B5" s="18">
        <f t="shared" si="0"/>
        <v>-4</v>
      </c>
      <c r="C5" s="2">
        <v>10</v>
      </c>
      <c r="D5">
        <v>4</v>
      </c>
      <c r="E5">
        <v>3</v>
      </c>
      <c r="F5">
        <v>2</v>
      </c>
      <c r="G5" s="11">
        <v>5</v>
      </c>
    </row>
    <row r="6" spans="1:7" x14ac:dyDescent="0.3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3">
      <c r="A7" s="3" t="s">
        <v>4</v>
      </c>
      <c r="B7" s="18">
        <f t="shared" si="0"/>
        <v>-3.05</v>
      </c>
      <c r="C7" s="2">
        <v>10</v>
      </c>
      <c r="D7">
        <v>0</v>
      </c>
      <c r="E7">
        <v>7</v>
      </c>
      <c r="F7">
        <v>17</v>
      </c>
      <c r="G7" s="11">
        <v>2</v>
      </c>
    </row>
    <row r="8" spans="1:7" x14ac:dyDescent="0.3">
      <c r="A8" s="3" t="s">
        <v>7</v>
      </c>
      <c r="B8" s="18">
        <f t="shared" si="0"/>
        <v>-8.65</v>
      </c>
      <c r="C8" s="2">
        <v>10</v>
      </c>
      <c r="D8">
        <v>2</v>
      </c>
      <c r="E8">
        <v>0</v>
      </c>
      <c r="F8">
        <v>5</v>
      </c>
      <c r="G8" s="11">
        <v>0</v>
      </c>
    </row>
    <row r="9" spans="1:7" ht="15" thickBot="1" x14ac:dyDescent="0.35">
      <c r="A9" s="17" t="s">
        <v>22</v>
      </c>
      <c r="B9" s="19">
        <f t="shared" si="0"/>
        <v>10.7</v>
      </c>
      <c r="C9" s="7">
        <v>10</v>
      </c>
      <c r="D9" s="8">
        <v>9</v>
      </c>
      <c r="E9" s="8">
        <v>20</v>
      </c>
      <c r="F9" s="8">
        <v>21</v>
      </c>
      <c r="G9" s="12">
        <v>13</v>
      </c>
    </row>
    <row r="10" spans="1:7" ht="15" thickBot="1" x14ac:dyDescent="0.35">
      <c r="A10" s="29"/>
      <c r="B10" s="30"/>
      <c r="C10" s="27"/>
      <c r="D10" s="28"/>
      <c r="E10" s="28"/>
      <c r="F10" s="32"/>
      <c r="G10" s="31"/>
    </row>
    <row r="11" spans="1:7" ht="15" thickBot="1" x14ac:dyDescent="0.35">
      <c r="A11" s="22" t="s">
        <v>19</v>
      </c>
      <c r="B11" s="23">
        <f t="shared" ref="B11:G11" si="1">SUM(B2:B9)</f>
        <v>0</v>
      </c>
      <c r="C11" s="24">
        <f t="shared" si="1"/>
        <v>60</v>
      </c>
      <c r="D11" s="25">
        <f t="shared" si="1"/>
        <v>36</v>
      </c>
      <c r="E11" s="25">
        <f t="shared" si="1"/>
        <v>72</v>
      </c>
      <c r="F11" s="25">
        <f t="shared" si="1"/>
        <v>60</v>
      </c>
      <c r="G11" s="26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09BB-012D-8C41-A906-B7FB9476A3BB}">
  <sheetPr codeName="Sheet5"/>
  <dimension ref="A1:G11"/>
  <sheetViews>
    <sheetView zoomScale="169" workbookViewId="0">
      <selection activeCell="A6" sqref="A6"/>
    </sheetView>
  </sheetViews>
  <sheetFormatPr defaultColWidth="8.77734375" defaultRowHeight="14.4" x14ac:dyDescent="0.3"/>
  <cols>
    <col min="1" max="1" width="10.6640625" bestFit="1" customWidth="1"/>
    <col min="2" max="2" width="14.6640625" bestFit="1" customWidth="1"/>
    <col min="3" max="3" width="13" bestFit="1" customWidth="1"/>
    <col min="4" max="4" width="16.109375" bestFit="1" customWidth="1"/>
    <col min="5" max="6" width="17.109375" bestFit="1" customWidth="1"/>
    <col min="7" max="7" width="18.109375" bestFit="1" customWidth="1"/>
  </cols>
  <sheetData>
    <row r="1" spans="1:7" ht="15" thickBot="1" x14ac:dyDescent="0.3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3">
      <c r="A2" s="9" t="s">
        <v>27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3">
      <c r="A3" s="3" t="s">
        <v>5</v>
      </c>
      <c r="B3" s="18">
        <f t="shared" si="0"/>
        <v>0</v>
      </c>
      <c r="C3" s="2">
        <v>10</v>
      </c>
      <c r="D3">
        <v>2</v>
      </c>
      <c r="E3">
        <v>9</v>
      </c>
      <c r="F3">
        <v>8</v>
      </c>
      <c r="G3" s="11">
        <v>7</v>
      </c>
    </row>
    <row r="4" spans="1:7" x14ac:dyDescent="0.3">
      <c r="A4" s="3" t="s">
        <v>22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3">
      <c r="A5" s="3" t="s">
        <v>8</v>
      </c>
      <c r="B5" s="18">
        <f t="shared" si="0"/>
        <v>-2.5</v>
      </c>
      <c r="C5" s="2">
        <v>10</v>
      </c>
      <c r="D5">
        <v>7</v>
      </c>
      <c r="E5">
        <v>4</v>
      </c>
      <c r="F5">
        <v>7</v>
      </c>
      <c r="G5" s="11">
        <v>5</v>
      </c>
    </row>
    <row r="6" spans="1:7" x14ac:dyDescent="0.3">
      <c r="A6" s="3" t="s">
        <v>6</v>
      </c>
      <c r="B6" s="18">
        <f t="shared" si="0"/>
        <v>7.6999999999999993</v>
      </c>
      <c r="C6" s="2">
        <v>10</v>
      </c>
      <c r="D6">
        <v>19</v>
      </c>
      <c r="E6">
        <v>40</v>
      </c>
      <c r="F6">
        <v>11</v>
      </c>
      <c r="G6" s="11">
        <v>10</v>
      </c>
    </row>
    <row r="7" spans="1:7" x14ac:dyDescent="0.3">
      <c r="A7" s="3" t="s">
        <v>11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3">
      <c r="A8" s="3" t="s">
        <v>4</v>
      </c>
      <c r="B8" s="18">
        <f t="shared" si="0"/>
        <v>-10</v>
      </c>
      <c r="C8" s="2">
        <v>10</v>
      </c>
      <c r="D8">
        <v>0</v>
      </c>
      <c r="E8">
        <v>0</v>
      </c>
      <c r="F8">
        <v>0</v>
      </c>
      <c r="G8" s="11">
        <v>0</v>
      </c>
    </row>
    <row r="9" spans="1:7" ht="15" thickBot="1" x14ac:dyDescent="0.35">
      <c r="A9" s="17" t="s">
        <v>7</v>
      </c>
      <c r="B9" s="19">
        <f t="shared" si="0"/>
        <v>4.8000000000000007</v>
      </c>
      <c r="C9" s="7">
        <v>10</v>
      </c>
      <c r="D9" s="8">
        <v>2</v>
      </c>
      <c r="E9" s="8">
        <v>7</v>
      </c>
      <c r="F9" s="8">
        <v>24</v>
      </c>
      <c r="G9" s="12">
        <v>8</v>
      </c>
    </row>
    <row r="10" spans="1:7" ht="15" thickBot="1" x14ac:dyDescent="0.35">
      <c r="A10" s="29"/>
      <c r="B10" s="30"/>
      <c r="C10" s="27"/>
      <c r="D10" s="28"/>
      <c r="E10" s="28"/>
      <c r="F10" s="32"/>
      <c r="G10" s="31"/>
    </row>
    <row r="11" spans="1:7" ht="15" thickBot="1" x14ac:dyDescent="0.35">
      <c r="A11" s="22" t="s">
        <v>19</v>
      </c>
      <c r="B11" s="23">
        <f t="shared" ref="B11:G11" si="1">SUM(B2:B9)</f>
        <v>0</v>
      </c>
      <c r="C11" s="24">
        <f t="shared" si="1"/>
        <v>50</v>
      </c>
      <c r="D11" s="25">
        <f t="shared" si="1"/>
        <v>30</v>
      </c>
      <c r="E11" s="25">
        <f t="shared" si="1"/>
        <v>60</v>
      </c>
      <c r="F11" s="25">
        <f t="shared" si="1"/>
        <v>50</v>
      </c>
      <c r="G11" s="26">
        <f t="shared" si="1"/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E8D9-E094-CF40-9732-286984B1453C}">
  <sheetPr codeName="Sheet6"/>
  <dimension ref="A1:G11"/>
  <sheetViews>
    <sheetView zoomScale="169" workbookViewId="0">
      <selection activeCell="G9" sqref="G9"/>
    </sheetView>
  </sheetViews>
  <sheetFormatPr defaultColWidth="8.77734375" defaultRowHeight="14.4" x14ac:dyDescent="0.3"/>
  <cols>
    <col min="1" max="1" width="10.6640625" bestFit="1" customWidth="1"/>
    <col min="2" max="2" width="14.6640625" bestFit="1" customWidth="1"/>
    <col min="3" max="3" width="13" bestFit="1" customWidth="1"/>
    <col min="4" max="4" width="16.109375" bestFit="1" customWidth="1"/>
    <col min="5" max="6" width="17.109375" bestFit="1" customWidth="1"/>
    <col min="7" max="7" width="18.109375" bestFit="1" customWidth="1"/>
  </cols>
  <sheetData>
    <row r="1" spans="1:7" ht="15" thickBot="1" x14ac:dyDescent="0.3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3">
      <c r="A2" s="9" t="s">
        <v>5</v>
      </c>
      <c r="B2" s="18">
        <f t="shared" ref="B2:B9" si="0">SUM(D2*0.05,E2*0.1,F2*0.25,G2*1)-C2</f>
        <v>1.0500000000000007</v>
      </c>
      <c r="C2" s="2">
        <v>10</v>
      </c>
      <c r="D2">
        <v>14</v>
      </c>
      <c r="E2">
        <v>21</v>
      </c>
      <c r="F2" s="10">
        <v>13</v>
      </c>
      <c r="G2" s="11">
        <v>5</v>
      </c>
    </row>
    <row r="3" spans="1:7" x14ac:dyDescent="0.3">
      <c r="A3" s="3" t="s">
        <v>8</v>
      </c>
      <c r="B3" s="18">
        <f t="shared" si="0"/>
        <v>-8.8000000000000007</v>
      </c>
      <c r="C3" s="2">
        <v>20</v>
      </c>
      <c r="D3">
        <v>10</v>
      </c>
      <c r="E3">
        <v>12</v>
      </c>
      <c r="F3">
        <v>14</v>
      </c>
      <c r="G3" s="11">
        <v>6</v>
      </c>
    </row>
    <row r="4" spans="1:7" x14ac:dyDescent="0.3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3">
      <c r="A5" s="3" t="s">
        <v>11</v>
      </c>
      <c r="B5" s="18">
        <f t="shared" si="0"/>
        <v>3.8000000000000007</v>
      </c>
      <c r="C5" s="2">
        <v>10</v>
      </c>
      <c r="D5">
        <v>9</v>
      </c>
      <c r="E5">
        <v>21</v>
      </c>
      <c r="F5">
        <v>9</v>
      </c>
      <c r="G5" s="11">
        <v>9</v>
      </c>
    </row>
    <row r="6" spans="1:7" x14ac:dyDescent="0.3">
      <c r="A6" s="3" t="s">
        <v>27</v>
      </c>
      <c r="B6" s="18">
        <f t="shared" si="0"/>
        <v>10.149999999999999</v>
      </c>
      <c r="C6" s="2">
        <v>10</v>
      </c>
      <c r="D6">
        <v>1</v>
      </c>
      <c r="E6">
        <v>11</v>
      </c>
      <c r="F6">
        <v>16</v>
      </c>
      <c r="G6" s="11">
        <v>15</v>
      </c>
    </row>
    <row r="7" spans="1:7" x14ac:dyDescent="0.3">
      <c r="A7" s="3" t="s">
        <v>4</v>
      </c>
      <c r="B7" s="18">
        <f t="shared" si="0"/>
        <v>-10.7</v>
      </c>
      <c r="C7" s="2">
        <v>20</v>
      </c>
      <c r="D7">
        <v>2</v>
      </c>
      <c r="E7">
        <v>7</v>
      </c>
      <c r="F7">
        <v>10</v>
      </c>
      <c r="G7" s="11">
        <v>6</v>
      </c>
    </row>
    <row r="8" spans="1:7" x14ac:dyDescent="0.3">
      <c r="A8" s="3" t="s">
        <v>7</v>
      </c>
      <c r="B8" s="18">
        <f t="shared" si="0"/>
        <v>4.5</v>
      </c>
      <c r="C8" s="2">
        <v>10</v>
      </c>
      <c r="D8">
        <v>12</v>
      </c>
      <c r="E8">
        <v>24</v>
      </c>
      <c r="F8">
        <v>18</v>
      </c>
      <c r="G8" s="11">
        <v>7</v>
      </c>
    </row>
    <row r="9" spans="1:7" ht="15" thickBot="1" x14ac:dyDescent="0.3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5" thickBot="1" x14ac:dyDescent="0.35">
      <c r="A10" s="29"/>
      <c r="B10" s="30"/>
      <c r="C10" s="27"/>
      <c r="D10" s="28"/>
      <c r="E10" s="28"/>
      <c r="F10" s="32"/>
      <c r="G10" s="31"/>
    </row>
    <row r="11" spans="1:7" ht="15" thickBot="1" x14ac:dyDescent="0.35">
      <c r="A11" s="22" t="s">
        <v>19</v>
      </c>
      <c r="B11" s="23">
        <f t="shared" ref="B11:G11" si="1">SUM(B2:B9)</f>
        <v>0</v>
      </c>
      <c r="C11" s="24">
        <f t="shared" si="1"/>
        <v>80</v>
      </c>
      <c r="D11" s="25">
        <f t="shared" si="1"/>
        <v>48</v>
      </c>
      <c r="E11" s="25">
        <f t="shared" si="1"/>
        <v>96</v>
      </c>
      <c r="F11" s="25">
        <f t="shared" si="1"/>
        <v>80</v>
      </c>
      <c r="G11" s="26">
        <f t="shared" si="1"/>
        <v>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9AA5-6F32-3D48-9CAA-C92EFB1BE446}">
  <sheetPr codeName="Sheet7"/>
  <dimension ref="A1:G12"/>
  <sheetViews>
    <sheetView zoomScale="184" workbookViewId="0">
      <selection activeCell="B2" sqref="B2"/>
    </sheetView>
  </sheetViews>
  <sheetFormatPr defaultColWidth="8.77734375" defaultRowHeight="14.4" x14ac:dyDescent="0.3"/>
  <cols>
    <col min="1" max="1" width="10.6640625" bestFit="1" customWidth="1"/>
    <col min="2" max="2" width="14.6640625" bestFit="1" customWidth="1"/>
    <col min="3" max="3" width="13" bestFit="1" customWidth="1"/>
    <col min="4" max="4" width="16.109375" bestFit="1" customWidth="1"/>
    <col min="5" max="6" width="17.109375" bestFit="1" customWidth="1"/>
    <col min="7" max="7" width="18.109375" bestFit="1" customWidth="1"/>
  </cols>
  <sheetData>
    <row r="1" spans="1:7" ht="15" thickBot="1" x14ac:dyDescent="0.3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3">
      <c r="A2" s="9" t="s">
        <v>5</v>
      </c>
      <c r="B2" s="18">
        <f t="shared" ref="B2:B9" si="0">SUM(D2*0.05,E2*0.1,F2*0.25,G2*1)-C2</f>
        <v>-20</v>
      </c>
      <c r="C2" s="2">
        <v>20</v>
      </c>
      <c r="D2">
        <v>0</v>
      </c>
      <c r="E2">
        <v>0</v>
      </c>
      <c r="F2" s="10">
        <v>0</v>
      </c>
      <c r="G2" s="11">
        <v>0</v>
      </c>
    </row>
    <row r="3" spans="1:7" x14ac:dyDescent="0.3">
      <c r="A3" s="3" t="s">
        <v>8</v>
      </c>
      <c r="B3" s="18">
        <f t="shared" si="0"/>
        <v>-1.25</v>
      </c>
      <c r="C3" s="2">
        <v>10</v>
      </c>
      <c r="D3">
        <v>8</v>
      </c>
      <c r="E3">
        <v>26</v>
      </c>
      <c r="F3">
        <v>19</v>
      </c>
      <c r="G3" s="11">
        <v>1</v>
      </c>
    </row>
    <row r="4" spans="1:7" x14ac:dyDescent="0.3">
      <c r="A4" s="3" t="s">
        <v>6</v>
      </c>
      <c r="B4" s="18">
        <f t="shared" si="0"/>
        <v>-10.15</v>
      </c>
      <c r="C4" s="2">
        <v>20</v>
      </c>
      <c r="D4">
        <v>16</v>
      </c>
      <c r="E4">
        <v>18</v>
      </c>
      <c r="F4">
        <v>13</v>
      </c>
      <c r="G4" s="11">
        <v>4</v>
      </c>
    </row>
    <row r="5" spans="1:7" x14ac:dyDescent="0.3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3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3">
      <c r="A7" s="3" t="s">
        <v>4</v>
      </c>
      <c r="B7" s="18">
        <f t="shared" si="0"/>
        <v>11.850000000000001</v>
      </c>
      <c r="C7" s="2">
        <v>10</v>
      </c>
      <c r="D7">
        <v>16</v>
      </c>
      <c r="E7">
        <v>13</v>
      </c>
      <c r="F7">
        <v>23</v>
      </c>
      <c r="G7" s="11">
        <v>14</v>
      </c>
    </row>
    <row r="8" spans="1:7" x14ac:dyDescent="0.3">
      <c r="A8" s="3" t="s">
        <v>7</v>
      </c>
      <c r="B8" s="18">
        <f t="shared" si="0"/>
        <v>19.55</v>
      </c>
      <c r="C8" s="2">
        <v>10</v>
      </c>
      <c r="D8">
        <v>2</v>
      </c>
      <c r="E8">
        <v>27</v>
      </c>
      <c r="F8">
        <v>15</v>
      </c>
      <c r="G8" s="11">
        <v>23</v>
      </c>
    </row>
    <row r="9" spans="1:7" ht="15" thickBot="1" x14ac:dyDescent="0.3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5" thickBot="1" x14ac:dyDescent="0.35">
      <c r="A10" s="42"/>
      <c r="B10" s="30"/>
      <c r="C10" s="27"/>
      <c r="D10" s="28"/>
      <c r="E10" s="28"/>
      <c r="F10" s="32"/>
      <c r="G10" s="45"/>
    </row>
    <row r="11" spans="1:7" ht="15" thickBot="1" x14ac:dyDescent="0.35">
      <c r="A11" s="41" t="s">
        <v>19</v>
      </c>
      <c r="B11" s="23">
        <f>SUM(B2:B9)</f>
        <v>3.5527136788005009E-15</v>
      </c>
      <c r="C11" s="24">
        <f>SUM(C2:C9)</f>
        <v>70</v>
      </c>
      <c r="D11" s="25">
        <f t="shared" ref="D11:G11" si="1">SUM(D2:D9)</f>
        <v>42</v>
      </c>
      <c r="E11" s="25">
        <f t="shared" si="1"/>
        <v>84</v>
      </c>
      <c r="F11" s="25">
        <f t="shared" si="1"/>
        <v>70</v>
      </c>
      <c r="G11" s="44">
        <f t="shared" si="1"/>
        <v>42</v>
      </c>
    </row>
    <row r="12" spans="1:7" x14ac:dyDescent="0.3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EDDB-798A-9147-A70D-E8427111A252}">
  <sheetPr codeName="Sheet8"/>
  <dimension ref="A1:G12"/>
  <sheetViews>
    <sheetView zoomScale="193" workbookViewId="0">
      <selection activeCell="G8" sqref="G8"/>
    </sheetView>
  </sheetViews>
  <sheetFormatPr defaultColWidth="8.77734375" defaultRowHeight="14.4" x14ac:dyDescent="0.3"/>
  <cols>
    <col min="1" max="1" width="10.6640625" bestFit="1" customWidth="1"/>
    <col min="2" max="2" width="14.6640625" bestFit="1" customWidth="1"/>
    <col min="3" max="3" width="13" bestFit="1" customWidth="1"/>
    <col min="4" max="4" width="16.109375" bestFit="1" customWidth="1"/>
    <col min="5" max="6" width="17.109375" bestFit="1" customWidth="1"/>
    <col min="7" max="7" width="18.109375" bestFit="1" customWidth="1"/>
  </cols>
  <sheetData>
    <row r="1" spans="1:7" ht="15" thickBot="1" x14ac:dyDescent="0.3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3">
      <c r="A2" s="9" t="s">
        <v>5</v>
      </c>
      <c r="B2" s="18">
        <f t="shared" ref="B2:B9" si="0">SUM(D2*0.05,E2*0.1,F2*0.25,G2*1)-C2</f>
        <v>22.15</v>
      </c>
      <c r="C2" s="2">
        <v>10</v>
      </c>
      <c r="D2">
        <v>11</v>
      </c>
      <c r="E2">
        <v>56</v>
      </c>
      <c r="F2" s="10">
        <v>32</v>
      </c>
      <c r="G2" s="11">
        <v>18</v>
      </c>
    </row>
    <row r="3" spans="1:7" x14ac:dyDescent="0.3">
      <c r="A3" s="3" t="s">
        <v>8</v>
      </c>
      <c r="B3" s="18">
        <f t="shared" si="0"/>
        <v>36.65</v>
      </c>
      <c r="C3" s="2">
        <v>10</v>
      </c>
      <c r="D3">
        <v>24</v>
      </c>
      <c r="E3">
        <v>37</v>
      </c>
      <c r="F3">
        <v>35</v>
      </c>
      <c r="G3" s="11">
        <v>33</v>
      </c>
    </row>
    <row r="4" spans="1:7" x14ac:dyDescent="0.3">
      <c r="A4" s="3" t="s">
        <v>6</v>
      </c>
      <c r="B4" s="18">
        <f t="shared" si="0"/>
        <v>-30</v>
      </c>
      <c r="C4" s="2">
        <v>30</v>
      </c>
      <c r="D4">
        <v>0</v>
      </c>
      <c r="E4">
        <v>0</v>
      </c>
      <c r="F4">
        <v>0</v>
      </c>
      <c r="G4" s="11">
        <v>0</v>
      </c>
    </row>
    <row r="5" spans="1:7" x14ac:dyDescent="0.3">
      <c r="A5" s="3" t="s">
        <v>11</v>
      </c>
      <c r="B5" s="18">
        <f t="shared" si="0"/>
        <v>-11.95</v>
      </c>
      <c r="C5" s="2">
        <v>20</v>
      </c>
      <c r="D5">
        <v>4</v>
      </c>
      <c r="E5">
        <v>11</v>
      </c>
      <c r="F5">
        <v>11</v>
      </c>
      <c r="G5" s="11">
        <v>4</v>
      </c>
    </row>
    <row r="6" spans="1:7" x14ac:dyDescent="0.3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3">
      <c r="A7" s="3" t="s">
        <v>4</v>
      </c>
      <c r="B7" s="18">
        <f t="shared" si="0"/>
        <v>0.34999999999999964</v>
      </c>
      <c r="C7" s="2">
        <v>10</v>
      </c>
      <c r="D7">
        <v>4</v>
      </c>
      <c r="E7">
        <v>4</v>
      </c>
      <c r="F7">
        <v>19</v>
      </c>
      <c r="G7" s="11">
        <v>5</v>
      </c>
    </row>
    <row r="8" spans="1:7" x14ac:dyDescent="0.3">
      <c r="A8" s="3" t="s">
        <v>7</v>
      </c>
      <c r="B8" s="18">
        <f t="shared" si="0"/>
        <v>-17.2</v>
      </c>
      <c r="C8" s="2">
        <v>20</v>
      </c>
      <c r="D8">
        <v>17</v>
      </c>
      <c r="E8">
        <v>12</v>
      </c>
      <c r="F8">
        <v>3</v>
      </c>
      <c r="G8" s="11">
        <v>0</v>
      </c>
    </row>
    <row r="9" spans="1:7" ht="15" thickBot="1" x14ac:dyDescent="0.3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5" thickBot="1" x14ac:dyDescent="0.35">
      <c r="A10" s="42"/>
      <c r="B10" s="30"/>
      <c r="C10" s="27"/>
      <c r="D10" s="28"/>
      <c r="E10" s="28"/>
      <c r="F10" s="32"/>
      <c r="G10" s="45"/>
    </row>
    <row r="11" spans="1:7" ht="15" thickBot="1" x14ac:dyDescent="0.35">
      <c r="A11" s="41" t="s">
        <v>19</v>
      </c>
      <c r="B11" s="23">
        <f>SUM(B2:B9)</f>
        <v>-3.5527136788005009E-15</v>
      </c>
      <c r="C11" s="24">
        <f>SUM(C2:C9)</f>
        <v>100</v>
      </c>
      <c r="D11" s="25">
        <f t="shared" ref="D11:G11" si="1">SUM(D2:D9)</f>
        <v>60</v>
      </c>
      <c r="E11" s="25">
        <f t="shared" si="1"/>
        <v>120</v>
      </c>
      <c r="F11" s="25">
        <f t="shared" si="1"/>
        <v>100</v>
      </c>
      <c r="G11" s="44">
        <f t="shared" si="1"/>
        <v>60</v>
      </c>
    </row>
    <row r="12" spans="1:7" x14ac:dyDescent="0.3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A865-56F6-634A-8EE9-5BD96B05B245}">
  <sheetPr codeName="Sheet9"/>
  <dimension ref="A1:G12"/>
  <sheetViews>
    <sheetView zoomScale="208" workbookViewId="0">
      <selection activeCell="B3" sqref="B3"/>
    </sheetView>
  </sheetViews>
  <sheetFormatPr defaultColWidth="8.77734375" defaultRowHeight="14.4" x14ac:dyDescent="0.3"/>
  <cols>
    <col min="1" max="1" width="10.6640625" bestFit="1" customWidth="1"/>
    <col min="2" max="2" width="14.6640625" bestFit="1" customWidth="1"/>
    <col min="3" max="3" width="13" bestFit="1" customWidth="1"/>
    <col min="4" max="4" width="16.109375" bestFit="1" customWidth="1"/>
    <col min="5" max="6" width="17.109375" bestFit="1" customWidth="1"/>
    <col min="7" max="7" width="18.109375" bestFit="1" customWidth="1"/>
  </cols>
  <sheetData>
    <row r="1" spans="1:7" ht="15" thickBot="1" x14ac:dyDescent="0.3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3">
      <c r="A2" s="9" t="s">
        <v>5</v>
      </c>
      <c r="B2" s="18">
        <f t="shared" ref="B2:B9" si="0">SUM(D2*0.05,E2*0.1,F2*0.25,G2*1)-C2</f>
        <v>2.1000000000000014</v>
      </c>
      <c r="C2" s="2">
        <v>20</v>
      </c>
      <c r="D2">
        <v>11</v>
      </c>
      <c r="E2">
        <v>13</v>
      </c>
      <c r="F2" s="10">
        <v>17</v>
      </c>
      <c r="G2" s="11">
        <v>16</v>
      </c>
    </row>
    <row r="3" spans="1:7" x14ac:dyDescent="0.3">
      <c r="A3" s="3" t="s">
        <v>8</v>
      </c>
      <c r="B3" s="18">
        <f t="shared" si="0"/>
        <v>-16.850000000000001</v>
      </c>
      <c r="C3" s="2">
        <v>30</v>
      </c>
      <c r="D3">
        <v>11</v>
      </c>
      <c r="E3">
        <v>31</v>
      </c>
      <c r="F3">
        <v>14</v>
      </c>
      <c r="G3" s="11">
        <v>6</v>
      </c>
    </row>
    <row r="4" spans="1:7" x14ac:dyDescent="0.3">
      <c r="A4" s="3" t="s">
        <v>6</v>
      </c>
      <c r="B4" s="18">
        <f t="shared" si="0"/>
        <v>16.45</v>
      </c>
      <c r="C4" s="2">
        <v>10</v>
      </c>
      <c r="D4">
        <v>18</v>
      </c>
      <c r="E4">
        <v>23</v>
      </c>
      <c r="F4">
        <v>33</v>
      </c>
      <c r="G4" s="11">
        <v>15</v>
      </c>
    </row>
    <row r="5" spans="1:7" x14ac:dyDescent="0.3">
      <c r="A5" s="3" t="s">
        <v>11</v>
      </c>
      <c r="B5" s="18">
        <f t="shared" si="0"/>
        <v>1.9499999999999993</v>
      </c>
      <c r="C5" s="2">
        <v>10</v>
      </c>
      <c r="D5">
        <v>7</v>
      </c>
      <c r="E5">
        <v>11</v>
      </c>
      <c r="F5">
        <v>2</v>
      </c>
      <c r="G5" s="11">
        <v>10</v>
      </c>
    </row>
    <row r="6" spans="1:7" x14ac:dyDescent="0.3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3">
      <c r="A7" s="3" t="s">
        <v>4</v>
      </c>
      <c r="B7" s="18">
        <f t="shared" si="0"/>
        <v>-6.0500000000000007</v>
      </c>
      <c r="C7" s="2">
        <v>20</v>
      </c>
      <c r="D7">
        <v>3</v>
      </c>
      <c r="E7">
        <v>23</v>
      </c>
      <c r="F7">
        <v>14</v>
      </c>
      <c r="G7" s="11">
        <v>8</v>
      </c>
    </row>
    <row r="8" spans="1:7" x14ac:dyDescent="0.3">
      <c r="A8" s="3" t="s">
        <v>7</v>
      </c>
      <c r="B8" s="18">
        <f t="shared" si="0"/>
        <v>2.4000000000000004</v>
      </c>
      <c r="C8" s="2">
        <v>10</v>
      </c>
      <c r="D8">
        <v>10</v>
      </c>
      <c r="E8">
        <v>19</v>
      </c>
      <c r="F8">
        <v>20</v>
      </c>
      <c r="G8" s="11">
        <v>5</v>
      </c>
    </row>
    <row r="9" spans="1:7" ht="15" thickBot="1" x14ac:dyDescent="0.3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5" thickBot="1" x14ac:dyDescent="0.35">
      <c r="A10" s="42"/>
      <c r="B10" s="30"/>
      <c r="C10" s="27"/>
      <c r="D10" s="28"/>
      <c r="E10" s="28"/>
      <c r="F10" s="32"/>
      <c r="G10" s="45"/>
    </row>
    <row r="11" spans="1:7" ht="15" thickBot="1" x14ac:dyDescent="0.35">
      <c r="A11" s="41" t="s">
        <v>19</v>
      </c>
      <c r="B11" s="23">
        <f>SUM(B2:B9)</f>
        <v>-1.7763568394002505E-15</v>
      </c>
      <c r="C11" s="24">
        <f>SUM(C2:C9)</f>
        <v>100</v>
      </c>
      <c r="D11" s="25">
        <f t="shared" ref="D11:G11" si="1">SUM(D2:D9)</f>
        <v>60</v>
      </c>
      <c r="E11" s="25">
        <f t="shared" si="1"/>
        <v>120</v>
      </c>
      <c r="F11" s="25">
        <f t="shared" si="1"/>
        <v>100</v>
      </c>
      <c r="G11" s="44">
        <f t="shared" si="1"/>
        <v>60</v>
      </c>
    </row>
    <row r="12" spans="1:7" x14ac:dyDescent="0.3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Day 10</vt:lpstr>
      <vt:lpstr>Day 11</vt:lpstr>
      <vt:lpstr>Day 12</vt:lpstr>
      <vt:lpstr>Day 13</vt:lpstr>
      <vt:lpstr>Day 14</vt:lpstr>
      <vt:lpstr>Day 15</vt:lpstr>
      <vt:lpstr>Overview</vt:lpstr>
      <vt:lpstr>DayTemplate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Rogg</cp:lastModifiedBy>
  <dcterms:created xsi:type="dcterms:W3CDTF">2024-10-13T16:55:05Z</dcterms:created>
  <dcterms:modified xsi:type="dcterms:W3CDTF">2025-01-15T16:58:38Z</dcterms:modified>
</cp:coreProperties>
</file>