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46945DD2-26A4-1B46-B453-4F03E3E6CC57}" xr6:coauthVersionLast="47" xr6:coauthVersionMax="47" xr10:uidLastSave="{00000000-0000-0000-0000-000000000000}"/>
  <bookViews>
    <workbookView xWindow="0" yWindow="0" windowWidth="38400" windowHeight="21600" activeTab="15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8" i="2"/>
  <c r="O6" i="2"/>
  <c r="O5" i="2"/>
  <c r="O4" i="2"/>
  <c r="O9" i="2"/>
  <c r="O3" i="2"/>
  <c r="O2" i="2"/>
  <c r="O7" i="2"/>
  <c r="N8" i="2"/>
  <c r="N6" i="2"/>
  <c r="N5" i="2"/>
  <c r="N4" i="2"/>
  <c r="N9" i="2"/>
  <c r="N3" i="2"/>
  <c r="N2" i="2"/>
  <c r="N7" i="2"/>
  <c r="M8" i="2"/>
  <c r="M6" i="2"/>
  <c r="M5" i="2"/>
  <c r="M4" i="2"/>
  <c r="M9" i="2"/>
  <c r="M3" i="2"/>
  <c r="M2" i="2"/>
  <c r="M7" i="2"/>
  <c r="L8" i="2"/>
  <c r="L6" i="2"/>
  <c r="L5" i="2"/>
  <c r="L4" i="2"/>
  <c r="L9" i="2"/>
  <c r="L11" i="2" s="1"/>
  <c r="L3" i="2"/>
  <c r="L2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B11" i="21" s="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B11" i="20" s="1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B11" i="19" s="1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B11" i="17" s="1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K3" i="2" s="1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Q9" i="2" l="1"/>
  <c r="M11" i="2"/>
  <c r="N11" i="2"/>
  <c r="Q4" i="2"/>
  <c r="O11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E44" i="2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Q8" i="2" l="1"/>
  <c r="Q11" i="2" s="1"/>
  <c r="D11" i="2"/>
</calcChain>
</file>

<file path=xl/sharedStrings.xml><?xml version="1.0" encoding="utf-8"?>
<sst xmlns="http://schemas.openxmlformats.org/spreadsheetml/2006/main" count="317" uniqueCount="34">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</sst>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3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Overview!$D$44:$L$44</c:f>
              <c:numCache>
                <c:formatCode>#,##0.00\ "€";[Red]\-#,##0.00\ "€"</c:formatCode>
                <c:ptCount val="9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  <c:pt idx="8">
                  <c:v>4.3500000000000032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Overview!$D$45:$L$45</c:f>
              <c:numCache>
                <c:formatCode>#,##0.00\ "€";[Red]\-#,##0.00\ "€"</c:formatCode>
                <c:ptCount val="9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  <c:pt idx="8">
                  <c:v>-20.85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Overview!$D$46:$L$46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  <c:pt idx="8">
                  <c:v>-30.2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Overview!$D$47:$L$47</c:f>
              <c:numCache>
                <c:formatCode>#,##0.00\ "€";[Red]\-#,##0.00\ "€"</c:formatCode>
                <c:ptCount val="9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  <c:pt idx="8">
                  <c:v>-2.2500000000000036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Overview!$D$48:$L$48</c:f>
              <c:numCache>
                <c:formatCode>#,##0.00\ "€";[Red]\-#,##0.00\ "€"</c:formatCode>
                <c:ptCount val="9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  <c:pt idx="8">
                  <c:v>14.399999999999999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Overview!$D$49:$L$49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Overview!$D$50:$L$50</c:f>
              <c:numCache>
                <c:formatCode>#,##0.00\ "€";[Red]\-#,##0.00\ "€"</c:formatCode>
                <c:ptCount val="9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  <c:pt idx="8">
                  <c:v>13.7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Overview!$D$51:$L$51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71" headerRowBorderDxfId="7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69"/>
    <tableColumn id="2" xr3:uid="{795A288E-7844-49A5-9C0F-7B914FE554A1}" name="WIN / LOSS" dataDxfId="68">
      <calculatedColumnFormula>SUM(D2*0.05,E2*0.1,F2*0.25,G2*1)-C2</calculatedColumnFormula>
    </tableColumn>
    <tableColumn id="3" xr3:uid="{359DC9C0-B875-4031-953F-BCABCF4AB30D}" name="Total Bet" dataDxfId="6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65" headerRowBorderDxfId="6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63"/>
    <tableColumn id="2" xr3:uid="{3AD80E3C-7831-4515-94FB-955B5C9937D8}" name="WIN / LOSS" dataDxfId="62">
      <calculatedColumnFormula>SUM(D2*0.05,E2*0.1,F2*0.25,G2*1)-C2</calculatedColumnFormula>
    </tableColumn>
    <tableColumn id="3" xr3:uid="{FC514918-4A2F-473D-90C1-4879AD349286}" name="Total Bet" dataDxfId="6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6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59" headerRowBorderDxfId="5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57"/>
    <tableColumn id="2" xr3:uid="{D021C65B-5DEE-4F5B-AA43-FE3EC83B4097}" name="WIN / LOSS" dataDxfId="56">
      <calculatedColumnFormula>SUM(D2*0.05,E2*0.1,F2*0.25,G2*1)-C2</calculatedColumnFormula>
    </tableColumn>
    <tableColumn id="3" xr3:uid="{8241A940-D7ED-4BCF-B186-1DC69BB8F30C}" name="Total Bet" dataDxfId="5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5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53" headerRowBorderDxfId="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51"/>
    <tableColumn id="2" xr3:uid="{66AAB64E-CDE3-48EE-AE39-EEBBEFA7EED6}" name="WIN / LOSS" dataDxfId="50">
      <calculatedColumnFormula>SUM(D2*0.05,E2*0.1,F2*0.25,G2*1)-C2</calculatedColumnFormula>
    </tableColumn>
    <tableColumn id="3" xr3:uid="{A24E5F4A-96AD-420E-A6B0-C891FAC64000}" name="Total Bet" dataDxfId="4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4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47" headerRowBorderDxfId="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45"/>
    <tableColumn id="2" xr3:uid="{EA6419C6-FAA7-441A-B3E3-4FC37514B332}" name="WIN / LOSS" dataDxfId="44">
      <calculatedColumnFormula>SUM(D2*0.05,E2*0.1,F2*0.25,G2*1)-C2</calculatedColumnFormula>
    </tableColumn>
    <tableColumn id="3" xr3:uid="{03D4B600-6570-496B-AFF2-823F35D70334}" name="Total Bet" dataDxfId="4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4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4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40"/>
    <tableColumn id="2" xr3:uid="{7813C1CF-1A9B-6046-832A-CC2ECA89FAB6}" name="Day 1 " dataDxfId="39">
      <calculatedColumnFormula>VLOOKUP(Table27[[#This Row],[SPIELER]],Day_1[[SPIELER]:[WIN / LOSS]],2,FALSE)</calculatedColumnFormula>
    </tableColumn>
    <tableColumn id="3" xr3:uid="{B660C4FA-C14B-004F-B492-5035CEBD7DEF}" name="Day 2 " dataDxfId="38">
      <calculatedColumnFormula>VLOOKUP(Table27[[#This Row],[SPIELER]],Day_2[[SPIELER]:[WIN / LOSS]],2,FALSE)</calculatedColumnFormula>
    </tableColumn>
    <tableColumn id="4" xr3:uid="{6C4A40C8-4461-204D-B46B-3268E768BF76}" name="Day 3" dataDxfId="37">
      <calculatedColumnFormula>VLOOKUP(Table27[[#This Row],[SPIELER]],Day_3[[SPIELER]:[WIN / LOSS]],2,FALSE)</calculatedColumnFormula>
    </tableColumn>
    <tableColumn id="5" xr3:uid="{399A3E3E-1727-0D4F-A7B6-EB361603F2DA}" name="Day 4" dataDxfId="36">
      <calculatedColumnFormula>VLOOKUP(Table27[[#This Row],[SPIELER]],Day_4[[SPIELER]:[WIN / LOSS]],2,FALSE)</calculatedColumnFormula>
    </tableColumn>
    <tableColumn id="6" xr3:uid="{72F7BE65-A228-984D-B729-A3258E48126F}" name="Day 5" dataDxfId="35">
      <calculatedColumnFormula>VLOOKUP(Table27[[#This Row],[SPIELER]],Day_5[[SPIELER]:[WIN / LOSS]],2,FALSE)</calculatedColumnFormula>
    </tableColumn>
    <tableColumn id="7" xr3:uid="{A0E7C1BE-EC9C-804A-A04D-1BEC5B3371EE}" name="Day 6" dataDxfId="34">
      <calculatedColumnFormula>VLOOKUP(Table27[[#This Row],[SPIELER]],Day_6[[SPIELER]:[WIN / LOSS]],2,FALSE)</calculatedColumnFormula>
    </tableColumn>
    <tableColumn id="9" xr3:uid="{5AF67BEE-5FB5-B24B-9631-F7CE0DBE78B8}" name="Day 7" dataDxfId="33">
      <calculatedColumnFormula>VLOOKUP(Table27[[#This Row],[SPIELER]],Day_7[[SPIELER]:[WIN / LOSS]],2,FALSE)</calculatedColumnFormula>
    </tableColumn>
    <tableColumn id="10" xr3:uid="{89090C79-1C04-B341-BE68-3B5E2E234225}" name="Day 8" dataDxfId="32">
      <calculatedColumnFormula>VLOOKUP(Table27[[#This Row],[SPIELER]],Day_8[[SPIELER]:[WIN / LOSS]],2,FALSE)</calculatedColumnFormula>
    </tableColumn>
    <tableColumn id="11" xr3:uid="{F382EE00-4228-DE42-840E-5F51A3AB0974}" name="Day 9" dataDxfId="31">
      <calculatedColumnFormula>VLOOKUP(Table27[[#This Row],[SPIELER]],Day_9[[SPIELER]:[WIN / LOSS]],2,FALSE)</calculatedColumnFormula>
    </tableColumn>
    <tableColumn id="12" xr3:uid="{B0182922-281E-024C-BB09-AD769F3B4FB4}" name="Day 10" dataDxfId="30">
      <calculatedColumnFormula>VLOOKUP(Table27[[#This Row],[SPIELER]],Day_10[[SPIELER]:[WIN / LOSS]],2,FALSE)</calculatedColumnFormula>
    </tableColumn>
    <tableColumn id="14" xr3:uid="{99A4EB56-D651-4BC2-A5CA-859F1A3F15B0}" name="Day 11" dataDxfId="29">
      <calculatedColumnFormula>VLOOKUP(Table27[[#This Row],[SPIELER]],Day_11[[SPIELER]:[WIN / LOSS]],2,FALSE)</calculatedColumnFormula>
    </tableColumn>
    <tableColumn id="15" xr3:uid="{F9993AEC-803F-4BA7-968D-107436BB462C}" name="Day 12" dataDxfId="28">
      <calculatedColumnFormula>VLOOKUP(Table27[[#This Row],[SPIELER]],Day_12[[SPIELER]:[WIN / LOSS]],2,FALSE)</calculatedColumnFormula>
    </tableColumn>
    <tableColumn id="16" xr3:uid="{A5F9D543-03D6-4394-A34A-49965C66E32F}" name="Day 13" dataDxfId="27">
      <calculatedColumnFormula>VLOOKUP(Table27[[#This Row],[SPIELER]],Day_13[[SPIELER]:[WIN / LOSS]],2,FALSE)</calculatedColumnFormula>
    </tableColumn>
    <tableColumn id="17" xr3:uid="{F80688AC-2797-4B24-810A-7953A26A1886}" name="Day 14" dataDxfId="26">
      <calculatedColumnFormula>VLOOKUP(Table27[[#This Row],[SPIELER]],Day_14[[SPIELER]:[WIN / LOSS]],2,FALSE)</calculatedColumnFormula>
    </tableColumn>
    <tableColumn id="18" xr3:uid="{0C41B488-8226-4607-9626-810AA705FB58}" name="Day 15" dataDxfId="25">
      <calculatedColumnFormula>VLOOKUP(Table27[[#This Row],[SPIELER]],Day_15[[SPIELER]:[WIN / LOSS]],2,FALSE)</calculatedColumnFormula>
    </tableColumn>
    <tableColumn id="8" xr3:uid="{E5EE923F-05E4-6546-B9F0-0B9333029A6A}" name="Σ" dataDxfId="24">
      <calculatedColumnFormula>SUM(B2:P2)</calculatedColumnFormula>
    </tableColumn>
    <tableColumn id="13" xr3:uid="{96EC457F-8EF5-9140-8717-7527BFB349F9}" name="SPIELER2" dataDxfId="23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Table273" displayName="Table273" ref="A43:Q51" totalsRowShown="0" headerRowDxfId="22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2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20">
      <calculatedColumnFormula>B44+VLOOKUP(Table273[[#This Row],[SPIELER]],Day_1[[SPIELER]:[WIN / LOSS]],2,FALSE)</calculatedColumnFormula>
    </tableColumn>
    <tableColumn id="3" xr3:uid="{6D0ED243-E740-BE43-8908-60F2BCA06363}" name="Day 2 " dataDxfId="19">
      <calculatedColumnFormula>C44+VLOOKUP(Table273[[#This Row],[SPIELER]],Day_2[[SPIELER]:[WIN / LOSS]],2,FALSE)</calculatedColumnFormula>
    </tableColumn>
    <tableColumn id="4" xr3:uid="{5FF8194E-5DF4-0446-91F0-D45A23CB6151}" name="Day 3" dataDxfId="18">
      <calculatedColumnFormula>D44+VLOOKUP(Table273[[#This Row],[SPIELER]],Day_3[[SPIELER]:[WIN / LOSS]],2,FALSE)</calculatedColumnFormula>
    </tableColumn>
    <tableColumn id="5" xr3:uid="{B37B4B39-B8AF-F845-8DC2-BF41717C6C3E}" name="Day 4" dataDxfId="17">
      <calculatedColumnFormula>E44+VLOOKUP(Table273[[#This Row],[SPIELER]],Day_4[[SPIELER]:[WIN / LOSS]],2,FALSE)</calculatedColumnFormula>
    </tableColumn>
    <tableColumn id="6" xr3:uid="{93E03325-9DD5-6C43-9F4C-A12288F6E429}" name="Day 5" dataDxfId="16">
      <calculatedColumnFormula>F44+VLOOKUP(Table273[[#This Row],[SPIELER]],Day_5[[SPIELER]:[WIN / LOSS]],2,FALSE)</calculatedColumnFormula>
    </tableColumn>
    <tableColumn id="7" xr3:uid="{68CD8288-38D9-8D44-9425-B4C1D9B32EBA}" name="Day 6" dataDxfId="15">
      <calculatedColumnFormula>G44+VLOOKUP(Table273[[#This Row],[SPIELER]],Day_6[[SPIELER]:[WIN / LOSS]],2,FALSE)</calculatedColumnFormula>
    </tableColumn>
    <tableColumn id="8" xr3:uid="{07BDFF4C-FBC4-4642-8E6F-C52CAD418185}" name="Day 7" dataDxfId="14">
      <calculatedColumnFormula>H44+VLOOKUP(Table273[[#This Row],[SPIELER]],Day_7[[SPIELER]:[WIN / LOSS]],2,FALSE)</calculatedColumnFormula>
    </tableColumn>
    <tableColumn id="10" xr3:uid="{FF38180E-6AFB-CC44-95D8-531B1A543616}" name="Day 8" dataDxfId="13">
      <calculatedColumnFormula>I44+VLOOKUP(Table273[[#This Row],[SPIELER]],Day_8[[SPIELER]:[WIN / LOSS]],2,FALSE)</calculatedColumnFormula>
    </tableColumn>
    <tableColumn id="11" xr3:uid="{9CDD3E59-4169-474E-92DD-4FB009A76A55}" name="Day 9" dataDxfId="12">
      <calculatedColumnFormula>J44+VLOOKUP(Table273[[#This Row],[SPIELER]],Day_9[[SPIELER]:[WIN / LOSS]],2,FALSE)</calculatedColumnFormula>
    </tableColumn>
    <tableColumn id="12" xr3:uid="{8234F178-5432-FE46-A39A-77CBB786AB45}" name="Day 10" dataDxfId="11">
      <calculatedColumnFormula>K44+VLOOKUP(Table273[[#This Row],[SPIELER]],Day_10[[SPIELER]:[WIN / LOSS]],2,FALSE)</calculatedColumnFormula>
    </tableColumn>
    <tableColumn id="13" xr3:uid="{31635AC4-8DEA-4929-A2B2-E706550DB5E4}" name="Day 11" dataDxfId="10">
      <calculatedColumnFormula>L44+VLOOKUP(Table273[[#This Row],[SPIELER]],Day_11[[SPIELER]:[WIN / LOSS]],2,FALSE)</calculatedColumnFormula>
    </tableColumn>
    <tableColumn id="14" xr3:uid="{CFF24DE5-134D-4DCF-90A8-6C8E98A91C1A}" name="Day 12" dataDxfId="9">
      <calculatedColumnFormula>M44+VLOOKUP(Table273[[#This Row],[SPIELER]],Day_10[[SPIELER]:[WIN / LOSS]],2,FALSE)</calculatedColumnFormula>
    </tableColumn>
    <tableColumn id="15" xr3:uid="{B600E539-7E07-495C-828D-18541BFB7ACD}" name="Day 13" dataDxfId="8">
      <calculatedColumnFormula>N44+VLOOKUP(Table273[[#This Row],[SPIELER]],Day_10[[SPIELER]:[WIN / LOSS]],2,FALSE)</calculatedColumnFormula>
    </tableColumn>
    <tableColumn id="16" xr3:uid="{B4159E44-30A3-47C0-9D37-9D4466EE716B}" name="Day 14" dataDxfId="7">
      <calculatedColumnFormula>O44+VLOOKUP(Table273[[#This Row],[SPIELER]],Day_10[[SPIELER]:[WIN / LOSS]],2,FALSE)</calculatedColumnFormula>
    </tableColumn>
    <tableColumn id="17" xr3:uid="{9FB17180-AF73-4092-9270-A0939633CB07}" name="Day 15" dataDxfId="6">
      <calculatedColumnFormula>P44+VLOOKUP(Table273[[#This Row],[SPIELER]],Day_10[[SPIELER]:[WIN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58" workbookViewId="0">
      <selection activeCell="G2" sqref="G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31" workbookViewId="0"/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31" workbookViewId="0">
      <selection activeCell="E30" sqref="E30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C8" sqref="C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tabSelected="1" topLeftCell="J1" zoomScale="222" zoomScaleNormal="85" workbookViewId="0">
      <selection activeCell="Q8" sqref="Q8"/>
    </sheetView>
  </sheetViews>
  <sheetFormatPr baseColWidth="10" defaultColWidth="13" defaultRowHeight="15" x14ac:dyDescent="0.2"/>
  <cols>
    <col min="8" max="8" width="13.1640625" customWidth="1"/>
  </cols>
  <sheetData>
    <row r="1" spans="1:18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0</v>
      </c>
      <c r="M2" s="43">
        <f>VLOOKUP(Table27[[#This Row],[SPIELER]],Day_12[[SPIELER]:[WIN / LOSS]],2,FALSE)</f>
        <v>0</v>
      </c>
      <c r="N2" s="43">
        <f>VLOOKUP(Table27[[#This Row],[SPIELER]],Day_13[[SPIELER]:[WIN / LOSS]],2,FALSE)</f>
        <v>0</v>
      </c>
      <c r="O2" s="43">
        <f>VLOOKUP(Table27[[#This Row],[SPIELER]],Day_14[[SPIELER]:[WIN / LOSS]],2,FALSE)</f>
        <v>0</v>
      </c>
      <c r="P2" s="43">
        <f>VLOOKUP(Table27[[#This Row],[SPIELER]],Day_15[[SPIELER]:[WIN / LOSS]],2,FALSE)</f>
        <v>0</v>
      </c>
      <c r="Q2" s="38">
        <f t="shared" ref="Q2:Q9" si="0">SUM(B2:P2)</f>
        <v>4.3500000000000032</v>
      </c>
      <c r="R2" s="53" t="s">
        <v>7</v>
      </c>
    </row>
    <row r="3" spans="1:18" x14ac:dyDescent="0.2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-5.25</v>
      </c>
      <c r="L3" s="1">
        <f>VLOOKUP(Table27[[#This Row],[SPIELER]],Day_11[[SPIELER]:[WIN / LOSS]],2,FALSE)</f>
        <v>0</v>
      </c>
      <c r="M3" s="1">
        <f>VLOOKUP(Table27[[#This Row],[SPIELER]],Day_12[[SPIELER]:[WIN / LOSS]],2,FALSE)</f>
        <v>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0</v>
      </c>
      <c r="P3" s="1">
        <f>VLOOKUP(Table27[[#This Row],[SPIELER]],Day_15[[SPIELER]:[WIN / LOSS]],2,FALSE)</f>
        <v>0</v>
      </c>
      <c r="Q3" s="39">
        <f t="shared" si="0"/>
        <v>-20.85</v>
      </c>
      <c r="R3" s="54" t="s">
        <v>4</v>
      </c>
    </row>
    <row r="4" spans="1:18" x14ac:dyDescent="0.2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-10</v>
      </c>
      <c r="L4" s="21">
        <f>VLOOKUP(Table27[[#This Row],[SPIELER]],Day_11[[SPIELER]:[WIN / LOSS]],2,FALSE)</f>
        <v>0</v>
      </c>
      <c r="M4" s="21">
        <f>VLOOKUP(Table27[[#This Row],[SPIELER]],Day_12[[SPIELER]:[WIN / LOSS]],2,FALSE)</f>
        <v>0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0</v>
      </c>
      <c r="P4" s="21">
        <f>VLOOKUP(Table27[[#This Row],[SPIELER]],Day_15[[SPIELER]:[WIN / LOSS]],2,FALSE)</f>
        <v>0</v>
      </c>
      <c r="Q4" s="39">
        <f t="shared" si="0"/>
        <v>-30.2</v>
      </c>
      <c r="R4" s="54" t="s">
        <v>11</v>
      </c>
    </row>
    <row r="5" spans="1:18" x14ac:dyDescent="0.2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19.25</v>
      </c>
      <c r="L5" s="21">
        <f>VLOOKUP(Table27[[#This Row],[SPIELER]],Day_11[[SPIELER]:[WIN / LOSS]],2,FALSE)</f>
        <v>0</v>
      </c>
      <c r="M5" s="21">
        <f>VLOOKUP(Table27[[#This Row],[SPIELER]],Day_12[[SPIELER]:[WIN / LOSS]],2,FALSE)</f>
        <v>0</v>
      </c>
      <c r="N5" s="21">
        <f>VLOOKUP(Table27[[#This Row],[SPIELER]],Day_13[[SPIELER]:[WIN / LOSS]],2,FALSE)</f>
        <v>0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39">
        <f t="shared" si="0"/>
        <v>-2.2500000000000036</v>
      </c>
      <c r="R5" s="54" t="s">
        <v>6</v>
      </c>
    </row>
    <row r="6" spans="1:18" x14ac:dyDescent="0.2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11.100000000000001</v>
      </c>
      <c r="L6" s="21">
        <f>VLOOKUP(Table27[[#This Row],[SPIELER]],Day_11[[SPIELER]:[WIN / LOSS]],2,FALSE)</f>
        <v>0</v>
      </c>
      <c r="M6" s="21">
        <f>VLOOKUP(Table27[[#This Row],[SPIELER]],Day_12[[SPIELER]:[WIN / LOSS]],2,FALSE)</f>
        <v>0</v>
      </c>
      <c r="N6" s="21">
        <f>VLOOKUP(Table27[[#This Row],[SPIELER]],Day_13[[SPIELER]:[WIN / LOSS]],2,FALSE)</f>
        <v>0</v>
      </c>
      <c r="O6" s="21">
        <f>VLOOKUP(Table27[[#This Row],[SPIELER]],Day_14[[SPIELER]:[WIN / LOSS]],2,FALSE)</f>
        <v>0</v>
      </c>
      <c r="P6" s="21">
        <f>VLOOKUP(Table27[[#This Row],[SPIELER]],Day_15[[SPIELER]:[WIN / LOSS]],2,FALSE)</f>
        <v>0</v>
      </c>
      <c r="Q6" s="39">
        <f t="shared" si="0"/>
        <v>14.399999999999999</v>
      </c>
      <c r="R6" s="54" t="s">
        <v>8</v>
      </c>
    </row>
    <row r="7" spans="1:18" x14ac:dyDescent="0.2">
      <c r="A7" s="46" t="s">
        <v>22</v>
      </c>
      <c r="B7" s="1">
        <f>VLOOKUP(Table27[[#This Row],[SPIELER]],Day_1[[SPIELER]:[WIN / LOSS]],2,FALSE)</f>
        <v>0</v>
      </c>
      <c r="C7" s="1">
        <f>VLOOKUP(Table27[[#This Row],[SPIELER]],Day_2[[SPIELER]:[WIN / LOSS]],2,FALSE)</f>
        <v>0</v>
      </c>
      <c r="D7" s="1">
        <f>VLOOKUP(Table27[[#This Row],[SPIELER]],Day_3[[SPIELER]:[WIN / LOSS]],2,FALSE)</f>
        <v>0</v>
      </c>
      <c r="E7" s="1">
        <f>VLOOKUP(Table27[[#This Row],[SPIELER]],Day_4[[SPIELER]:[WIN / LOSS]],2,FALSE)</f>
        <v>10.7</v>
      </c>
      <c r="F7" s="1">
        <f>VLOOKUP(Table27[[#This Row],[SPIELER]],Day_5[[SPIELER]:[WIN / LOSS]],2,FALSE)</f>
        <v>0</v>
      </c>
      <c r="G7" s="1">
        <f>VLOOKUP(Table27[[#This Row],[SPIELER]],Day_6[[SPIELER]:[WIN / LOSS]],2,FALSE)</f>
        <v>0</v>
      </c>
      <c r="H7" s="1">
        <f>VLOOKUP(Table27[[#This Row],[SPIELER]],Day_7[[SPIELER]:[WIN / LOSS]],2,FALSE)</f>
        <v>0</v>
      </c>
      <c r="I7" s="1">
        <f>VLOOKUP(Table27[[#This Row],[SPIELER]],Day_8[[SPIELER]:[WIN / LOSS]],2,FALSE)</f>
        <v>0</v>
      </c>
      <c r="J7" s="1">
        <f>VLOOKUP(Table27[[#This Row],[SPIELER]],Day_9[[SPIELER]:[WIN / LOSS]],2,FALSE)</f>
        <v>0</v>
      </c>
      <c r="K7" s="1">
        <f>VLOOKUP(Table27[[#This Row],[SPIELER]],Day_10[[SPIELER]:[WIN / LOSS]],2,FALSE)</f>
        <v>0</v>
      </c>
      <c r="L7" s="1">
        <f>VLOOKUP(Table27[[#This Row],[SPIELER]],Day_11[[SPIELER]:[WIN / LOSS]],2,FALSE)</f>
        <v>0</v>
      </c>
      <c r="M7" s="1">
        <f>VLOOKUP(Table27[[#This Row],[SPIELER]],Day_12[[SPIELER]:[WIN / LOSS]],2,FALSE)</f>
        <v>0</v>
      </c>
      <c r="N7" s="1">
        <f>VLOOKUP(Table27[[#This Row],[SPIELER]],Day_13[[SPIELER]:[WIN / LOSS]],2,FALSE)</f>
        <v>0</v>
      </c>
      <c r="O7" s="1">
        <f>VLOOKUP(Table27[[#This Row],[SPIELER]],Day_14[[SPIELER]:[WIN / LOSS]],2,FALSE)</f>
        <v>0</v>
      </c>
      <c r="P7" s="1">
        <f>VLOOKUP(Table27[[#This Row],[SPIELER]],Day_15[[SPIELER]:[WIN / LOSS]],2,FALSE)</f>
        <v>0</v>
      </c>
      <c r="Q7" s="39">
        <f t="shared" si="0"/>
        <v>10.7</v>
      </c>
      <c r="R7" s="54" t="s">
        <v>22</v>
      </c>
    </row>
    <row r="8" spans="1:18" x14ac:dyDescent="0.2">
      <c r="A8" s="46" t="s">
        <v>5</v>
      </c>
      <c r="B8" s="21">
        <f>VLOOKUP(Table27[[#This Row],[SPIELER]],Day_1[[SPIELER]:[WIN / LOSS]],2,FALSE)</f>
        <v>2.1500000000000004</v>
      </c>
      <c r="C8" s="21">
        <f>VLOOKUP(Table27[[#This Row],[SPIELER]],Day_2[[SPIELER]:[WIN / LOSS]],2,FALSE)</f>
        <v>9</v>
      </c>
      <c r="D8" s="21">
        <f>VLOOKUP(Table27[[#This Row],[SPIELER]],Day_3[[SPIELER]:[WIN / LOSS]],2,FALSE)</f>
        <v>10.25</v>
      </c>
      <c r="E8" s="21">
        <f>VLOOKUP(Table27[[#This Row],[SPIELER]],Day_4[[SPIELER]:[WIN / LOSS]],2,FALSE)</f>
        <v>-6.9499999999999993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1.0500000000000007</v>
      </c>
      <c r="H8" s="21">
        <f>VLOOKUP(Table27[[#This Row],[SPIELER]],Day_7[[SPIELER]:[WIN / LOSS]],2,FALSE)</f>
        <v>-20</v>
      </c>
      <c r="I8" s="21">
        <f>VLOOKUP(Table27[[#This Row],[SPIELER]],Day_8[[SPIELER]:[WIN / LOSS]],2,FALSE)</f>
        <v>22.15</v>
      </c>
      <c r="J8" s="21">
        <f>VLOOKUP(Table27[[#This Row],[SPIELER]],Day_9[[SPIELER]:[WIN / LOSS]],2,FALSE)</f>
        <v>2.1000000000000014</v>
      </c>
      <c r="K8" s="21">
        <f>VLOOKUP(Table27[[#This Row],[SPIELER]],Day_10[[SPIELER]:[WIN / LOSS]],2,FALSE)</f>
        <v>-6.05</v>
      </c>
      <c r="L8" s="21">
        <f>VLOOKUP(Table27[[#This Row],[SPIELER]],Day_11[[SPIELER]:[WIN / LOSS]],2,FALSE)</f>
        <v>0</v>
      </c>
      <c r="M8" s="21">
        <f>VLOOKUP(Table27[[#This Row],[SPIELER]],Day_12[[SPIELER]:[WIN / LOSS]],2,FALSE)</f>
        <v>0</v>
      </c>
      <c r="N8" s="21">
        <f>VLOOKUP(Table27[[#This Row],[SPIELER]],Day_13[[SPIELER]:[WIN / LOSS]],2,FALSE)</f>
        <v>0</v>
      </c>
      <c r="O8" s="21">
        <f>VLOOKUP(Table27[[#This Row],[SPIELER]],Day_14[[SPIELER]:[WIN / LOSS]],2,FALSE)</f>
        <v>0</v>
      </c>
      <c r="P8" s="21">
        <f>VLOOKUP(Table27[[#This Row],[SPIELER]],Day_15[[SPIELER]:[WIN / LOSS]],2,FALSE)</f>
        <v>0</v>
      </c>
      <c r="Q8" s="39">
        <f t="shared" si="0"/>
        <v>13.7</v>
      </c>
      <c r="R8" s="54" t="s">
        <v>5</v>
      </c>
    </row>
    <row r="9" spans="1:18" ht="16" thickBot="1" x14ac:dyDescent="0.2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 t="shared" si="0"/>
        <v>10.149999999999999</v>
      </c>
      <c r="R9" s="55" t="s">
        <v>27</v>
      </c>
    </row>
    <row r="10" spans="1:18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8" ht="16" thickBot="1" x14ac:dyDescent="0.25">
      <c r="A11" s="33" t="s">
        <v>19</v>
      </c>
      <c r="B11" s="23">
        <f>SUM(B2:B9)</f>
        <v>8.8817841970012523E-16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0</v>
      </c>
      <c r="I11" s="35">
        <f t="shared" ref="I11:K11" si="2">SUM(I2:I9)</f>
        <v>0</v>
      </c>
      <c r="J11" s="35">
        <f t="shared" si="2"/>
        <v>-1.7763568394002505E-15</v>
      </c>
      <c r="K11" s="35">
        <f t="shared" si="2"/>
        <v>8.8817841970012523E-16</v>
      </c>
      <c r="L11" s="35">
        <f>SUM(L2:L9)</f>
        <v>0</v>
      </c>
      <c r="M11" s="35">
        <f t="shared" ref="M11:Q11" si="3">SUM(M2:M9)</f>
        <v>0</v>
      </c>
      <c r="N11" s="35">
        <f t="shared" si="3"/>
        <v>0</v>
      </c>
      <c r="O11" s="35">
        <f t="shared" si="3"/>
        <v>0</v>
      </c>
      <c r="P11" s="35">
        <f t="shared" si="3"/>
        <v>0</v>
      </c>
      <c r="Q11" s="35">
        <f t="shared" si="3"/>
        <v>0</v>
      </c>
    </row>
    <row r="12" spans="1:18" x14ac:dyDescent="0.2">
      <c r="A12" s="5"/>
      <c r="B12" s="1"/>
      <c r="C12" s="1"/>
      <c r="D12" s="1"/>
      <c r="E12" s="1"/>
      <c r="F12" s="1"/>
      <c r="G12" s="1"/>
      <c r="H12" s="1"/>
    </row>
    <row r="42" spans="1:17" x14ac:dyDescent="0.2">
      <c r="A42" s="59" t="s">
        <v>21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</row>
    <row r="44" spans="1:17" x14ac:dyDescent="0.2">
      <c r="A44" s="48" t="s">
        <v>7</v>
      </c>
      <c r="B44" s="43">
        <v>0</v>
      </c>
      <c r="C44" s="43">
        <f>B44+VLOOKUP(Table273[[#This Row],[SPIELER]],Day_1[[SPIELER]:[WIN / LOSS]],2,FALSE)</f>
        <v>11.3</v>
      </c>
      <c r="D44" s="43">
        <f>C44+VLOOKUP(Table273[[#This Row],[SPIELER]],Day_2[[SPIELER]:[WIN / LOSS]],2,FALSE)</f>
        <v>18.600000000000001</v>
      </c>
      <c r="E44" s="43">
        <f>D44+VLOOKUP(Table273[[#This Row],[SPIELER]],Day_3[[SPIELER]:[WIN / LOSS]],2,FALSE)</f>
        <v>8.0000000000000018</v>
      </c>
      <c r="F44" s="43">
        <f>E44+VLOOKUP(Table273[[#This Row],[SPIELER]],Day_4[[SPIELER]:[WIN / LOSS]],2,FALSE)</f>
        <v>-0.64999999999999858</v>
      </c>
      <c r="G44" s="43">
        <f>F44+VLOOKUP(Table273[[#This Row],[SPIELER]],Day_5[[SPIELER]:[WIN / LOSS]],2,FALSE)</f>
        <v>4.1500000000000021</v>
      </c>
      <c r="H44" s="43">
        <f>G44+VLOOKUP(Table273[[#This Row],[SPIELER]],Day_6[[SPIELER]:[WIN / LOSS]],2,FALSE)</f>
        <v>8.6500000000000021</v>
      </c>
      <c r="I44" s="43">
        <f>H44+VLOOKUP(Table273[[#This Row],[SPIELER]],Day_7[[SPIELER]:[WIN / LOSS]],2,FALSE)</f>
        <v>28.200000000000003</v>
      </c>
      <c r="J44" s="43">
        <f>I44+VLOOKUP(Table273[[#This Row],[SPIELER]],Day_8[[SPIELER]:[WIN / LOSS]],2,FALSE)</f>
        <v>11.000000000000004</v>
      </c>
      <c r="K44" s="1">
        <f>J44+VLOOKUP(Table273[[#This Row],[SPIELER]],Day_9[[SPIELER]:[WIN / LOSS]],2,FALSE)</f>
        <v>13.400000000000004</v>
      </c>
      <c r="L44" s="1">
        <f>K44+VLOOKUP(Table273[[#This Row],[SPIELER]],Day_10[[SPIELER]:[WIN / LOSS]],2,FALSE)</f>
        <v>4.3500000000000032</v>
      </c>
      <c r="M44" s="1">
        <f>L44+VLOOKUP(Table273[[#This Row],[SPIELER]],Day_11[[SPIELER]:[WIN / LOSS]],2,FALSE)</f>
        <v>4.3500000000000032</v>
      </c>
      <c r="N44" s="1">
        <f>M44+VLOOKUP(Table273[[#This Row],[SPIELER]],Day_10[[SPIELER]:[WIN / LOSS]],2,FALSE)</f>
        <v>-4.6999999999999975</v>
      </c>
      <c r="O44" s="1">
        <f>N44+VLOOKUP(Table273[[#This Row],[SPIELER]],Day_10[[SPIELER]:[WIN / LOSS]],2,FALSE)</f>
        <v>-13.749999999999998</v>
      </c>
      <c r="P44" s="1">
        <f>O44+VLOOKUP(Table273[[#This Row],[SPIELER]],Day_10[[SPIELER]:[WIN / LOSS]],2,FALSE)</f>
        <v>-22.799999999999997</v>
      </c>
      <c r="Q44" s="38">
        <f>P44+VLOOKUP(Table273[[#This Row],[SPIELER]],Day_10[[SPIELER]:[WIN / LOSS]],2,FALSE)</f>
        <v>-31.849999999999998</v>
      </c>
    </row>
    <row r="45" spans="1:17" x14ac:dyDescent="0.2">
      <c r="A45" s="46" t="s">
        <v>4</v>
      </c>
      <c r="B45" s="1">
        <f>0</f>
        <v>0</v>
      </c>
      <c r="C45" s="1">
        <f>B45+VLOOKUP(Table273[[#This Row],[SPIELER]],Day_1[[SPIELER]:[WIN / LOSS]],2,FALSE)</f>
        <v>-10</v>
      </c>
      <c r="D45" s="1">
        <f>C45+VLOOKUP(Table273[[#This Row],[SPIELER]],Day_2[[SPIELER]:[WIN / LOSS]],2,FALSE)</f>
        <v>-16.75</v>
      </c>
      <c r="E45" s="1">
        <f>D45+VLOOKUP(Table273[[#This Row],[SPIELER]],Day_3[[SPIELER]:[WIN / LOSS]],2,FALSE)</f>
        <v>2</v>
      </c>
      <c r="F45" s="1">
        <f>E45+VLOOKUP(Table273[[#This Row],[SPIELER]],Day_4[[SPIELER]:[WIN / LOSS]],2,FALSE)</f>
        <v>-1.0499999999999998</v>
      </c>
      <c r="G45" s="1">
        <f>F45+VLOOKUP(Table273[[#This Row],[SPIELER]],Day_5[[SPIELER]:[WIN / LOSS]],2,FALSE)</f>
        <v>-11.05</v>
      </c>
      <c r="H45" s="1">
        <f>G45+VLOOKUP(Table273[[#This Row],[SPIELER]],Day_6[[SPIELER]:[WIN / LOSS]],2,FALSE)</f>
        <v>-21.75</v>
      </c>
      <c r="I45" s="1">
        <f>H45+VLOOKUP(Table273[[#This Row],[SPIELER]],Day_7[[SPIELER]:[WIN / LOSS]],2,FALSE)</f>
        <v>-9.8999999999999986</v>
      </c>
      <c r="J45" s="1">
        <f>I45+VLOOKUP(Table273[[#This Row],[SPIELER]],Day_8[[SPIELER]:[WIN / LOSS]],2,FALSE)</f>
        <v>-9.5499999999999989</v>
      </c>
      <c r="K45" s="1">
        <f>J45+VLOOKUP(Table273[[#This Row],[SPIELER]],Day_9[[SPIELER]:[WIN / LOSS]],2,FALSE)</f>
        <v>-15.6</v>
      </c>
      <c r="L45" s="1">
        <f>K45+VLOOKUP(Table273[[#This Row],[SPIELER]],Day_10[[SPIELER]:[WIN / LOSS]],2,FALSE)</f>
        <v>-20.85</v>
      </c>
      <c r="M45" s="1">
        <f>L45+VLOOKUP(Table273[[#This Row],[SPIELER]],Day_11[[SPIELER]:[WIN / LOSS]],2,FALSE)</f>
        <v>-20.85</v>
      </c>
      <c r="N45" s="1">
        <f>M45+VLOOKUP(Table273[[#This Row],[SPIELER]],Day_10[[SPIELER]:[WIN / LOSS]],2,FALSE)</f>
        <v>-26.1</v>
      </c>
      <c r="O45" s="1">
        <f>N45+VLOOKUP(Table273[[#This Row],[SPIELER]],Day_10[[SPIELER]:[WIN / LOSS]],2,FALSE)</f>
        <v>-31.35</v>
      </c>
      <c r="P45" s="1">
        <f>O45+VLOOKUP(Table273[[#This Row],[SPIELER]],Day_10[[SPIELER]:[WIN / LOSS]],2,FALSE)</f>
        <v>-36.6</v>
      </c>
      <c r="Q45" s="39">
        <f>P45+VLOOKUP(Table273[[#This Row],[SPIELER]],Day_10[[SPIELER]:[WIN / LOSS]],2,FALSE)</f>
        <v>-41.85</v>
      </c>
    </row>
    <row r="46" spans="1:17" x14ac:dyDescent="0.2">
      <c r="A46" s="46" t="s">
        <v>11</v>
      </c>
      <c r="B46" s="21">
        <v>0</v>
      </c>
      <c r="C46" s="21">
        <f>B46+VLOOKUP(Table273[[#This Row],[SPIELER]],Day_1[[SPIELER]:[WIN / LOSS]],2,FALSE)</f>
        <v>0</v>
      </c>
      <c r="D46" s="21">
        <f>C46+VLOOKUP(Table273[[#This Row],[SPIELER]],Day_2[[SPIELER]:[WIN / LOSS]],2,FALSE)</f>
        <v>0</v>
      </c>
      <c r="E46" s="21">
        <f>D46+VLOOKUP(Table273[[#This Row],[SPIELER]],Day_3[[SPIELER]:[WIN / LOSS]],2,FALSE)</f>
        <v>-10</v>
      </c>
      <c r="F46" s="21">
        <f>E46+VLOOKUP(Table273[[#This Row],[SPIELER]],Day_4[[SPIELER]:[WIN / LOSS]],2,FALSE)</f>
        <v>-14</v>
      </c>
      <c r="G46" s="21">
        <f>F46+VLOOKUP(Table273[[#This Row],[SPIELER]],Day_5[[SPIELER]:[WIN / LOSS]],2,FALSE)</f>
        <v>-14</v>
      </c>
      <c r="H46" s="21">
        <f>G46+VLOOKUP(Table273[[#This Row],[SPIELER]],Day_6[[SPIELER]:[WIN / LOSS]],2,FALSE)</f>
        <v>-10.199999999999999</v>
      </c>
      <c r="I46" s="1">
        <f>H46+VLOOKUP(Table273[[#This Row],[SPIELER]],Day_7[[SPIELER]:[WIN / LOSS]],2,FALSE)</f>
        <v>-10.199999999999999</v>
      </c>
      <c r="J46" s="1">
        <f>I46+VLOOKUP(Table273[[#This Row],[SPIELER]],Day_8[[SPIELER]:[WIN / LOSS]],2,FALSE)</f>
        <v>-22.15</v>
      </c>
      <c r="K46" s="1">
        <f>J46+VLOOKUP(Table273[[#This Row],[SPIELER]],Day_9[[SPIELER]:[WIN / LOSS]],2,FALSE)</f>
        <v>-20.2</v>
      </c>
      <c r="L46" s="1">
        <f>K46+VLOOKUP(Table273[[#This Row],[SPIELER]],Day_10[[SPIELER]:[WIN / LOSS]],2,FALSE)</f>
        <v>-30.2</v>
      </c>
      <c r="M46" s="1">
        <f>L46+VLOOKUP(Table273[[#This Row],[SPIELER]],Day_11[[SPIELER]:[WIN / LOSS]],2,FALSE)</f>
        <v>-30.2</v>
      </c>
      <c r="N46" s="1">
        <f>M46+VLOOKUP(Table273[[#This Row],[SPIELER]],Day_10[[SPIELER]:[WIN / LOSS]],2,FALSE)</f>
        <v>-40.200000000000003</v>
      </c>
      <c r="O46" s="1">
        <f>N46+VLOOKUP(Table273[[#This Row],[SPIELER]],Day_10[[SPIELER]:[WIN / LOSS]],2,FALSE)</f>
        <v>-50.2</v>
      </c>
      <c r="P46" s="1">
        <f>O46+VLOOKUP(Table273[[#This Row],[SPIELER]],Day_10[[SPIELER]:[WIN / LOSS]],2,FALSE)</f>
        <v>-60.2</v>
      </c>
      <c r="Q46" s="39">
        <f>P46+VLOOKUP(Table273[[#This Row],[SPIELER]],Day_10[[SPIELER]:[WIN / LOSS]],2,FALSE)</f>
        <v>-70.2</v>
      </c>
    </row>
    <row r="47" spans="1:17" x14ac:dyDescent="0.2">
      <c r="A47" s="46" t="s">
        <v>6</v>
      </c>
      <c r="B47" s="21">
        <v>0</v>
      </c>
      <c r="C47" s="21">
        <f>B47+VLOOKUP(Table273[[#This Row],[SPIELER]],Day_1[[SPIELER]:[WIN / LOSS]],2,FALSE)</f>
        <v>0</v>
      </c>
      <c r="D47" s="21">
        <f>C47+VLOOKUP(Table273[[#This Row],[SPIELER]],Day_2[[SPIELER]:[WIN / LOSS]],2,FALSE)</f>
        <v>4</v>
      </c>
      <c r="E47" s="21">
        <f>D47+VLOOKUP(Table273[[#This Row],[SPIELER]],Day_3[[SPIELER]:[WIN / LOSS]],2,FALSE)</f>
        <v>-5.5</v>
      </c>
      <c r="F47" s="21">
        <f>E47+VLOOKUP(Table273[[#This Row],[SPIELER]],Day_4[[SPIELER]:[WIN / LOSS]],2,FALSE)</f>
        <v>-5.5</v>
      </c>
      <c r="G47" s="21">
        <f>F47+VLOOKUP(Table273[[#This Row],[SPIELER]],Day_5[[SPIELER]:[WIN / LOSS]],2,FALSE)</f>
        <v>2.1999999999999993</v>
      </c>
      <c r="H47" s="21">
        <f>G47+VLOOKUP(Table273[[#This Row],[SPIELER]],Day_6[[SPIELER]:[WIN / LOSS]],2,FALSE)</f>
        <v>2.1999999999999993</v>
      </c>
      <c r="I47" s="1">
        <f>H47+VLOOKUP(Table273[[#This Row],[SPIELER]],Day_7[[SPIELER]:[WIN / LOSS]],2,FALSE)</f>
        <v>-7.9500000000000011</v>
      </c>
      <c r="J47" s="1">
        <f>I47+VLOOKUP(Table273[[#This Row],[SPIELER]],Day_8[[SPIELER]:[WIN / LOSS]],2,FALSE)</f>
        <v>-37.950000000000003</v>
      </c>
      <c r="K47" s="1">
        <f>J47+VLOOKUP(Table273[[#This Row],[SPIELER]],Day_9[[SPIELER]:[WIN / LOSS]],2,FALSE)</f>
        <v>-21.500000000000004</v>
      </c>
      <c r="L47" s="1">
        <f>K47+VLOOKUP(Table273[[#This Row],[SPIELER]],Day_10[[SPIELER]:[WIN / LOSS]],2,FALSE)</f>
        <v>-2.2500000000000036</v>
      </c>
      <c r="M47" s="1">
        <f>L47+VLOOKUP(Table273[[#This Row],[SPIELER]],Day_11[[SPIELER]:[WIN / LOSS]],2,FALSE)</f>
        <v>-2.2500000000000036</v>
      </c>
      <c r="N47" s="1">
        <f>M47+VLOOKUP(Table273[[#This Row],[SPIELER]],Day_10[[SPIELER]:[WIN / LOSS]],2,FALSE)</f>
        <v>16.999999999999996</v>
      </c>
      <c r="O47" s="1">
        <f>N47+VLOOKUP(Table273[[#This Row],[SPIELER]],Day_10[[SPIELER]:[WIN / LOSS]],2,FALSE)</f>
        <v>36.25</v>
      </c>
      <c r="P47" s="1">
        <f>O47+VLOOKUP(Table273[[#This Row],[SPIELER]],Day_10[[SPIELER]:[WIN / LOSS]],2,FALSE)</f>
        <v>55.5</v>
      </c>
      <c r="Q47" s="39">
        <f>P47+VLOOKUP(Table273[[#This Row],[SPIELER]],Day_10[[SPIELER]:[WIN / LOSS]],2,FALSE)</f>
        <v>74.75</v>
      </c>
    </row>
    <row r="48" spans="1:17" x14ac:dyDescent="0.2">
      <c r="A48" s="46" t="s">
        <v>8</v>
      </c>
      <c r="B48" s="21">
        <v>0</v>
      </c>
      <c r="C48" s="21">
        <f>B48+VLOOKUP(Table273[[#This Row],[SPIELER]],Day_1[[SPIELER]:[WIN / LOSS]],2,FALSE)</f>
        <v>-3.45</v>
      </c>
      <c r="D48" s="21">
        <f>C48+VLOOKUP(Table273[[#This Row],[SPIELER]],Day_2[[SPIELER]:[WIN / LOSS]],2,FALSE)</f>
        <v>-17</v>
      </c>
      <c r="E48" s="21">
        <f>D48+VLOOKUP(Table273[[#This Row],[SPIELER]],Day_3[[SPIELER]:[WIN / LOSS]],2,FALSE)</f>
        <v>-15.9</v>
      </c>
      <c r="F48" s="21">
        <f>E48+VLOOKUP(Table273[[#This Row],[SPIELER]],Day_4[[SPIELER]:[WIN / LOSS]],2,FALSE)</f>
        <v>-3.9500000000000011</v>
      </c>
      <c r="G48" s="21">
        <f>F48+VLOOKUP(Table273[[#This Row],[SPIELER]],Day_5[[SPIELER]:[WIN / LOSS]],2,FALSE)</f>
        <v>-6.4500000000000011</v>
      </c>
      <c r="H48" s="21">
        <f>G48+VLOOKUP(Table273[[#This Row],[SPIELER]],Day_6[[SPIELER]:[WIN / LOSS]],2,FALSE)</f>
        <v>-15.250000000000002</v>
      </c>
      <c r="I48" s="1">
        <f>H48+VLOOKUP(Table273[[#This Row],[SPIELER]],Day_7[[SPIELER]:[WIN / LOSS]],2,FALSE)</f>
        <v>-16.5</v>
      </c>
      <c r="J48" s="1">
        <f>I48+VLOOKUP(Table273[[#This Row],[SPIELER]],Day_8[[SPIELER]:[WIN / LOSS]],2,FALSE)</f>
        <v>20.149999999999999</v>
      </c>
      <c r="K48" s="1">
        <f>J48+VLOOKUP(Table273[[#This Row],[SPIELER]],Day_9[[SPIELER]:[WIN / LOSS]],2,FALSE)</f>
        <v>3.2999999999999972</v>
      </c>
      <c r="L48" s="1">
        <f>K48+VLOOKUP(Table273[[#This Row],[SPIELER]],Day_10[[SPIELER]:[WIN / LOSS]],2,FALSE)</f>
        <v>14.399999999999999</v>
      </c>
      <c r="M48" s="1">
        <f>L48+VLOOKUP(Table273[[#This Row],[SPIELER]],Day_11[[SPIELER]:[WIN / LOSS]],2,FALSE)</f>
        <v>14.399999999999999</v>
      </c>
      <c r="N48" s="1">
        <f>M48+VLOOKUP(Table273[[#This Row],[SPIELER]],Day_10[[SPIELER]:[WIN / LOSS]],2,FALSE)</f>
        <v>25.5</v>
      </c>
      <c r="O48" s="1">
        <f>N48+VLOOKUP(Table273[[#This Row],[SPIELER]],Day_10[[SPIELER]:[WIN / LOSS]],2,FALSE)</f>
        <v>36.6</v>
      </c>
      <c r="P48" s="1">
        <f>O48+VLOOKUP(Table273[[#This Row],[SPIELER]],Day_10[[SPIELER]:[WIN / LOSS]],2,FALSE)</f>
        <v>47.7</v>
      </c>
      <c r="Q48" s="39">
        <f>P48+VLOOKUP(Table273[[#This Row],[SPIELER]],Day_10[[SPIELER]:[WIN / LOSS]],2,FALSE)</f>
        <v>58.800000000000004</v>
      </c>
    </row>
    <row r="49" spans="1:17" x14ac:dyDescent="0.2">
      <c r="A49" s="46" t="s">
        <v>22</v>
      </c>
      <c r="B49" s="1">
        <v>0</v>
      </c>
      <c r="C49" s="1">
        <f>B49+VLOOKUP(Table273[[#This Row],[SPIELER]],Day_1[[SPIELER]:[WIN / LOSS]],2,FALSE)</f>
        <v>0</v>
      </c>
      <c r="D49" s="1">
        <f>C49+VLOOKUP(Table273[[#This Row],[SPIELER]],Day_2[[SPIELER]:[WIN / LOSS]],2,FALSE)</f>
        <v>0</v>
      </c>
      <c r="E49" s="1">
        <f>D49+VLOOKUP(Table273[[#This Row],[SPIELER]],Day_3[[SPIELER]:[WIN / LOSS]],2,FALSE)</f>
        <v>0</v>
      </c>
      <c r="F49" s="1">
        <f>E49+VLOOKUP(Table273[[#This Row],[SPIELER]],Day_4[[SPIELER]:[WIN / LOSS]],2,FALSE)</f>
        <v>10.7</v>
      </c>
      <c r="G49" s="1">
        <f>F49+VLOOKUP(Table273[[#This Row],[SPIELER]],Day_5[[SPIELER]:[WIN / LOSS]],2,FALSE)</f>
        <v>10.7</v>
      </c>
      <c r="H49" s="1">
        <f>G49+VLOOKUP(Table273[[#This Row],[SPIELER]],Day_6[[SPIELER]:[WIN / LOSS]],2,FALSE)</f>
        <v>10.7</v>
      </c>
      <c r="I49" s="1">
        <f>H49+VLOOKUP(Table273[[#This Row],[SPIELER]],Day_7[[SPIELER]:[WIN / LOSS]],2,FALSE)</f>
        <v>10.7</v>
      </c>
      <c r="J49" s="1">
        <f>I49+VLOOKUP(Table273[[#This Row],[SPIELER]],Day_8[[SPIELER]:[WIN / LOSS]],2,FALSE)</f>
        <v>10.7</v>
      </c>
      <c r="K49" s="1">
        <f>J49+VLOOKUP(Table273[[#This Row],[SPIELER]],Day_9[[SPIELER]:[WIN / LOSS]],2,FALSE)</f>
        <v>10.7</v>
      </c>
      <c r="L49" s="1">
        <f>K49+VLOOKUP(Table273[[#This Row],[SPIELER]],Day_10[[SPIELER]:[WIN / LOSS]],2,FALSE)</f>
        <v>10.7</v>
      </c>
      <c r="M49" s="1">
        <f>L49+VLOOKUP(Table273[[#This Row],[SPIELER]],Day_11[[SPIELER]:[WIN / LOSS]],2,FALSE)</f>
        <v>10.7</v>
      </c>
      <c r="N49" s="1">
        <f>M49+VLOOKUP(Table273[[#This Row],[SPIELER]],Day_10[[SPIELER]:[WIN / LOSS]],2,FALSE)</f>
        <v>10.7</v>
      </c>
      <c r="O49" s="1">
        <f>N49+VLOOKUP(Table273[[#This Row],[SPIELER]],Day_10[[SPIELER]:[WIN / LOSS]],2,FALSE)</f>
        <v>10.7</v>
      </c>
      <c r="P49" s="1">
        <f>O49+VLOOKUP(Table273[[#This Row],[SPIELER]],Day_10[[SPIELER]:[WIN / LOSS]],2,FALSE)</f>
        <v>10.7</v>
      </c>
      <c r="Q49" s="39">
        <f>P49+VLOOKUP(Table273[[#This Row],[SPIELER]],Day_10[[SPIELER]:[WIN / LOSS]],2,FALSE)</f>
        <v>10.7</v>
      </c>
    </row>
    <row r="50" spans="1:17" x14ac:dyDescent="0.2">
      <c r="A50" s="46" t="s">
        <v>5</v>
      </c>
      <c r="B50" s="21">
        <v>0</v>
      </c>
      <c r="C50" s="21">
        <f>B50+VLOOKUP(Table273[[#This Row],[SPIELER]],Day_1[[SPIELER]:[WIN / LOSS]],2,FALSE)</f>
        <v>2.1500000000000004</v>
      </c>
      <c r="D50" s="21">
        <f>C50+VLOOKUP(Table273[[#This Row],[SPIELER]],Day_2[[SPIELER]:[WIN / LOSS]],2,FALSE)</f>
        <v>11.15</v>
      </c>
      <c r="E50" s="21">
        <f>D50+VLOOKUP(Table273[[#This Row],[SPIELER]],Day_3[[SPIELER]:[WIN / LOSS]],2,FALSE)</f>
        <v>21.4</v>
      </c>
      <c r="F50" s="21">
        <f>E50+VLOOKUP(Table273[[#This Row],[SPIELER]],Day_4[[SPIELER]:[WIN / LOSS]],2,FALSE)</f>
        <v>14.45</v>
      </c>
      <c r="G50" s="21">
        <f>F50+VLOOKUP(Table273[[#This Row],[SPIELER]],Day_5[[SPIELER]:[WIN / LOSS]],2,FALSE)</f>
        <v>14.45</v>
      </c>
      <c r="H50" s="21">
        <f>G50+VLOOKUP(Table273[[#This Row],[SPIELER]],Day_6[[SPIELER]:[WIN / LOSS]],2,FALSE)</f>
        <v>15.5</v>
      </c>
      <c r="I50" s="1">
        <f>H50+VLOOKUP(Table273[[#This Row],[SPIELER]],Day_7[[SPIELER]:[WIN / LOSS]],2,FALSE)</f>
        <v>-4.5</v>
      </c>
      <c r="J50" s="1">
        <f>I50+VLOOKUP(Table273[[#This Row],[SPIELER]],Day_8[[SPIELER]:[WIN / LOSS]],2,FALSE)</f>
        <v>17.649999999999999</v>
      </c>
      <c r="K50" s="1">
        <f>J50+VLOOKUP(Table273[[#This Row],[SPIELER]],Day_9[[SPIELER]:[WIN / LOSS]],2,FALSE)</f>
        <v>19.75</v>
      </c>
      <c r="L50" s="1">
        <f>K50+VLOOKUP(Table273[[#This Row],[SPIELER]],Day_10[[SPIELER]:[WIN / LOSS]],2,FALSE)</f>
        <v>13.7</v>
      </c>
      <c r="M50" s="1">
        <f>L50+VLOOKUP(Table273[[#This Row],[SPIELER]],Day_11[[SPIELER]:[WIN / LOSS]],2,FALSE)</f>
        <v>13.7</v>
      </c>
      <c r="N50" s="1">
        <f>M50+VLOOKUP(Table273[[#This Row],[SPIELER]],Day_10[[SPIELER]:[WIN / LOSS]],2,FALSE)</f>
        <v>7.6499999999999995</v>
      </c>
      <c r="O50" s="1">
        <f>N50+VLOOKUP(Table273[[#This Row],[SPIELER]],Day_10[[SPIELER]:[WIN / LOSS]],2,FALSE)</f>
        <v>1.5999999999999996</v>
      </c>
      <c r="P50" s="1">
        <f>O50+VLOOKUP(Table273[[#This Row],[SPIELER]],Day_10[[SPIELER]:[WIN / LOSS]],2,FALSE)</f>
        <v>-4.45</v>
      </c>
      <c r="Q50" s="39">
        <f>P50+VLOOKUP(Table273[[#This Row],[SPIELER]],Day_10[[SPIELER]:[WIN / LOSS]],2,FALSE)</f>
        <v>-10.5</v>
      </c>
    </row>
    <row r="51" spans="1:17" ht="16" thickBot="1" x14ac:dyDescent="0.25">
      <c r="A51" s="49" t="s">
        <v>27</v>
      </c>
      <c r="B51" s="50">
        <v>0</v>
      </c>
      <c r="C51" s="50">
        <f>B51+VLOOKUP(Table273[[#This Row],[SPIELER]],Day_1[[SPIELER]:[WIN / LOSS]],2,FALSE)</f>
        <v>0</v>
      </c>
      <c r="D51" s="50">
        <f>C51+VLOOKUP(Table273[[#This Row],[SPIELER]],Day_2[[SPIELER]:[WIN / LOSS]],2,FALSE)</f>
        <v>0</v>
      </c>
      <c r="E51" s="50">
        <f>D51+VLOOKUP(Table273[[#This Row],[SPIELER]],Day_3[[SPIELER]:[WIN / LOSS]],2,FALSE)</f>
        <v>0</v>
      </c>
      <c r="F51" s="50">
        <f>E51+VLOOKUP(Table273[[#This Row],[SPIELER]],Day_4[[SPIELER]:[WIN / LOSS]],2,FALSE)</f>
        <v>0</v>
      </c>
      <c r="G51" s="50">
        <f>F51+VLOOKUP(Table273[[#This Row],[SPIELER]],Day_5[[SPIELER]:[WIN / LOSS]],2,FALSE)</f>
        <v>0</v>
      </c>
      <c r="H51" s="50">
        <f>G51+VLOOKUP(Table273[[#This Row],[SPIELER]],Day_6[[SPIELER]:[WIN / LOSS]],2,FALSE)</f>
        <v>10.149999999999999</v>
      </c>
      <c r="I51" s="6">
        <f>H51+VLOOKUP(Table273[[#This Row],[SPIELER]],Day_7[[SPIELER]:[WIN / LOSS]],2,FALSE)</f>
        <v>10.149999999999999</v>
      </c>
      <c r="J51" s="6">
        <f>I51+VLOOKUP(Table273[[#This Row],[SPIELER]],Day_8[[SPIELER]:[WIN / LOSS]],2,FALSE)</f>
        <v>10.149999999999999</v>
      </c>
      <c r="K51" s="6">
        <f>J51+VLOOKUP(Table273[[#This Row],[SPIELER]],Day_9[[SPIELER]:[WIN / LOSS]],2,FALSE)</f>
        <v>10.149999999999999</v>
      </c>
      <c r="L51" s="6">
        <f>K51+VLOOKUP(Table273[[#This Row],[SPIELER]],Day_10[[SPIELER]:[WIN / LOSS]],2,FALSE)</f>
        <v>10.149999999999999</v>
      </c>
      <c r="M51" s="6">
        <f>L51+VLOOKUP(Table273[[#This Row],[SPIELER]],Day_11[[SPIELER]:[WIN / LOSS]],2,FALSE)</f>
        <v>10.149999999999999</v>
      </c>
      <c r="N51" s="6">
        <f>M51+VLOOKUP(Table273[[#This Row],[SPIELER]],Day_10[[SPIELER]:[WIN / LOSS]],2,FALSE)</f>
        <v>10.149999999999999</v>
      </c>
      <c r="O51" s="6">
        <f>N51+VLOOKUP(Table273[[#This Row],[SPIELER]],Day_10[[SPIELER]:[WIN / LOSS]],2,FALSE)</f>
        <v>10.149999999999999</v>
      </c>
      <c r="P51" s="6">
        <f>O51+VLOOKUP(Table273[[#This Row],[SPIELER]],Day_10[[SPIELER]:[WIN / LOSS]],2,FALSE)</f>
        <v>10.149999999999999</v>
      </c>
      <c r="Q51" s="40">
        <f>P51+VLOOKUP(Table273[[#This Row],[SPIELER]],Day_10[[SPIELER]:[WIN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ignoredErrors>
    <ignoredError sqref="B44:B51" calculatedColumn="1"/>
  </ignoredErrors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2025-01-15T23:08:11Z</dcterms:modified>
</cp:coreProperties>
</file>