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Desktop/UNI/"/>
    </mc:Choice>
  </mc:AlternateContent>
  <xr:revisionPtr revIDLastSave="0" documentId="13_ncr:1_{01DEE123-66C9-1A43-8A76-536DEAFA40E5}" xr6:coauthVersionLast="47" xr6:coauthVersionMax="47" xr10:uidLastSave="{00000000-0000-0000-0000-000000000000}"/>
  <bookViews>
    <workbookView xWindow="0" yWindow="500" windowWidth="28800" windowHeight="16120" activeTab="10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Overview" sheetId="2" r:id="rId11"/>
    <sheet name="DayTemplate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9" i="2"/>
  <c r="J6" i="2"/>
  <c r="J8" i="2"/>
  <c r="J9" i="2"/>
  <c r="I6" i="2"/>
  <c r="I9" i="2"/>
  <c r="H5" i="2"/>
  <c r="H6" i="2"/>
  <c r="H7" i="2"/>
  <c r="H9" i="2"/>
  <c r="G4" i="2"/>
  <c r="G8" i="2"/>
  <c r="G9" i="2"/>
  <c r="G11" i="16"/>
  <c r="F11" i="16"/>
  <c r="E11" i="16"/>
  <c r="D11" i="16"/>
  <c r="C11" i="16"/>
  <c r="B9" i="16"/>
  <c r="B8" i="16"/>
  <c r="K8" i="2" s="1"/>
  <c r="B7" i="16"/>
  <c r="B6" i="16"/>
  <c r="K6" i="2" s="1"/>
  <c r="B5" i="16"/>
  <c r="K5" i="2" s="1"/>
  <c r="B4" i="16"/>
  <c r="K4" i="2" s="1"/>
  <c r="B3" i="16"/>
  <c r="K3" i="2" s="1"/>
  <c r="B2" i="16"/>
  <c r="K2" i="2" s="1"/>
  <c r="G11" i="15"/>
  <c r="F11" i="15"/>
  <c r="E11" i="15"/>
  <c r="D11" i="15"/>
  <c r="C11" i="15"/>
  <c r="B9" i="15"/>
  <c r="B8" i="15"/>
  <c r="B7" i="15"/>
  <c r="J7" i="2" s="1"/>
  <c r="B6" i="15"/>
  <c r="B5" i="15"/>
  <c r="J5" i="2" s="1"/>
  <c r="B4" i="15"/>
  <c r="J4" i="2" s="1"/>
  <c r="B3" i="15"/>
  <c r="J3" i="2" s="1"/>
  <c r="B2" i="15"/>
  <c r="G11" i="14"/>
  <c r="F11" i="14"/>
  <c r="E11" i="14"/>
  <c r="D11" i="14"/>
  <c r="C11" i="14"/>
  <c r="B9" i="14"/>
  <c r="B8" i="14"/>
  <c r="I8" i="2" s="1"/>
  <c r="B7" i="14"/>
  <c r="I7" i="2" s="1"/>
  <c r="B6" i="14"/>
  <c r="B5" i="14"/>
  <c r="I5" i="2" s="1"/>
  <c r="B4" i="14"/>
  <c r="I4" i="2" s="1"/>
  <c r="B3" i="14"/>
  <c r="I3" i="2" s="1"/>
  <c r="B2" i="14"/>
  <c r="I2" i="2" s="1"/>
  <c r="G11" i="13"/>
  <c r="F11" i="13"/>
  <c r="E11" i="13"/>
  <c r="D11" i="13"/>
  <c r="C11" i="13"/>
  <c r="B9" i="13"/>
  <c r="B8" i="13"/>
  <c r="H8" i="2" s="1"/>
  <c r="B7" i="13"/>
  <c r="B6" i="13"/>
  <c r="B5" i="13"/>
  <c r="B4" i="13"/>
  <c r="H4" i="2" s="1"/>
  <c r="B3" i="13"/>
  <c r="H3" i="2" s="1"/>
  <c r="B2" i="13"/>
  <c r="B46" i="2"/>
  <c r="C46" i="2" s="1"/>
  <c r="C51" i="2"/>
  <c r="C50" i="2"/>
  <c r="D50" i="2" s="1"/>
  <c r="C49" i="2"/>
  <c r="C48" i="2"/>
  <c r="D48" i="2" s="1"/>
  <c r="C47" i="2"/>
  <c r="C45" i="2"/>
  <c r="D45" i="2" s="1"/>
  <c r="C44" i="2"/>
  <c r="D44" i="2" s="1"/>
  <c r="B2" i="4"/>
  <c r="C2" i="2" s="1"/>
  <c r="B3" i="4"/>
  <c r="C3" i="2" s="1"/>
  <c r="B9" i="4"/>
  <c r="B8" i="4"/>
  <c r="C8" i="2" s="1"/>
  <c r="B7" i="4"/>
  <c r="C7" i="2" s="1"/>
  <c r="B6" i="4"/>
  <c r="C6" i="2" s="1"/>
  <c r="B5" i="4"/>
  <c r="C5" i="2" s="1"/>
  <c r="B4" i="4"/>
  <c r="C4" i="2" s="1"/>
  <c r="B2" i="1"/>
  <c r="B3" i="1"/>
  <c r="B4" i="1"/>
  <c r="B5" i="1"/>
  <c r="B5" i="2" s="1"/>
  <c r="B6" i="1"/>
  <c r="B6" i="2" s="1"/>
  <c r="B7" i="1"/>
  <c r="B7" i="2" s="1"/>
  <c r="B8" i="1"/>
  <c r="B8" i="2" s="1"/>
  <c r="B3" i="2"/>
  <c r="G11" i="6"/>
  <c r="F11" i="6"/>
  <c r="E11" i="6"/>
  <c r="D11" i="6"/>
  <c r="C11" i="6"/>
  <c r="B2" i="2"/>
  <c r="E2" i="2"/>
  <c r="B4" i="2"/>
  <c r="B9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7" i="2" s="1"/>
  <c r="B6" i="12"/>
  <c r="G6" i="2" s="1"/>
  <c r="B5" i="12"/>
  <c r="G5" i="2" s="1"/>
  <c r="B4" i="12"/>
  <c r="B3" i="12"/>
  <c r="G3" i="2" s="1"/>
  <c r="B2" i="12"/>
  <c r="G2" i="2" s="1"/>
  <c r="B4" i="11"/>
  <c r="F9" i="2" s="1"/>
  <c r="B9" i="11"/>
  <c r="F8" i="2" s="1"/>
  <c r="B8" i="11"/>
  <c r="F7" i="2" s="1"/>
  <c r="B2" i="11"/>
  <c r="F6" i="2" s="1"/>
  <c r="B7" i="11"/>
  <c r="F5" i="2" s="1"/>
  <c r="B6" i="11"/>
  <c r="F4" i="2" s="1"/>
  <c r="B5" i="11"/>
  <c r="F3" i="2" s="1"/>
  <c r="B3" i="11"/>
  <c r="F2" i="2" s="1"/>
  <c r="B9" i="10"/>
  <c r="E9" i="2" s="1"/>
  <c r="B8" i="10"/>
  <c r="E8" i="2" s="1"/>
  <c r="B7" i="10"/>
  <c r="E7" i="2" s="1"/>
  <c r="B6" i="10"/>
  <c r="E6" i="2" s="1"/>
  <c r="B5" i="10"/>
  <c r="E5" i="2" s="1"/>
  <c r="B4" i="10"/>
  <c r="E4" i="2" s="1"/>
  <c r="B3" i="10"/>
  <c r="E3" i="2" s="1"/>
  <c r="B2" i="10"/>
  <c r="C9" i="2"/>
  <c r="B9" i="5"/>
  <c r="D9" i="2" s="1"/>
  <c r="B8" i="5"/>
  <c r="D8" i="2" s="1"/>
  <c r="B7" i="5"/>
  <c r="D7" i="2" s="1"/>
  <c r="B6" i="5"/>
  <c r="D6" i="2" s="1"/>
  <c r="B5" i="5"/>
  <c r="D5" i="2" s="1"/>
  <c r="B4" i="5"/>
  <c r="D4" i="2" s="1"/>
  <c r="B3" i="5"/>
  <c r="D3" i="2" s="1"/>
  <c r="B2" i="5"/>
  <c r="B9" i="6"/>
  <c r="B8" i="6"/>
  <c r="B7" i="6"/>
  <c r="B6" i="6"/>
  <c r="B5" i="6"/>
  <c r="B4" i="6"/>
  <c r="B3" i="6"/>
  <c r="B11" i="6" s="1"/>
  <c r="B2" i="6"/>
  <c r="B9" i="1"/>
  <c r="B11" i="15" l="1"/>
  <c r="J2" i="2"/>
  <c r="J11" i="2" s="1"/>
  <c r="B11" i="14"/>
  <c r="B11" i="13"/>
  <c r="H2" i="2"/>
  <c r="L6" i="2"/>
  <c r="I11" i="2"/>
  <c r="H11" i="2"/>
  <c r="L9" i="2"/>
  <c r="L4" i="2"/>
  <c r="L8" i="2"/>
  <c r="L7" i="2"/>
  <c r="L3" i="2"/>
  <c r="L5" i="2"/>
  <c r="B11" i="16"/>
  <c r="K11" i="2"/>
  <c r="E44" i="2"/>
  <c r="F44" i="2" s="1"/>
  <c r="G44" i="2" s="1"/>
  <c r="H44" i="2" s="1"/>
  <c r="I44" i="2" s="1"/>
  <c r="J44" i="2" s="1"/>
  <c r="K44" i="2" s="1"/>
  <c r="L44" i="2" s="1"/>
  <c r="E45" i="2"/>
  <c r="F45" i="2" s="1"/>
  <c r="G45" i="2" s="1"/>
  <c r="H45" i="2" s="1"/>
  <c r="I45" i="2" s="1"/>
  <c r="J45" i="2" s="1"/>
  <c r="K45" i="2" s="1"/>
  <c r="L45" i="2" s="1"/>
  <c r="E48" i="2"/>
  <c r="F48" i="2" s="1"/>
  <c r="G48" i="2" s="1"/>
  <c r="H48" i="2" s="1"/>
  <c r="I48" i="2" s="1"/>
  <c r="J48" i="2" s="1"/>
  <c r="K48" i="2" s="1"/>
  <c r="L48" i="2" s="1"/>
  <c r="E50" i="2"/>
  <c r="F50" i="2" s="1"/>
  <c r="G50" i="2" s="1"/>
  <c r="H50" i="2" s="1"/>
  <c r="I50" i="2" s="1"/>
  <c r="J50" i="2" s="1"/>
  <c r="K50" i="2" s="1"/>
  <c r="L50" i="2" s="1"/>
  <c r="D47" i="2"/>
  <c r="E47" i="2" s="1"/>
  <c r="F47" i="2" s="1"/>
  <c r="G47" i="2" s="1"/>
  <c r="H47" i="2" s="1"/>
  <c r="I47" i="2" s="1"/>
  <c r="J47" i="2" s="1"/>
  <c r="K47" i="2" s="1"/>
  <c r="L47" i="2" s="1"/>
  <c r="D46" i="2"/>
  <c r="E46" i="2" s="1"/>
  <c r="F46" i="2" s="1"/>
  <c r="G46" i="2" s="1"/>
  <c r="H46" i="2" s="1"/>
  <c r="I46" i="2" s="1"/>
  <c r="J46" i="2" s="1"/>
  <c r="K46" i="2" s="1"/>
  <c r="L46" i="2" s="1"/>
  <c r="D49" i="2"/>
  <c r="E49" i="2" s="1"/>
  <c r="F49" i="2" s="1"/>
  <c r="G49" i="2" s="1"/>
  <c r="H49" i="2" s="1"/>
  <c r="I49" i="2" s="1"/>
  <c r="J49" i="2" s="1"/>
  <c r="K49" i="2" s="1"/>
  <c r="L49" i="2" s="1"/>
  <c r="D51" i="2"/>
  <c r="E51" i="2" s="1"/>
  <c r="F51" i="2" s="1"/>
  <c r="G51" i="2" s="1"/>
  <c r="H51" i="2" s="1"/>
  <c r="I51" i="2" s="1"/>
  <c r="J51" i="2" s="1"/>
  <c r="K51" i="2" s="1"/>
  <c r="L51" i="2" s="1"/>
  <c r="B11" i="5"/>
  <c r="B11" i="12"/>
  <c r="F11" i="2"/>
  <c r="D2" i="2"/>
  <c r="L2" i="2" s="1"/>
  <c r="B11" i="11"/>
  <c r="G11" i="2"/>
  <c r="B11" i="1"/>
  <c r="B11" i="4"/>
  <c r="B11" i="2"/>
  <c r="C11" i="2"/>
  <c r="E11" i="2"/>
  <c r="B11" i="10"/>
  <c r="D11" i="2" l="1"/>
  <c r="L11" i="2"/>
</calcChain>
</file>

<file path=xl/sharedStrings.xml><?xml version="1.0" encoding="utf-8"?>
<sst xmlns="http://schemas.openxmlformats.org/spreadsheetml/2006/main" count="227" uniqueCount="29">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</sst>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7" xfId="0" quotePrefix="1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9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Overview!$D$44:$K$44</c:f>
              <c:numCache>
                <c:formatCode>#,##0.00\ "€";[Red]\-#,##0.00\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Overview!$D$45:$K$45</c:f>
              <c:numCache>
                <c:formatCode>#,##0.00\ "€";[Red]\-#,##0.00\ "€"</c:formatCode>
                <c:ptCount val="8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Overview!$D$46:$K$46</c:f>
              <c:numCache>
                <c:formatCode>#,##0.00\ "€";[Red]\-#,##0.00\ "€"</c:formatCode>
                <c:ptCount val="8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Overview!$D$47:$K$47</c:f>
              <c:numCache>
                <c:formatCode>#,##0.00\ "€";[Red]\-#,##0.00\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Overview!$D$48:$K$48</c:f>
              <c:numCache>
                <c:formatCode>#,##0.00\ "€";[Red]\-#,##0.00\ "€"</c:formatCode>
                <c:ptCount val="8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Overview!$D$49:$K$49</c:f>
              <c:numCache>
                <c:formatCode>#,##0.00\ "€";[Red]\-#,##0.00\ "€"</c:formatCode>
                <c:ptCount val="8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Overview!$D$50:$K$50</c:f>
              <c:numCache>
                <c:formatCode>#,##0.00\ "€";[Red]\-#,##0.00\ "€"</c:formatCode>
                <c:ptCount val="8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Overview!$D$51:$K$51</c:f>
              <c:numCache>
                <c:formatCode>#,##0.00\ "€";[Red]\-#,##0.00\ "€"</c:formatCode>
                <c:ptCount val="8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100-234A-8C29-2081BDC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11</xdr:col>
      <xdr:colOff>916608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91" headerRowBorderDxfId="9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89"/>
    <tableColumn id="2" xr3:uid="{19828673-FD2D-534C-A618-B1C290BCA800}" name="WIN / LOSS" dataDxfId="88">
      <calculatedColumnFormula>SUM(D2*0.05,E2*0.1,F2*0.25,G2*1)-C2</calculatedColumnFormula>
    </tableColumn>
    <tableColumn id="3" xr3:uid="{AAAA5205-1464-174A-9975-0B48779EDD52}" name="Total Bet" dataDxfId="8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8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37" headerRowBorderDxfId="3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35"/>
    <tableColumn id="2" xr3:uid="{9E364209-77D9-064A-B318-4809A40ACF17}" name="WIN / LOSS" dataDxfId="34">
      <calculatedColumnFormula>SUM(D2*0.05,E2*0.1,F2*0.25,G2*1)-C2</calculatedColumnFormula>
    </tableColumn>
    <tableColumn id="3" xr3:uid="{77A21266-EACB-AF4F-9FE5-2D334909E36D}" name="Total Bet" dataDxfId="3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M9" totalsRowShown="0" headerRowDxfId="31">
  <autoFilter ref="A1:M9" xr:uid="{7F2A60CB-FD54-2A40-923C-BFD75E7A0945}"/>
  <sortState xmlns:xlrd2="http://schemas.microsoft.com/office/spreadsheetml/2017/richdata2" ref="A2:L9">
    <sortCondition ref="A1:A9"/>
  </sortState>
  <tableColumns count="13">
    <tableColumn id="1" xr3:uid="{92EF8CB9-CB80-E148-A598-263592A13A8C}" name="SPIELER" dataDxfId="30"/>
    <tableColumn id="2" xr3:uid="{7813C1CF-1A9B-6046-832A-CC2ECA89FAB6}" name="Day 1 " dataDxfId="29">
      <calculatedColumnFormula>VLOOKUP(Table27[[#This Row],[SPIELER]],Day_1[[SPIELER]:[WIN / LOSS]],2,FALSE)</calculatedColumnFormula>
    </tableColumn>
    <tableColumn id="3" xr3:uid="{B660C4FA-C14B-004F-B492-5035CEBD7DEF}" name="Day 2 " dataDxfId="28">
      <calculatedColumnFormula>VLOOKUP(Table27[[#This Row],[SPIELER]],Day_2[[SPIELER]:[WIN / LOSS]],2,FALSE)</calculatedColumnFormula>
    </tableColumn>
    <tableColumn id="4" xr3:uid="{6C4A40C8-4461-204D-B46B-3268E768BF76}" name="Day 3" dataDxfId="27">
      <calculatedColumnFormula>VLOOKUP(Table27[[#This Row],[SPIELER]],Day_3[[SPIELER]:[WIN / LOSS]],2,FALSE)</calculatedColumnFormula>
    </tableColumn>
    <tableColumn id="5" xr3:uid="{399A3E3E-1727-0D4F-A7B6-EB361603F2DA}" name="Day 4" dataDxfId="26">
      <calculatedColumnFormula>VLOOKUP(Table27[[#This Row],[SPIELER]],Day_4[[SPIELER]:[WIN / LOSS]],2,FALSE)</calculatedColumnFormula>
    </tableColumn>
    <tableColumn id="6" xr3:uid="{72F7BE65-A228-984D-B729-A3258E48126F}" name="Day 5" dataDxfId="25">
      <calculatedColumnFormula>VLOOKUP(Table27[[#This Row],[SPIELER]],Day_5[[SPIELER]:[WIN / LOSS]],2,FALSE)</calculatedColumnFormula>
    </tableColumn>
    <tableColumn id="7" xr3:uid="{A0E7C1BE-EC9C-804A-A04D-1BEC5B3371EE}" name="Day 6" dataDxfId="24">
      <calculatedColumnFormula>VLOOKUP(Table27[[#This Row],[SPIELER]],Day_6[[SPIELER]:[WIN / LOSS]],2,FALSE)</calculatedColumnFormula>
    </tableColumn>
    <tableColumn id="9" xr3:uid="{5AF67BEE-5FB5-B24B-9631-F7CE0DBE78B8}" name="Day 7" dataDxfId="23">
      <calculatedColumnFormula>VLOOKUP(Table27[[#This Row],[SPIELER]],Day_7[[SPIELER]:[WIN / LOSS]],2,FALSE)</calculatedColumnFormula>
    </tableColumn>
    <tableColumn id="10" xr3:uid="{89090C79-1C04-B341-BE68-3B5E2E234225}" name="Day 8" dataDxfId="22">
      <calculatedColumnFormula>VLOOKUP(Table27[[#This Row],[SPIELER]],Day_8[[SPIELER]:[WIN / LOSS]],2,FALSE)</calculatedColumnFormula>
    </tableColumn>
    <tableColumn id="11" xr3:uid="{F382EE00-4228-DE42-840E-5F51A3AB0974}" name="Day 9" dataDxfId="21">
      <calculatedColumnFormula>VLOOKUP(Table27[[#This Row],[SPIELER]],Day_9[[SPIELER]:[WIN / LOSS]],2,FALSE)</calculatedColumnFormula>
    </tableColumn>
    <tableColumn id="12" xr3:uid="{B0182922-281E-024C-BB09-AD769F3B4FB4}" name="Day 10" dataDxfId="20">
      <calculatedColumnFormula>VLOOKUP(Table27[[#This Row],[SPIELER]],Day_10[[SPIELER]:[WIN / LOSS]],2,FALSE)</calculatedColumnFormula>
    </tableColumn>
    <tableColumn id="8" xr3:uid="{E5EE923F-05E4-6546-B9F0-0B9333029A6A}" name="Σ" dataDxfId="19">
      <calculatedColumnFormula>SUM(B2:K2)</calculatedColumnFormula>
    </tableColumn>
    <tableColumn id="13" xr3:uid="{96EC457F-8EF5-9140-8717-7527BFB349F9}" name="SPIELER2" dataDxfId="18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Table273" displayName="Table273" ref="A43:L51" totalsRowShown="0" headerRowDxfId="17">
  <autoFilter ref="A43:L51" xr:uid="{A90A8FC3-0A04-6543-8040-AB296FF02CAB}"/>
  <sortState xmlns:xlrd2="http://schemas.microsoft.com/office/spreadsheetml/2017/richdata2" ref="A44:H51">
    <sortCondition descending="1" ref="A43:A51"/>
  </sortState>
  <tableColumns count="12">
    <tableColumn id="1" xr3:uid="{D4A63321-B08A-B943-AC60-4A85C9318E90}" name="SPIELER" dataDxfId="16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15">
      <calculatedColumnFormula>B44+VLOOKUP(Table273[[#This Row],[SPIELER]],Day_1[[SPIELER]:[WIN / LOSS]],2,FALSE)</calculatedColumnFormula>
    </tableColumn>
    <tableColumn id="3" xr3:uid="{6D0ED243-E740-BE43-8908-60F2BCA06363}" name="Day 2 " dataDxfId="14">
      <calculatedColumnFormula>C44+VLOOKUP(Table273[[#This Row],[SPIELER]],Day_2[[SPIELER]:[WIN / LOSS]],2,FALSE)</calculatedColumnFormula>
    </tableColumn>
    <tableColumn id="4" xr3:uid="{5FF8194E-5DF4-0446-91F0-D45A23CB6151}" name="Day 3" dataDxfId="13">
      <calculatedColumnFormula>D44+VLOOKUP(Table273[[#This Row],[SPIELER]],Day_3[[SPIELER]:[WIN / LOSS]],2,FALSE)</calculatedColumnFormula>
    </tableColumn>
    <tableColumn id="5" xr3:uid="{B37B4B39-B8AF-F845-8DC2-BF41717C6C3E}" name="Day 4" dataDxfId="12">
      <calculatedColumnFormula>E44+VLOOKUP(Table273[[#This Row],[SPIELER]],Day_4[[SPIELER]:[WIN / LOSS]],2,FALSE)</calculatedColumnFormula>
    </tableColumn>
    <tableColumn id="6" xr3:uid="{93E03325-9DD5-6C43-9F4C-A12288F6E429}" name="Day 5" dataDxfId="11">
      <calculatedColumnFormula>F44+VLOOKUP(Table273[[#This Row],[SPIELER]],Day_5[[SPIELER]:[WIN / LOSS]],2,FALSE)</calculatedColumnFormula>
    </tableColumn>
    <tableColumn id="7" xr3:uid="{68CD8288-38D9-8D44-9425-B4C1D9B32EBA}" name="Day 6" dataDxfId="10">
      <calculatedColumnFormula>G44+VLOOKUP(Table273[[#This Row],[SPIELER]],Day_6[[SPIELER]:[WIN / LOSS]],2,FALSE)</calculatedColumnFormula>
    </tableColumn>
    <tableColumn id="8" xr3:uid="{07BDFF4C-FBC4-4642-8E6F-C52CAD418185}" name="Day 7" dataDxfId="9">
      <calculatedColumnFormula>H44+VLOOKUP(Table273[[#This Row],[SPIELER]],Day_7[[SPIELER]:[WIN / LOSS]],2,FALSE)</calculatedColumnFormula>
    </tableColumn>
    <tableColumn id="10" xr3:uid="{FF38180E-6AFB-CC44-95D8-531B1A543616}" name="Day 8" dataDxfId="8">
      <calculatedColumnFormula>I44+VLOOKUP(Table273[[#This Row],[SPIELER]],Day_8[[SPIELER]:[WIN / LOSS]],2,FALSE)</calculatedColumnFormula>
    </tableColumn>
    <tableColumn id="11" xr3:uid="{9CDD3E59-4169-474E-92DD-4FB009A76A55}" name="Day 9" dataDxfId="7">
      <calculatedColumnFormula>J44+VLOOKUP(Table273[[#This Row],[SPIELER]],Day_9[[SPIELER]:[WIN / LOSS]],2,FALSE)</calculatedColumnFormula>
    </tableColumn>
    <tableColumn id="12" xr3:uid="{8234F178-5432-FE46-A39A-77CBB786AB45}" name="Day 10" dataDxfId="6">
      <calculatedColumnFormula>K44+VLOOKUP(Table273[[#This Row],[SPIELER]],Day_10[[SPIELER]:[WIN / LOSS]],2,FALSE)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85" headerRowBorderDxfId="8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83"/>
    <tableColumn id="2" xr3:uid="{AC5F3D63-71EB-6148-A513-440E30B56B4F}" name="WIN / LOSS" dataDxfId="82">
      <calculatedColumnFormula>SUM(D2*0.05,E2*0.1,F2*0.25,G2*1)-C2</calculatedColumnFormula>
    </tableColumn>
    <tableColumn id="3" xr3:uid="{707E652F-68DF-A64A-BE37-06351FF03C0C}" name="Total Bet" dataDxfId="8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8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79" headerRowBorderDxfId="7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77"/>
    <tableColumn id="2" xr3:uid="{D36F7A2C-4368-574B-9A80-2BFDDD07E6E1}" name="WIN / LOSS" dataDxfId="76">
      <calculatedColumnFormula>SUM(D2*0.05,E2*0.1,F2*0.25,G2*1)-C2</calculatedColumnFormula>
    </tableColumn>
    <tableColumn id="3" xr3:uid="{7B9AB4CA-0B6F-F948-ADB1-0AAD92971699}" name="Total Bet" dataDxfId="7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7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73" headerRowBorderDxfId="7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71"/>
    <tableColumn id="2" xr3:uid="{7F973662-79CA-334A-8662-173D1675ABA3}" name="WIN / LOSS" dataDxfId="70">
      <calculatedColumnFormula>SUM(D2*0.05,E2*0.1,F2*0.25,G2*1)-C2</calculatedColumnFormula>
    </tableColumn>
    <tableColumn id="3" xr3:uid="{6A177FDD-2448-3A47-B338-88E7D51308D3}" name="Total Bet" dataDxfId="6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6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67" headerRowBorderDxfId="6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65"/>
    <tableColumn id="2" xr3:uid="{7A4381DC-B73A-FC44-902A-1BFE96A15B98}" name="WIN / LOSS" dataDxfId="64">
      <calculatedColumnFormula>SUM(D2*0.05,E2*0.1,F2*0.25,G2*1)-C2</calculatedColumnFormula>
    </tableColumn>
    <tableColumn id="3" xr3:uid="{0F9A409F-5B63-034C-89E3-04DB367285CD}" name="Total Bet" dataDxfId="6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6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61" headerRowBorderDxfId="6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59"/>
    <tableColumn id="2" xr3:uid="{2B7BF472-A099-3447-A227-C37731C600F6}" name="WIN / LOSS" dataDxfId="58">
      <calculatedColumnFormula>SUM(D2*0.05,E2*0.1,F2*0.25,G2*1)-C2</calculatedColumnFormula>
    </tableColumn>
    <tableColumn id="3" xr3:uid="{E576EE27-3679-524C-AD10-8EF069250DA9}" name="Total Bet" dataDxfId="5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5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55" headerRowBorderDxfId="5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53"/>
    <tableColumn id="2" xr3:uid="{94761BCE-A6E1-3642-8D2D-7E41D8F0BD27}" name="WIN / LOSS" dataDxfId="52">
      <calculatedColumnFormula>SUM(D2*0.05,E2*0.1,F2*0.25,G2*1)-C2</calculatedColumnFormula>
    </tableColumn>
    <tableColumn id="3" xr3:uid="{A997F226-D8F8-974E-8B89-3820D3DBD244}" name="Total Bet" dataDxfId="5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5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49" headerRowBorderDxfId="4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47"/>
    <tableColumn id="2" xr3:uid="{F1CD96D4-1D44-9B4B-8EAE-039D27A09737}" name="WIN / LOSS" dataDxfId="46">
      <calculatedColumnFormula>SUM(D2*0.05,E2*0.1,F2*0.25,G2*1)-C2</calculatedColumnFormula>
    </tableColumn>
    <tableColumn id="3" xr3:uid="{C3C6BD84-0C42-D640-8517-F4FDF082B991}" name="Total Bet" dataDxfId="4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4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43" headerRowBorderDxfId="4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41"/>
    <tableColumn id="2" xr3:uid="{B881B4C3-0C48-6546-A466-0461D5E8A772}" name="WIN / LOSS" dataDxfId="40">
      <calculatedColumnFormula>SUM(D2*0.05,E2*0.1,F2*0.25,G2*1)-C2</calculatedColumnFormula>
    </tableColumn>
    <tableColumn id="3" xr3:uid="{39CC78EF-ED58-A346-88E2-4C0A02D68FFA}" name="Total Bet" dataDxfId="3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3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dimension ref="A1:G12"/>
  <sheetViews>
    <sheetView zoomScale="163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3"/>
      <c r="B10" s="30"/>
      <c r="C10" s="27"/>
      <c r="D10" s="28"/>
      <c r="E10" s="28"/>
      <c r="F10" s="32"/>
      <c r="G10" s="46"/>
    </row>
    <row r="11" spans="1:7" ht="16" thickBot="1" x14ac:dyDescent="0.25">
      <c r="A11" s="42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5">
        <f t="shared" si="1"/>
        <v>0</v>
      </c>
    </row>
    <row r="12" spans="1:7" x14ac:dyDescent="0.2">
      <c r="B12" s="44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F18" zoomScale="137" zoomScaleNormal="107" workbookViewId="0">
      <selection activeCell="K45" sqref="K45"/>
    </sheetView>
  </sheetViews>
  <sheetFormatPr baseColWidth="10" defaultColWidth="13" defaultRowHeight="15" x14ac:dyDescent="0.2"/>
  <cols>
    <col min="8" max="8" width="13.1640625" customWidth="1"/>
  </cols>
  <sheetData>
    <row r="1" spans="1:13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19</v>
      </c>
      <c r="M1" s="53" t="s">
        <v>28</v>
      </c>
    </row>
    <row r="2" spans="1:13" x14ac:dyDescent="0.2">
      <c r="A2" s="49" t="s">
        <v>5</v>
      </c>
      <c r="B2" s="38">
        <f>VLOOKUP(Table27[[#This Row],[SPIELER]],Day_1[[SPIELER]:[WIN / LOSS]],2,FALSE)</f>
        <v>2.1500000000000004</v>
      </c>
      <c r="C2" s="38">
        <f>VLOOKUP(Table27[[#This Row],[SPIELER]],Day_2[[SPIELER]:[WIN / LOSS]],2,FALSE)</f>
        <v>9</v>
      </c>
      <c r="D2" s="38">
        <f>VLOOKUP(Table27[[#This Row],[SPIELER]],Day_3[[SPIELER]:[WIN / LOSS]],2,FALSE)</f>
        <v>10.25</v>
      </c>
      <c r="E2" s="38">
        <f>VLOOKUP(Table27[[#This Row],[SPIELER]],Day_4[[SPIELER]:[WIN / LOSS]],2,FALSE)</f>
        <v>-6.9499999999999993</v>
      </c>
      <c r="F2" s="38">
        <f>VLOOKUP(Table27[[#This Row],[SPIELER]],Day_5[[SPIELER]:[WIN / LOSS]],2,FALSE)</f>
        <v>0</v>
      </c>
      <c r="G2" s="38">
        <f>VLOOKUP(Table27[[#This Row],[SPIELER]],Day_6[[SPIELER]:[WIN / LOSS]],2,FALSE)</f>
        <v>1.0500000000000007</v>
      </c>
      <c r="H2" s="38">
        <f>VLOOKUP(Table27[[#This Row],[SPIELER]],Day_7[[SPIELER]:[WIN / LOSS]],2,FALSE)</f>
        <v>-20</v>
      </c>
      <c r="I2" s="38">
        <f>VLOOKUP(Table27[[#This Row],[SPIELER]],Day_8[[SPIELER]:[WIN / LOSS]],2,FALSE)</f>
        <v>22.15</v>
      </c>
      <c r="J2" s="38">
        <f>VLOOKUP(Table27[[#This Row],[SPIELER]],Day_9[[SPIELER]:[WIN / LOSS]],2,FALSE)</f>
        <v>2.1000000000000014</v>
      </c>
      <c r="K2" s="38">
        <f>VLOOKUP(Table27[[#This Row],[SPIELER]],Day_10[[SPIELER]:[WIN / LOSS]],2,FALSE)</f>
        <v>0</v>
      </c>
      <c r="L2" s="39">
        <f t="shared" ref="L2:L9" si="0">SUM(B2:K2)</f>
        <v>19.75</v>
      </c>
      <c r="M2" s="54" t="s">
        <v>5</v>
      </c>
    </row>
    <row r="3" spans="1:13" x14ac:dyDescent="0.2">
      <c r="A3" s="47" t="s">
        <v>8</v>
      </c>
      <c r="B3" s="21">
        <f>VLOOKUP(Table27[[#This Row],[SPIELER]],Day_1[[SPIELER]:[WIN / LOSS]],2,FALSE)</f>
        <v>-3.45</v>
      </c>
      <c r="C3" s="21">
        <f>VLOOKUP(Table27[[#This Row],[SPIELER]],Day_2[[SPIELER]:[WIN / LOSS]],2,FALSE)</f>
        <v>-13.55</v>
      </c>
      <c r="D3" s="21">
        <f>VLOOKUP(Table27[[#This Row],[SPIELER]],Day_3[[SPIELER]:[WIN / LOSS]],2,FALSE)</f>
        <v>1.0999999999999996</v>
      </c>
      <c r="E3" s="21">
        <f>VLOOKUP(Table27[[#This Row],[SPIELER]],Day_4[[SPIELER]:[WIN / LOSS]],2,FALSE)</f>
        <v>11.95</v>
      </c>
      <c r="F3" s="21">
        <f>VLOOKUP(Table27[[#This Row],[SPIELER]],Day_5[[SPIELER]:[WIN / LOSS]],2,FALSE)</f>
        <v>-2.5</v>
      </c>
      <c r="G3" s="21">
        <f>VLOOKUP(Table27[[#This Row],[SPIELER]],Day_6[[SPIELER]:[WIN / LOSS]],2,FALSE)</f>
        <v>-8.8000000000000007</v>
      </c>
      <c r="H3" s="21">
        <f>VLOOKUP(Table27[[#This Row],[SPIELER]],Day_7[[SPIELER]:[WIN / LOSS]],2,FALSE)</f>
        <v>-1.25</v>
      </c>
      <c r="I3" s="21">
        <f>VLOOKUP(Table27[[#This Row],[SPIELER]],Day_8[[SPIELER]:[WIN / LOSS]],2,FALSE)</f>
        <v>36.65</v>
      </c>
      <c r="J3" s="21">
        <f>VLOOKUP(Table27[[#This Row],[SPIELER]],Day_9[[SPIELER]:[WIN / LOSS]],2,FALSE)</f>
        <v>-16.850000000000001</v>
      </c>
      <c r="K3" s="21">
        <f>VLOOKUP(Table27[[#This Row],[SPIELER]],Day_10[[SPIELER]:[WIN / LOSS]],2,FALSE)</f>
        <v>0</v>
      </c>
      <c r="L3" s="40">
        <f t="shared" si="0"/>
        <v>3.2999999999999972</v>
      </c>
      <c r="M3" s="55" t="s">
        <v>8</v>
      </c>
    </row>
    <row r="4" spans="1:13" x14ac:dyDescent="0.2">
      <c r="A4" s="47" t="s">
        <v>6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4</v>
      </c>
      <c r="D4" s="21">
        <f>VLOOKUP(Table27[[#This Row],[SPIELER]],Day_3[[SPIELER]:[WIN / LOSS]],2,FALSE)</f>
        <v>-9.5</v>
      </c>
      <c r="E4" s="21">
        <f>VLOOKUP(Table27[[#This Row],[SPIELER]],Day_4[[SPIELER]:[WIN / LOSS]],2,FALSE)</f>
        <v>0</v>
      </c>
      <c r="F4" s="21">
        <f>VLOOKUP(Table27[[#This Row],[SPIELER]],Day_5[[SPIELER]:[WIN / LOSS]],2,FALSE)</f>
        <v>7.6999999999999993</v>
      </c>
      <c r="G4" s="21">
        <f>VLOOKUP(Table27[[#This Row],[SPIELER]],Day_6[[SPIELER]:[WIN / LOSS]],2,FALSE)</f>
        <v>0</v>
      </c>
      <c r="H4" s="21">
        <f>VLOOKUP(Table27[[#This Row],[SPIELER]],Day_7[[SPIELER]:[WIN / LOSS]],2,FALSE)</f>
        <v>-10.15</v>
      </c>
      <c r="I4" s="21">
        <f>VLOOKUP(Table27[[#This Row],[SPIELER]],Day_8[[SPIELER]:[WIN / LOSS]],2,FALSE)</f>
        <v>-30</v>
      </c>
      <c r="J4" s="21">
        <f>VLOOKUP(Table27[[#This Row],[SPIELER]],Day_9[[SPIELER]:[WIN / LOSS]],2,FALSE)</f>
        <v>16.45</v>
      </c>
      <c r="K4" s="21">
        <f>VLOOKUP(Table27[[#This Row],[SPIELER]],Day_10[[SPIELER]:[WIN / LOSS]],2,FALSE)</f>
        <v>0</v>
      </c>
      <c r="L4" s="40">
        <f t="shared" si="0"/>
        <v>-21.500000000000004</v>
      </c>
      <c r="M4" s="55" t="s">
        <v>6</v>
      </c>
    </row>
    <row r="5" spans="1:13" x14ac:dyDescent="0.2">
      <c r="A5" s="47" t="s">
        <v>11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0</v>
      </c>
      <c r="D5" s="21">
        <f>VLOOKUP(Table27[[#This Row],[SPIELER]],Day_3[[SPIELER]:[WIN / LOSS]],2,FALSE)</f>
        <v>-10</v>
      </c>
      <c r="E5" s="21">
        <f>VLOOKUP(Table27[[#This Row],[SPIELER]],Day_4[[SPIELER]:[WIN / LOSS]],2,FALSE)</f>
        <v>-4</v>
      </c>
      <c r="F5" s="21">
        <f>VLOOKUP(Table27[[#This Row],[SPIELER]],Day_5[[SPIELER]:[WIN / LOSS]],2,FALSE)</f>
        <v>0</v>
      </c>
      <c r="G5" s="21">
        <f>VLOOKUP(Table27[[#This Row],[SPIELER]],Day_6[[SPIELER]:[WIN / LOSS]],2,FALSE)</f>
        <v>3.8000000000000007</v>
      </c>
      <c r="H5" s="21">
        <f>VLOOKUP(Table27[[#This Row],[SPIELER]],Day_7[[SPIELER]:[WIN / LOSS]],2,FALSE)</f>
        <v>0</v>
      </c>
      <c r="I5" s="21">
        <f>VLOOKUP(Table27[[#This Row],[SPIELER]],Day_8[[SPIELER]:[WIN / LOSS]],2,FALSE)</f>
        <v>-11.95</v>
      </c>
      <c r="J5" s="21">
        <f>VLOOKUP(Table27[[#This Row],[SPIELER]],Day_9[[SPIELER]:[WIN / LOSS]],2,FALSE)</f>
        <v>1.9499999999999993</v>
      </c>
      <c r="K5" s="21">
        <f>VLOOKUP(Table27[[#This Row],[SPIELER]],Day_10[[SPIELER]:[WIN / LOSS]],2,FALSE)</f>
        <v>0</v>
      </c>
      <c r="L5" s="40">
        <f t="shared" si="0"/>
        <v>-20.2</v>
      </c>
      <c r="M5" s="55" t="s">
        <v>11</v>
      </c>
    </row>
    <row r="6" spans="1:13" x14ac:dyDescent="0.2">
      <c r="A6" s="47" t="s">
        <v>27</v>
      </c>
      <c r="B6" s="21">
        <f>VLOOKUP(Table27[[#This Row],[SPIELER]],Day_1[[SPIELER]:[WIN / LOSS]],2,FALSE)</f>
        <v>0</v>
      </c>
      <c r="C6" s="21">
        <f>VLOOKUP(Table27[[#This Row],[SPIELER]],Day_2[[SPIELER]:[WIN / LOSS]],2,FALSE)</f>
        <v>0</v>
      </c>
      <c r="D6" s="21">
        <f>VLOOKUP(Table27[[#This Row],[SPIELER]],Day_3[[SPIELER]:[WIN / LOSS]],2,FALSE)</f>
        <v>0</v>
      </c>
      <c r="E6" s="21">
        <f>VLOOKUP(Table27[[#This Row],[SPIELER]],Day_4[[SPIELER]:[WIN / LOSS]],2,FALSE)</f>
        <v>0</v>
      </c>
      <c r="F6" s="21">
        <f>VLOOKUP(Table27[[#This Row],[SPIELER]],Day_5[[SPIELER]:[WIN / LOSS]],2,FALSE)</f>
        <v>0</v>
      </c>
      <c r="G6" s="21">
        <f>VLOOKUP(Table27[[#This Row],[SPIELER]],Day_6[[SPIELER]:[WIN / LOSS]],2,FALSE)</f>
        <v>10.149999999999999</v>
      </c>
      <c r="H6" s="21">
        <f>VLOOKUP(Table27[[#This Row],[SPIELER]],Day_7[[SPIELER]:[WIN / LOSS]],2,FALSE)</f>
        <v>0</v>
      </c>
      <c r="I6" s="21">
        <f>VLOOKUP(Table27[[#This Row],[SPIELER]],Day_8[[SPIELER]:[WIN / LOSS]],2,FALSE)</f>
        <v>0</v>
      </c>
      <c r="J6" s="21">
        <f>VLOOKUP(Table27[[#This Row],[SPIELER]],Day_9[[SPIELER]:[WIN / LOSS]],2,FALSE)</f>
        <v>0</v>
      </c>
      <c r="K6" s="21">
        <f>VLOOKUP(Table27[[#This Row],[SPIELER]],Day_10[[SPIELER]:[WIN / LOSS]],2,FALSE)</f>
        <v>0</v>
      </c>
      <c r="L6" s="40">
        <f t="shared" si="0"/>
        <v>10.149999999999999</v>
      </c>
      <c r="M6" s="55" t="s">
        <v>27</v>
      </c>
    </row>
    <row r="7" spans="1:13" x14ac:dyDescent="0.2">
      <c r="A7" s="47" t="s">
        <v>4</v>
      </c>
      <c r="B7" s="1">
        <f>VLOOKUP(Table27[[#This Row],[SPIELER]],Day_1[[SPIELER]:[WIN / LOSS]],2,FALSE)</f>
        <v>-10</v>
      </c>
      <c r="C7" s="1">
        <f>VLOOKUP(Table27[[#This Row],[SPIELER]],Day_2[[SPIELER]:[WIN / LOSS]],2,FALSE)</f>
        <v>-6.75</v>
      </c>
      <c r="D7" s="1">
        <f>VLOOKUP(Table27[[#This Row],[SPIELER]],Day_3[[SPIELER]:[WIN / LOSS]],2,FALSE)</f>
        <v>18.75</v>
      </c>
      <c r="E7" s="1">
        <f>VLOOKUP(Table27[[#This Row],[SPIELER]],Day_4[[SPIELER]:[WIN / LOSS]],2,FALSE)</f>
        <v>-3.05</v>
      </c>
      <c r="F7" s="1">
        <f>VLOOKUP(Table27[[#This Row],[SPIELER]],Day_5[[SPIELER]:[WIN / LOSS]],2,FALSE)</f>
        <v>-10</v>
      </c>
      <c r="G7" s="1">
        <f>VLOOKUP(Table27[[#This Row],[SPIELER]],Day_6[[SPIELER]:[WIN / LOSS]],2,FALSE)</f>
        <v>-10.7</v>
      </c>
      <c r="H7" s="1">
        <f>VLOOKUP(Table27[[#This Row],[SPIELER]],Day_7[[SPIELER]:[WIN / LOSS]],2,FALSE)</f>
        <v>11.850000000000001</v>
      </c>
      <c r="I7" s="1">
        <f>VLOOKUP(Table27[[#This Row],[SPIELER]],Day_8[[SPIELER]:[WIN / LOSS]],2,FALSE)</f>
        <v>0.34999999999999964</v>
      </c>
      <c r="J7" s="1">
        <f>VLOOKUP(Table27[[#This Row],[SPIELER]],Day_9[[SPIELER]:[WIN / LOSS]],2,FALSE)</f>
        <v>-6.0500000000000007</v>
      </c>
      <c r="K7" s="1">
        <f>VLOOKUP(Table27[[#This Row],[SPIELER]],Day_10[[SPIELER]:[WIN / LOSS]],2,FALSE)</f>
        <v>0</v>
      </c>
      <c r="L7" s="40">
        <f t="shared" si="0"/>
        <v>-15.6</v>
      </c>
      <c r="M7" s="55" t="s">
        <v>4</v>
      </c>
    </row>
    <row r="8" spans="1:13" x14ac:dyDescent="0.2">
      <c r="A8" s="47" t="s">
        <v>7</v>
      </c>
      <c r="B8" s="1">
        <f>VLOOKUP(Table27[[#This Row],[SPIELER]],Day_1[[SPIELER]:[WIN / LOSS]],2,FALSE)</f>
        <v>11.3</v>
      </c>
      <c r="C8" s="1">
        <f>VLOOKUP(Table27[[#This Row],[SPIELER]],Day_2[[SPIELER]:[WIN / LOSS]],2,FALSE)</f>
        <v>7.3000000000000007</v>
      </c>
      <c r="D8" s="1">
        <f>VLOOKUP(Table27[[#This Row],[SPIELER]],Day_3[[SPIELER]:[WIN / LOSS]],2,FALSE)</f>
        <v>-10.6</v>
      </c>
      <c r="E8" s="1">
        <f>VLOOKUP(Table27[[#This Row],[SPIELER]],Day_4[[SPIELER]:[WIN / LOSS]],2,FALSE)</f>
        <v>-8.65</v>
      </c>
      <c r="F8" s="1">
        <f>VLOOKUP(Table27[[#This Row],[SPIELER]],Day_5[[SPIELER]:[WIN / LOSS]],2,FALSE)</f>
        <v>4.8000000000000007</v>
      </c>
      <c r="G8" s="1">
        <f>VLOOKUP(Table27[[#This Row],[SPIELER]],Day_6[[SPIELER]:[WIN / LOSS]],2,FALSE)</f>
        <v>4.5</v>
      </c>
      <c r="H8" s="1">
        <f>VLOOKUP(Table27[[#This Row],[SPIELER]],Day_7[[SPIELER]:[WIN / LOSS]],2,FALSE)</f>
        <v>19.55</v>
      </c>
      <c r="I8" s="1">
        <f>VLOOKUP(Table27[[#This Row],[SPIELER]],Day_8[[SPIELER]:[WIN / LOSS]],2,FALSE)</f>
        <v>-17.2</v>
      </c>
      <c r="J8" s="1">
        <f>VLOOKUP(Table27[[#This Row],[SPIELER]],Day_9[[SPIELER]:[WIN / LOSS]],2,FALSE)</f>
        <v>2.4000000000000004</v>
      </c>
      <c r="K8" s="1">
        <f>VLOOKUP(Table27[[#This Row],[SPIELER]],Day_10[[SPIELER]:[WIN / LOSS]],2,FALSE)</f>
        <v>0</v>
      </c>
      <c r="L8" s="40">
        <f t="shared" si="0"/>
        <v>13.400000000000004</v>
      </c>
      <c r="M8" s="55" t="s">
        <v>7</v>
      </c>
    </row>
    <row r="9" spans="1:13" ht="16" thickBot="1" x14ac:dyDescent="0.25">
      <c r="A9" s="50" t="s">
        <v>22</v>
      </c>
      <c r="B9" s="6">
        <f>VLOOKUP(Table27[[#This Row],[SPIELER]],Day_1[[SPIELER]:[WIN / LOSS]],2,FALSE)</f>
        <v>0</v>
      </c>
      <c r="C9" s="6">
        <f>VLOOKUP(Table27[[#This Row],[SPIELER]],Day_2[[SPIELER]:[WIN / LOSS]],2,FALSE)</f>
        <v>0</v>
      </c>
      <c r="D9" s="6">
        <f>VLOOKUP(Table27[[#This Row],[SPIELER]],Day_3[[SPIELER]:[WIN / LOSS]],2,FALSE)</f>
        <v>0</v>
      </c>
      <c r="E9" s="6">
        <f>VLOOKUP(Table27[[#This Row],[SPIELER]],Day_4[[SPIELER]:[WIN / LOSS]],2,FALSE)</f>
        <v>10.7</v>
      </c>
      <c r="F9" s="6">
        <f>VLOOKUP(Table27[[#This Row],[SPIELER]],Day_5[[SPIELER]:[WIN / LOSS]],2,FALSE)</f>
        <v>0</v>
      </c>
      <c r="G9" s="6">
        <f>VLOOKUP(Table27[[#This Row],[SPIELER]],Day_6[[SPIELER]:[WIN / LOSS]],2,FALSE)</f>
        <v>0</v>
      </c>
      <c r="H9" s="6">
        <f>VLOOKUP(Table27[[#This Row],[SPIELER]],Day_7[[SPIELER]:[WIN / LOSS]],2,FALSE)</f>
        <v>0</v>
      </c>
      <c r="I9" s="6">
        <f>VLOOKUP(Table27[[#This Row],[SPIELER]],Day_8[[SPIELER]:[WIN / LOSS]],2,FALSE)</f>
        <v>0</v>
      </c>
      <c r="J9" s="6">
        <f>VLOOKUP(Table27[[#This Row],[SPIELER]],Day_9[[SPIELER]:[WIN / LOSS]],2,FALSE)</f>
        <v>0</v>
      </c>
      <c r="K9" s="6">
        <f>VLOOKUP(Table27[[#This Row],[SPIELER]],Day_10[[SPIELER]:[WIN / LOSS]],2,FALSE)</f>
        <v>0</v>
      </c>
      <c r="L9" s="41">
        <f t="shared" si="0"/>
        <v>10.7</v>
      </c>
      <c r="M9" s="56" t="s">
        <v>22</v>
      </c>
    </row>
    <row r="10" spans="1:13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3" ht="16" thickBot="1" x14ac:dyDescent="0.25">
      <c r="A11" s="33" t="s">
        <v>19</v>
      </c>
      <c r="B11" s="23">
        <f>SUM(B2:B9)</f>
        <v>0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3.5527136788005009E-15</v>
      </c>
      <c r="I11" s="35">
        <f t="shared" ref="I11:L11" si="2">SUM(I2:I9)</f>
        <v>-3.5527136788005009E-15</v>
      </c>
      <c r="J11" s="35">
        <f t="shared" si="2"/>
        <v>-1.7763568394002505E-15</v>
      </c>
      <c r="K11" s="35">
        <f t="shared" si="2"/>
        <v>0</v>
      </c>
      <c r="L11" s="35">
        <f t="shared" si="2"/>
        <v>0</v>
      </c>
    </row>
    <row r="12" spans="1:13" x14ac:dyDescent="0.2">
      <c r="A12" s="5"/>
      <c r="B12" s="1"/>
      <c r="C12" s="1"/>
      <c r="D12" s="1"/>
      <c r="E12" s="1"/>
      <c r="F12" s="1"/>
      <c r="G12" s="1"/>
      <c r="H12" s="1"/>
    </row>
    <row r="42" spans="1:12" x14ac:dyDescent="0.2">
      <c r="A42" s="57" t="s">
        <v>21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 spans="1:12" ht="16" thickBot="1" x14ac:dyDescent="0.25">
      <c r="A43" s="47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8" t="s">
        <v>18</v>
      </c>
      <c r="I43" s="52" t="s">
        <v>23</v>
      </c>
      <c r="J43" s="53" t="s">
        <v>24</v>
      </c>
      <c r="K43" s="52" t="s">
        <v>25</v>
      </c>
      <c r="L43" s="53" t="s">
        <v>26</v>
      </c>
    </row>
    <row r="44" spans="1:12" x14ac:dyDescent="0.2">
      <c r="A44" s="49" t="s">
        <v>22</v>
      </c>
      <c r="B44" s="44">
        <v>0</v>
      </c>
      <c r="C44" s="44">
        <f>B44+VLOOKUP(Table273[[#This Row],[SPIELER]],Day_1[[SPIELER]:[WIN / LOSS]],2,FALSE)</f>
        <v>0</v>
      </c>
      <c r="D44" s="44">
        <f>C44+VLOOKUP(Table273[[#This Row],[SPIELER]],Day_2[[SPIELER]:[WIN / LOSS]],2,FALSE)</f>
        <v>0</v>
      </c>
      <c r="E44" s="44">
        <f>D44+VLOOKUP(Table273[[#This Row],[SPIELER]],Day_3[[SPIELER]:[WIN / LOSS]],2,FALSE)</f>
        <v>0</v>
      </c>
      <c r="F44" s="44">
        <f>E44+VLOOKUP(Table273[[#This Row],[SPIELER]],Day_4[[SPIELER]:[WIN / LOSS]],2,FALSE)</f>
        <v>10.7</v>
      </c>
      <c r="G44" s="44">
        <f>F44+VLOOKUP(Table273[[#This Row],[SPIELER]],Day_5[[SPIELER]:[WIN / LOSS]],2,FALSE)</f>
        <v>10.7</v>
      </c>
      <c r="H44" s="44">
        <f>G44+VLOOKUP(Table273[[#This Row],[SPIELER]],Day_6[[SPIELER]:[WIN / LOSS]],2,FALSE)</f>
        <v>10.7</v>
      </c>
      <c r="I44" s="44">
        <f>H44+VLOOKUP(Table273[[#This Row],[SPIELER]],Day_7[[SPIELER]:[WIN / LOSS]],2,FALSE)</f>
        <v>10.7</v>
      </c>
      <c r="J44" s="44">
        <f>I44+VLOOKUP(Table273[[#This Row],[SPIELER]],Day_8[[SPIELER]:[WIN / LOSS]],2,FALSE)</f>
        <v>10.7</v>
      </c>
      <c r="K44" s="44">
        <f>J44+VLOOKUP(Table273[[#This Row],[SPIELER]],Day_9[[SPIELER]:[WIN / LOSS]],2,FALSE)</f>
        <v>10.7</v>
      </c>
      <c r="L44" s="39">
        <f>K44+VLOOKUP(Table273[[#This Row],[SPIELER]],Day_10[[SPIELER]:[WIN / LOSS]],2,FALSE)</f>
        <v>10.7</v>
      </c>
    </row>
    <row r="45" spans="1:12" x14ac:dyDescent="0.2">
      <c r="A45" s="47" t="s">
        <v>7</v>
      </c>
      <c r="B45" s="1">
        <v>0</v>
      </c>
      <c r="C45" s="1">
        <f>B45+VLOOKUP(Table273[[#This Row],[SPIELER]],Day_1[[SPIELER]:[WIN / LOSS]],2,FALSE)</f>
        <v>11.3</v>
      </c>
      <c r="D45" s="1">
        <f>C45+VLOOKUP(Table273[[#This Row],[SPIELER]],Day_2[[SPIELER]:[WIN / LOSS]],2,FALSE)</f>
        <v>18.600000000000001</v>
      </c>
      <c r="E45" s="1">
        <f>D45+VLOOKUP(Table273[[#This Row],[SPIELER]],Day_3[[SPIELER]:[WIN / LOSS]],2,FALSE)</f>
        <v>8.0000000000000018</v>
      </c>
      <c r="F45" s="1">
        <f>E45+VLOOKUP(Table273[[#This Row],[SPIELER]],Day_4[[SPIELER]:[WIN / LOSS]],2,FALSE)</f>
        <v>-0.64999999999999858</v>
      </c>
      <c r="G45" s="1">
        <f>F45+VLOOKUP(Table273[[#This Row],[SPIELER]],Day_5[[SPIELER]:[WIN / LOSS]],2,FALSE)</f>
        <v>4.1500000000000021</v>
      </c>
      <c r="H45" s="1">
        <f>G45+VLOOKUP(Table273[[#This Row],[SPIELER]],Day_6[[SPIELER]:[WIN / LOSS]],2,FALSE)</f>
        <v>8.6500000000000021</v>
      </c>
      <c r="I45" s="1">
        <f>H45+VLOOKUP(Table273[[#This Row],[SPIELER]],Day_7[[SPIELER]:[WIN / LOSS]],2,FALSE)</f>
        <v>28.200000000000003</v>
      </c>
      <c r="J45" s="1">
        <f>I45+VLOOKUP(Table273[[#This Row],[SPIELER]],Day_8[[SPIELER]:[WIN / LOSS]],2,FALSE)</f>
        <v>11.000000000000004</v>
      </c>
      <c r="K45" s="1">
        <f>J45+VLOOKUP(Table273[[#This Row],[SPIELER]],Day_9[[SPIELER]:[WIN / LOSS]],2,FALSE)</f>
        <v>13.400000000000004</v>
      </c>
      <c r="L45" s="40">
        <f>K45+VLOOKUP(Table273[[#This Row],[SPIELER]],Day_10[[SPIELER]:[WIN / LOSS]],2,FALSE)</f>
        <v>13.400000000000004</v>
      </c>
    </row>
    <row r="46" spans="1:12" x14ac:dyDescent="0.2">
      <c r="A46" s="47" t="s">
        <v>4</v>
      </c>
      <c r="B46" s="1">
        <f>0</f>
        <v>0</v>
      </c>
      <c r="C46" s="1">
        <f>B46+VLOOKUP(Table273[[#This Row],[SPIELER]],Day_1[[SPIELER]:[WIN / LOSS]],2,FALSE)</f>
        <v>-10</v>
      </c>
      <c r="D46" s="1">
        <f>C46+VLOOKUP(Table273[[#This Row],[SPIELER]],Day_2[[SPIELER]:[WIN / LOSS]],2,FALSE)</f>
        <v>-16.75</v>
      </c>
      <c r="E46" s="1">
        <f>D46+VLOOKUP(Table273[[#This Row],[SPIELER]],Day_3[[SPIELER]:[WIN / LOSS]],2,FALSE)</f>
        <v>2</v>
      </c>
      <c r="F46" s="1">
        <f>E46+VLOOKUP(Table273[[#This Row],[SPIELER]],Day_4[[SPIELER]:[WIN / LOSS]],2,FALSE)</f>
        <v>-1.0499999999999998</v>
      </c>
      <c r="G46" s="1">
        <f>F46+VLOOKUP(Table273[[#This Row],[SPIELER]],Day_5[[SPIELER]:[WIN / LOSS]],2,FALSE)</f>
        <v>-11.05</v>
      </c>
      <c r="H46" s="1">
        <f>G46+VLOOKUP(Table273[[#This Row],[SPIELER]],Day_6[[SPIELER]:[WIN / LOSS]],2,FALSE)</f>
        <v>-21.75</v>
      </c>
      <c r="I46" s="1">
        <f>H46+VLOOKUP(Table273[[#This Row],[SPIELER]],Day_7[[SPIELER]:[WIN / LOSS]],2,FALSE)</f>
        <v>-9.8999999999999986</v>
      </c>
      <c r="J46" s="1">
        <f>I46+VLOOKUP(Table273[[#This Row],[SPIELER]],Day_8[[SPIELER]:[WIN / LOSS]],2,FALSE)</f>
        <v>-9.5499999999999989</v>
      </c>
      <c r="K46" s="1">
        <f>J46+VLOOKUP(Table273[[#This Row],[SPIELER]],Day_9[[SPIELER]:[WIN / LOSS]],2,FALSE)</f>
        <v>-15.6</v>
      </c>
      <c r="L46" s="40">
        <f>K46+VLOOKUP(Table273[[#This Row],[SPIELER]],Day_10[[SPIELER]:[WIN / LOSS]],2,FALSE)</f>
        <v>-15.6</v>
      </c>
    </row>
    <row r="47" spans="1:12" x14ac:dyDescent="0.2">
      <c r="A47" s="47" t="s">
        <v>27</v>
      </c>
      <c r="B47" s="21">
        <v>0</v>
      </c>
      <c r="C47" s="21">
        <f>B47+VLOOKUP(Table273[[#This Row],[SPIELER]],Day_1[[SPIELER]:[WIN / LOSS]],2,FALSE)</f>
        <v>0</v>
      </c>
      <c r="D47" s="21">
        <f>C47+VLOOKUP(Table273[[#This Row],[SPIELER]],Day_2[[SPIELER]:[WIN / LOSS]],2,FALSE)</f>
        <v>0</v>
      </c>
      <c r="E47" s="21">
        <f>D47+VLOOKUP(Table273[[#This Row],[SPIELER]],Day_3[[SPIELER]:[WIN / LOSS]],2,FALSE)</f>
        <v>0</v>
      </c>
      <c r="F47" s="21">
        <f>E47+VLOOKUP(Table273[[#This Row],[SPIELER]],Day_4[[SPIELER]:[WIN / LOSS]],2,FALSE)</f>
        <v>0</v>
      </c>
      <c r="G47" s="21">
        <f>F47+VLOOKUP(Table273[[#This Row],[SPIELER]],Day_5[[SPIELER]:[WIN / LOSS]],2,FALSE)</f>
        <v>0</v>
      </c>
      <c r="H47" s="21">
        <f>G47+VLOOKUP(Table273[[#This Row],[SPIELER]],Day_6[[SPIELER]:[WIN / LOSS]],2,FALSE)</f>
        <v>10.149999999999999</v>
      </c>
      <c r="I47" s="1">
        <f>H47+VLOOKUP(Table273[[#This Row],[SPIELER]],Day_7[[SPIELER]:[WIN / LOSS]],2,FALSE)</f>
        <v>10.149999999999999</v>
      </c>
      <c r="J47" s="1">
        <f>I47+VLOOKUP(Table273[[#This Row],[SPIELER]],Day_8[[SPIELER]:[WIN / LOSS]],2,FALSE)</f>
        <v>10.149999999999999</v>
      </c>
      <c r="K47" s="1">
        <f>J47+VLOOKUP(Table273[[#This Row],[SPIELER]],Day_9[[SPIELER]:[WIN / LOSS]],2,FALSE)</f>
        <v>10.149999999999999</v>
      </c>
      <c r="L47" s="40">
        <f>K47+VLOOKUP(Table273[[#This Row],[SPIELER]],Day_10[[SPIELER]:[WIN / LOSS]],2,FALSE)</f>
        <v>10.149999999999999</v>
      </c>
    </row>
    <row r="48" spans="1:12" x14ac:dyDescent="0.2">
      <c r="A48" s="47" t="s">
        <v>11</v>
      </c>
      <c r="B48" s="21">
        <v>0</v>
      </c>
      <c r="C48" s="21">
        <f>B48+VLOOKUP(Table273[[#This Row],[SPIELER]],Day_1[[SPIELER]:[WIN / LOSS]],2,FALSE)</f>
        <v>0</v>
      </c>
      <c r="D48" s="21">
        <f>C48+VLOOKUP(Table273[[#This Row],[SPIELER]],Day_2[[SPIELER]:[WIN / LOSS]],2,FALSE)</f>
        <v>0</v>
      </c>
      <c r="E48" s="21">
        <f>D48+VLOOKUP(Table273[[#This Row],[SPIELER]],Day_3[[SPIELER]:[WIN / LOSS]],2,FALSE)</f>
        <v>-10</v>
      </c>
      <c r="F48" s="21">
        <f>E48+VLOOKUP(Table273[[#This Row],[SPIELER]],Day_4[[SPIELER]:[WIN / LOSS]],2,FALSE)</f>
        <v>-14</v>
      </c>
      <c r="G48" s="21">
        <f>F48+VLOOKUP(Table273[[#This Row],[SPIELER]],Day_5[[SPIELER]:[WIN / LOSS]],2,FALSE)</f>
        <v>-14</v>
      </c>
      <c r="H48" s="21">
        <f>G48+VLOOKUP(Table273[[#This Row],[SPIELER]],Day_6[[SPIELER]:[WIN / LOSS]],2,FALSE)</f>
        <v>-10.199999999999999</v>
      </c>
      <c r="I48" s="1">
        <f>H48+VLOOKUP(Table273[[#This Row],[SPIELER]],Day_7[[SPIELER]:[WIN / LOSS]],2,FALSE)</f>
        <v>-10.199999999999999</v>
      </c>
      <c r="J48" s="1">
        <f>I48+VLOOKUP(Table273[[#This Row],[SPIELER]],Day_8[[SPIELER]:[WIN / LOSS]],2,FALSE)</f>
        <v>-22.15</v>
      </c>
      <c r="K48" s="1">
        <f>J48+VLOOKUP(Table273[[#This Row],[SPIELER]],Day_9[[SPIELER]:[WIN / LOSS]],2,FALSE)</f>
        <v>-20.2</v>
      </c>
      <c r="L48" s="40">
        <f>K48+VLOOKUP(Table273[[#This Row],[SPIELER]],Day_10[[SPIELER]:[WIN / LOSS]],2,FALSE)</f>
        <v>-20.2</v>
      </c>
    </row>
    <row r="49" spans="1:12" x14ac:dyDescent="0.2">
      <c r="A49" s="47" t="s">
        <v>6</v>
      </c>
      <c r="B49" s="21">
        <v>0</v>
      </c>
      <c r="C49" s="21">
        <f>B49+VLOOKUP(Table273[[#This Row],[SPIELER]],Day_1[[SPIELER]:[WIN / LOSS]],2,FALSE)</f>
        <v>0</v>
      </c>
      <c r="D49" s="21">
        <f>C49+VLOOKUP(Table273[[#This Row],[SPIELER]],Day_2[[SPIELER]:[WIN / LOSS]],2,FALSE)</f>
        <v>4</v>
      </c>
      <c r="E49" s="21">
        <f>D49+VLOOKUP(Table273[[#This Row],[SPIELER]],Day_3[[SPIELER]:[WIN / LOSS]],2,FALSE)</f>
        <v>-5.5</v>
      </c>
      <c r="F49" s="21">
        <f>E49+VLOOKUP(Table273[[#This Row],[SPIELER]],Day_4[[SPIELER]:[WIN / LOSS]],2,FALSE)</f>
        <v>-5.5</v>
      </c>
      <c r="G49" s="21">
        <f>F49+VLOOKUP(Table273[[#This Row],[SPIELER]],Day_5[[SPIELER]:[WIN / LOSS]],2,FALSE)</f>
        <v>2.1999999999999993</v>
      </c>
      <c r="H49" s="21">
        <f>G49+VLOOKUP(Table273[[#This Row],[SPIELER]],Day_6[[SPIELER]:[WIN / LOSS]],2,FALSE)</f>
        <v>2.1999999999999993</v>
      </c>
      <c r="I49" s="1">
        <f>H49+VLOOKUP(Table273[[#This Row],[SPIELER]],Day_7[[SPIELER]:[WIN / LOSS]],2,FALSE)</f>
        <v>-7.9500000000000011</v>
      </c>
      <c r="J49" s="1">
        <f>I49+VLOOKUP(Table273[[#This Row],[SPIELER]],Day_8[[SPIELER]:[WIN / LOSS]],2,FALSE)</f>
        <v>-37.950000000000003</v>
      </c>
      <c r="K49" s="1">
        <f>J49+VLOOKUP(Table273[[#This Row],[SPIELER]],Day_9[[SPIELER]:[WIN / LOSS]],2,FALSE)</f>
        <v>-21.500000000000004</v>
      </c>
      <c r="L49" s="40">
        <f>K49+VLOOKUP(Table273[[#This Row],[SPIELER]],Day_10[[SPIELER]:[WIN / LOSS]],2,FALSE)</f>
        <v>-21.500000000000004</v>
      </c>
    </row>
    <row r="50" spans="1:12" x14ac:dyDescent="0.2">
      <c r="A50" s="47" t="s">
        <v>8</v>
      </c>
      <c r="B50" s="21">
        <v>0</v>
      </c>
      <c r="C50" s="21">
        <f>B50+VLOOKUP(Table273[[#This Row],[SPIELER]],Day_1[[SPIELER]:[WIN / LOSS]],2,FALSE)</f>
        <v>-3.45</v>
      </c>
      <c r="D50" s="21">
        <f>C50+VLOOKUP(Table273[[#This Row],[SPIELER]],Day_2[[SPIELER]:[WIN / LOSS]],2,FALSE)</f>
        <v>-17</v>
      </c>
      <c r="E50" s="21">
        <f>D50+VLOOKUP(Table273[[#This Row],[SPIELER]],Day_3[[SPIELER]:[WIN / LOSS]],2,FALSE)</f>
        <v>-15.9</v>
      </c>
      <c r="F50" s="21">
        <f>E50+VLOOKUP(Table273[[#This Row],[SPIELER]],Day_4[[SPIELER]:[WIN / LOSS]],2,FALSE)</f>
        <v>-3.9500000000000011</v>
      </c>
      <c r="G50" s="21">
        <f>F50+VLOOKUP(Table273[[#This Row],[SPIELER]],Day_5[[SPIELER]:[WIN / LOSS]],2,FALSE)</f>
        <v>-6.4500000000000011</v>
      </c>
      <c r="H50" s="21">
        <f>G50+VLOOKUP(Table273[[#This Row],[SPIELER]],Day_6[[SPIELER]:[WIN / LOSS]],2,FALSE)</f>
        <v>-15.250000000000002</v>
      </c>
      <c r="I50" s="1">
        <f>H50+VLOOKUP(Table273[[#This Row],[SPIELER]],Day_7[[SPIELER]:[WIN / LOSS]],2,FALSE)</f>
        <v>-16.5</v>
      </c>
      <c r="J50" s="1">
        <f>I50+VLOOKUP(Table273[[#This Row],[SPIELER]],Day_8[[SPIELER]:[WIN / LOSS]],2,FALSE)</f>
        <v>20.149999999999999</v>
      </c>
      <c r="K50" s="1">
        <f>J50+VLOOKUP(Table273[[#This Row],[SPIELER]],Day_9[[SPIELER]:[WIN / LOSS]],2,FALSE)</f>
        <v>3.2999999999999972</v>
      </c>
      <c r="L50" s="40">
        <f>K50+VLOOKUP(Table273[[#This Row],[SPIELER]],Day_10[[SPIELER]:[WIN / LOSS]],2,FALSE)</f>
        <v>3.2999999999999972</v>
      </c>
    </row>
    <row r="51" spans="1:12" ht="16" thickBot="1" x14ac:dyDescent="0.25">
      <c r="A51" s="50" t="s">
        <v>5</v>
      </c>
      <c r="B51" s="51">
        <v>0</v>
      </c>
      <c r="C51" s="51">
        <f>B51+VLOOKUP(Table273[[#This Row],[SPIELER]],Day_1[[SPIELER]:[WIN / LOSS]],2,FALSE)</f>
        <v>2.1500000000000004</v>
      </c>
      <c r="D51" s="51">
        <f>C51+VLOOKUP(Table273[[#This Row],[SPIELER]],Day_2[[SPIELER]:[WIN / LOSS]],2,FALSE)</f>
        <v>11.15</v>
      </c>
      <c r="E51" s="51">
        <f>D51+VLOOKUP(Table273[[#This Row],[SPIELER]],Day_3[[SPIELER]:[WIN / LOSS]],2,FALSE)</f>
        <v>21.4</v>
      </c>
      <c r="F51" s="51">
        <f>E51+VLOOKUP(Table273[[#This Row],[SPIELER]],Day_4[[SPIELER]:[WIN / LOSS]],2,FALSE)</f>
        <v>14.45</v>
      </c>
      <c r="G51" s="51">
        <f>F51+VLOOKUP(Table273[[#This Row],[SPIELER]],Day_5[[SPIELER]:[WIN / LOSS]],2,FALSE)</f>
        <v>14.45</v>
      </c>
      <c r="H51" s="51">
        <f>G51+VLOOKUP(Table273[[#This Row],[SPIELER]],Day_6[[SPIELER]:[WIN / LOSS]],2,FALSE)</f>
        <v>15.5</v>
      </c>
      <c r="I51" s="6">
        <f>H51+VLOOKUP(Table273[[#This Row],[SPIELER]],Day_7[[SPIELER]:[WIN / LOSS]],2,FALSE)</f>
        <v>-4.5</v>
      </c>
      <c r="J51" s="6">
        <f>I51+VLOOKUP(Table273[[#This Row],[SPIELER]],Day_8[[SPIELER]:[WIN / LOSS]],2,FALSE)</f>
        <v>17.649999999999999</v>
      </c>
      <c r="K51" s="6">
        <f>J51+VLOOKUP(Table273[[#This Row],[SPIELER]],Day_9[[SPIELER]:[WIN / LOSS]],2,FALSE)</f>
        <v>19.75</v>
      </c>
      <c r="L51" s="41">
        <f>K51+VLOOKUP(Table273[[#This Row],[SPIELER]],Day_10[[SPIELER]:[WIN / LOSS]],2,FALSE)</f>
        <v>19.75</v>
      </c>
    </row>
  </sheetData>
  <mergeCells count="1">
    <mergeCell ref="A42:L42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dimension ref="A1:G12"/>
  <sheetViews>
    <sheetView zoomScale="13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3"/>
      <c r="B10" s="30"/>
      <c r="C10" s="27"/>
      <c r="D10" s="28"/>
      <c r="E10" s="28"/>
      <c r="F10" s="32"/>
      <c r="G10" s="46"/>
    </row>
    <row r="11" spans="1:7" ht="16" thickBot="1" x14ac:dyDescent="0.25">
      <c r="A11" s="42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5">
        <f t="shared" si="1"/>
        <v>0</v>
      </c>
    </row>
    <row r="12" spans="1:7" x14ac:dyDescent="0.2">
      <c r="B12" s="44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dimension ref="A1:G12"/>
  <sheetViews>
    <sheetView zoomScale="184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3"/>
      <c r="B10" s="30"/>
      <c r="C10" s="27"/>
      <c r="D10" s="28"/>
      <c r="E10" s="28"/>
      <c r="F10" s="32"/>
      <c r="G10" s="46"/>
    </row>
    <row r="11" spans="1:7" ht="16" thickBot="1" x14ac:dyDescent="0.25">
      <c r="A11" s="42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5">
        <f t="shared" si="1"/>
        <v>42</v>
      </c>
    </row>
    <row r="12" spans="1:7" x14ac:dyDescent="0.2">
      <c r="B12" s="44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3"/>
      <c r="B10" s="30"/>
      <c r="C10" s="27"/>
      <c r="D10" s="28"/>
      <c r="E10" s="28"/>
      <c r="F10" s="32"/>
      <c r="G10" s="46"/>
    </row>
    <row r="11" spans="1:7" ht="16" thickBot="1" x14ac:dyDescent="0.25">
      <c r="A11" s="42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5">
        <f t="shared" si="1"/>
        <v>60</v>
      </c>
    </row>
    <row r="12" spans="1:7" x14ac:dyDescent="0.2">
      <c r="B12" s="44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3"/>
      <c r="B10" s="30"/>
      <c r="C10" s="27"/>
      <c r="D10" s="28"/>
      <c r="E10" s="28"/>
      <c r="F10" s="32"/>
      <c r="G10" s="46"/>
    </row>
    <row r="11" spans="1:7" ht="16" thickBot="1" x14ac:dyDescent="0.25">
      <c r="A11" s="42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5">
        <f t="shared" si="1"/>
        <v>60</v>
      </c>
    </row>
    <row r="12" spans="1:7" x14ac:dyDescent="0.2">
      <c r="B12" s="44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2025-01-15T16:29:22Z</dcterms:modified>
</cp:coreProperties>
</file>