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5.xml" ContentType="application/vnd.openxmlformats-officedocument.drawing+xml"/>
  <Override PartName="/xl/charts/chart2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7.xml" ContentType="application/vnd.openxmlformats-officedocument.drawing+xml"/>
  <Override PartName="/xl/charts/chart3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3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8.xml" ContentType="application/vnd.openxmlformats-officedocument.drawing+xml"/>
  <Override PartName="/xl/charts/chart3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9.xml" ContentType="application/vnd.openxmlformats-officedocument.drawing+xml"/>
  <Override PartName="/xl/charts/chart3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lguo\Dropbox\penn_spring_15-16\STAT476\"/>
    </mc:Choice>
  </mc:AlternateContent>
  <bookViews>
    <workbookView xWindow="0" yWindow="0" windowWidth="28800" windowHeight="13020"/>
  </bookViews>
  <sheets>
    <sheet name="Radiohead -- The Bends" sheetId="17" r:id="rId1"/>
    <sheet name="E_NT" sheetId="18" r:id="rId2"/>
    <sheet name="EG" sheetId="19" r:id="rId3"/>
    <sheet name="EG_cov" sheetId="21" r:id="rId4"/>
    <sheet name="EG_NT" sheetId="20" r:id="rId5"/>
    <sheet name="EG_NT_cov" sheetId="22" r:id="rId6"/>
    <sheet name="EG_cov_2" sheetId="31" r:id="rId7"/>
    <sheet name="EG_cov_3" sheetId="32" r:id="rId8"/>
    <sheet name="WG" sheetId="23" r:id="rId9"/>
    <sheet name="WG_cov" sheetId="24" r:id="rId10"/>
    <sheet name="W_2_cov" sheetId="27" r:id="rId11"/>
    <sheet name="W_3_cov" sheetId="28" r:id="rId12"/>
    <sheet name="WG_cov_2" sheetId="29" r:id="rId13"/>
    <sheet name="WG_cov_3" sheetId="30" r:id="rId14"/>
    <sheet name="Final model" sheetId="33" r:id="rId15"/>
    <sheet name="Impact of Street Spirit" sheetId="34" r:id="rId16"/>
  </sheets>
  <definedNames>
    <definedName name="solver_adj" localSheetId="1" hidden="1">E_NT!$N$1:$N$2</definedName>
    <definedName name="solver_adj" localSheetId="2" hidden="1">EG!$N$1:$N$2</definedName>
    <definedName name="solver_adj" localSheetId="3" hidden="1">EG_cov!$N$1:$N$9,EG_cov!$P$6:$P$9</definedName>
    <definedName name="solver_adj" localSheetId="6" hidden="1">EG_cov_2!$N$1:$O$2,EG_cov_2!$N$3:$N$10,EG_cov_2!$P$7:$P$10</definedName>
    <definedName name="solver_adj" localSheetId="7" hidden="1">EG_cov_3!$N$1:$P$2,EG_cov_3!$S$2:$S$3,EG_cov_3!$N$4:$N$10,EG_cov_3!$P$7:$P$10</definedName>
    <definedName name="solver_adj" localSheetId="4" hidden="1">EG_NT!$N$1:$N$3</definedName>
    <definedName name="solver_adj" localSheetId="5" hidden="1">EG_NT_cov!$N$1:$N$10,EG_NT_cov!$P$7:$P$10</definedName>
    <definedName name="solver_adj" localSheetId="14" hidden="1">'Final model'!$N$1:$N$9,'Final model'!$P$6:$P$9</definedName>
    <definedName name="solver_adj" localSheetId="15" hidden="1">'Impact of Street Spirit'!$N$1:$N$9,'Impact of Street Spirit'!$P$6:$P$9</definedName>
    <definedName name="solver_adj" localSheetId="10" hidden="1">W_2_cov!$N$1:$N$10,W_2_cov!$O$1:$O$2,W_2_cov!$P$7:$P$10</definedName>
    <definedName name="solver_adj" localSheetId="11" hidden="1">W_3_cov!$N$1:$P$2,W_3_cov!$S$2:$S$3,W_3_cov!$N$4:$N$10,W_3_cov!$P$7:$P$10</definedName>
    <definedName name="solver_adj" localSheetId="8" hidden="1">WG!$N$1:$N$3</definedName>
    <definedName name="solver_adj" localSheetId="9" hidden="1">WG_cov!$N$1:$N$10,WG_cov!$P$7:$P$10</definedName>
    <definedName name="solver_adj" localSheetId="12" hidden="1">WG_cov_2!$N$1:$N$11,WG_cov_2!$O$1:$O$3,WG_cov_2!$P$8:$P$11</definedName>
    <definedName name="solver_adj" localSheetId="13" hidden="1">WG_cov_3!$N$1:$P$3,WG_cov_3!$S$2:$S$3,WG_cov_3!$N$5:$N$11,WG_cov_3!$P$8:$P$11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6" hidden="1">0.0001</definedName>
    <definedName name="solver_cvg" localSheetId="7" hidden="1">0.0001</definedName>
    <definedName name="solver_cvg" localSheetId="4" hidden="1">0.0001</definedName>
    <definedName name="solver_cvg" localSheetId="5" hidden="1">0.0001</definedName>
    <definedName name="solver_cvg" localSheetId="14" hidden="1">0.0001</definedName>
    <definedName name="solver_cvg" localSheetId="15" hidden="1">0.0001</definedName>
    <definedName name="solver_cvg" localSheetId="10" hidden="1">0.0001</definedName>
    <definedName name="solver_cvg" localSheetId="11" hidden="1">0.0001</definedName>
    <definedName name="solver_cvg" localSheetId="8" hidden="1">0.0001</definedName>
    <definedName name="solver_cvg" localSheetId="9" hidden="1">0.0001</definedName>
    <definedName name="solver_cvg" localSheetId="12" hidden="1">0.0001</definedName>
    <definedName name="solver_cvg" localSheetId="1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6" hidden="1">1</definedName>
    <definedName name="solver_drv" localSheetId="7" hidden="1">1</definedName>
    <definedName name="solver_drv" localSheetId="4" hidden="1">1</definedName>
    <definedName name="solver_drv" localSheetId="5" hidden="1">1</definedName>
    <definedName name="solver_drv" localSheetId="14" hidden="1">1</definedName>
    <definedName name="solver_drv" localSheetId="15" hidden="1">1</definedName>
    <definedName name="solver_drv" localSheetId="0" hidden="1">1</definedName>
    <definedName name="solver_drv" localSheetId="10" hidden="1">1</definedName>
    <definedName name="solver_drv" localSheetId="11" hidden="1">1</definedName>
    <definedName name="solver_drv" localSheetId="8" hidden="1">1</definedName>
    <definedName name="solver_drv" localSheetId="9" hidden="1">1</definedName>
    <definedName name="solver_drv" localSheetId="12" hidden="1">1</definedName>
    <definedName name="solver_drv" localSheetId="1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6" hidden="1">1</definedName>
    <definedName name="solver_eng" localSheetId="7" hidden="1">1</definedName>
    <definedName name="solver_eng" localSheetId="4" hidden="1">1</definedName>
    <definedName name="solver_eng" localSheetId="5" hidden="1">1</definedName>
    <definedName name="solver_eng" localSheetId="14" hidden="1">1</definedName>
    <definedName name="solver_eng" localSheetId="15" hidden="1">1</definedName>
    <definedName name="solver_eng" localSheetId="0" hidden="1">1</definedName>
    <definedName name="solver_eng" localSheetId="10" hidden="1">1</definedName>
    <definedName name="solver_eng" localSheetId="11" hidden="1">1</definedName>
    <definedName name="solver_eng" localSheetId="8" hidden="1">1</definedName>
    <definedName name="solver_eng" localSheetId="9" hidden="1">1</definedName>
    <definedName name="solver_eng" localSheetId="12" hidden="1">1</definedName>
    <definedName name="solver_eng" localSheetId="1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6" hidden="1">1</definedName>
    <definedName name="solver_est" localSheetId="7" hidden="1">1</definedName>
    <definedName name="solver_est" localSheetId="4" hidden="1">1</definedName>
    <definedName name="solver_est" localSheetId="5" hidden="1">1</definedName>
    <definedName name="solver_est" localSheetId="14" hidden="1">1</definedName>
    <definedName name="solver_est" localSheetId="15" hidden="1">1</definedName>
    <definedName name="solver_est" localSheetId="0" hidden="1">1</definedName>
    <definedName name="solver_est" localSheetId="10" hidden="1">1</definedName>
    <definedName name="solver_est" localSheetId="11" hidden="1">1</definedName>
    <definedName name="solver_est" localSheetId="8" hidden="1">1</definedName>
    <definedName name="solver_est" localSheetId="9" hidden="1">1</definedName>
    <definedName name="solver_est" localSheetId="12" hidden="1">1</definedName>
    <definedName name="solver_est" localSheetId="1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6" hidden="1">2147483647</definedName>
    <definedName name="solver_itr" localSheetId="7" hidden="1">2147483647</definedName>
    <definedName name="solver_itr" localSheetId="4" hidden="1">2147483647</definedName>
    <definedName name="solver_itr" localSheetId="5" hidden="1">2147483647</definedName>
    <definedName name="solver_itr" localSheetId="14" hidden="1">2147483647</definedName>
    <definedName name="solver_itr" localSheetId="15" hidden="1">2147483647</definedName>
    <definedName name="solver_itr" localSheetId="0" hidden="1">100</definedName>
    <definedName name="solver_itr" localSheetId="10" hidden="1">2147483647</definedName>
    <definedName name="solver_itr" localSheetId="11" hidden="1">2147483647</definedName>
    <definedName name="solver_itr" localSheetId="8" hidden="1">2147483647</definedName>
    <definedName name="solver_itr" localSheetId="9" hidden="1">2147483647</definedName>
    <definedName name="solver_itr" localSheetId="12" hidden="1">2147483647</definedName>
    <definedName name="solver_itr" localSheetId="13" hidden="1">2147483647</definedName>
    <definedName name="solver_lhs1" localSheetId="1" hidden="1">E_NT!$N$1</definedName>
    <definedName name="solver_lhs1" localSheetId="2" hidden="1">EG!$N$1:$N$2</definedName>
    <definedName name="solver_lhs1" localSheetId="3" hidden="1">EG_cov!$N$1:$N$2</definedName>
    <definedName name="solver_lhs1" localSheetId="6" hidden="1">EG_cov_2!$N$1:$O$2</definedName>
    <definedName name="solver_lhs1" localSheetId="7" hidden="1">EG_cov_3!$N$1:$P$2</definedName>
    <definedName name="solver_lhs1" localSheetId="4" hidden="1">EG_NT!$N$1:$N$3</definedName>
    <definedName name="solver_lhs1" localSheetId="5" hidden="1">EG_NT_cov!$N$1:$N$3</definedName>
    <definedName name="solver_lhs1" localSheetId="14" hidden="1">'Final model'!$N$1:$N$2</definedName>
    <definedName name="solver_lhs1" localSheetId="15" hidden="1">'Impact of Street Spirit'!$N$1:$N$2</definedName>
    <definedName name="solver_lhs1" localSheetId="0" hidden="1">'Radiohead -- The Bends'!#REF!</definedName>
    <definedName name="solver_lhs1" localSheetId="10" hidden="1">W_2_cov!$N$1:$O$2</definedName>
    <definedName name="solver_lhs1" localSheetId="11" hidden="1">W_3_cov!$N$1:$P$2</definedName>
    <definedName name="solver_lhs1" localSheetId="8" hidden="1">WG!$N$1:$N$3</definedName>
    <definedName name="solver_lhs1" localSheetId="9" hidden="1">WG_cov!$N$1:$N$3</definedName>
    <definedName name="solver_lhs1" localSheetId="12" hidden="1">WG_cov_2!$N$1:$O$3</definedName>
    <definedName name="solver_lhs1" localSheetId="13" hidden="1">WG_cov_3!$N$1:$P$3</definedName>
    <definedName name="solver_lhs2" localSheetId="1" hidden="1">E_NT!$N$1:$N$2</definedName>
    <definedName name="solver_lhs2" localSheetId="2" hidden="1">EG!$N$1:$N$2</definedName>
    <definedName name="solver_lhs2" localSheetId="3" hidden="1">EG_cov!$P$6:$P$9</definedName>
    <definedName name="solver_lhs2" localSheetId="6" hidden="1">EG_cov_2!$N$3</definedName>
    <definedName name="solver_lhs2" localSheetId="7" hidden="1">EG_cov_3!$P$7:$P$10</definedName>
    <definedName name="solver_lhs2" localSheetId="4" hidden="1">EG_NT!$N$3</definedName>
    <definedName name="solver_lhs2" localSheetId="5" hidden="1">EG_NT_cov!$N$3</definedName>
    <definedName name="solver_lhs2" localSheetId="14" hidden="1">'Final model'!$P$6:$P$9</definedName>
    <definedName name="solver_lhs2" localSheetId="15" hidden="1">'Impact of Street Spirit'!$P$6:$P$9</definedName>
    <definedName name="solver_lhs2" localSheetId="0" hidden="1">'Radiohead -- The Bends'!#REF!</definedName>
    <definedName name="solver_lhs2" localSheetId="10" hidden="1">W_2_cov!$N$3</definedName>
    <definedName name="solver_lhs2" localSheetId="11" hidden="1">W_3_cov!$P$7:$P$10</definedName>
    <definedName name="solver_lhs2" localSheetId="8" hidden="1">WG!$N$1:$N$2</definedName>
    <definedName name="solver_lhs2" localSheetId="9" hidden="1">WG_cov!$P$7:$P$10</definedName>
    <definedName name="solver_lhs2" localSheetId="12" hidden="1">WG_cov_2!$N$4</definedName>
    <definedName name="solver_lhs2" localSheetId="13" hidden="1">WG_cov_3!$P$8:$P$11</definedName>
    <definedName name="solver_lhs3" localSheetId="3" hidden="1">EG_cov!$P$6:$P$9</definedName>
    <definedName name="solver_lhs3" localSheetId="6" hidden="1">EG_cov_2!$N$3</definedName>
    <definedName name="solver_lhs3" localSheetId="7" hidden="1">EG_cov_3!$P$7:$P$10</definedName>
    <definedName name="solver_lhs3" localSheetId="5" hidden="1">EG_NT_cov!$P$7:$P$10</definedName>
    <definedName name="solver_lhs3" localSheetId="14" hidden="1">'Final model'!$P$6:$P$9</definedName>
    <definedName name="solver_lhs3" localSheetId="15" hidden="1">'Impact of Street Spirit'!$P$6:$P$9</definedName>
    <definedName name="solver_lhs3" localSheetId="0" hidden="1">'Radiohead -- The Bends'!#REF!</definedName>
    <definedName name="solver_lhs3" localSheetId="10" hidden="1">W_2_cov!$N$3</definedName>
    <definedName name="solver_lhs3" localSheetId="11" hidden="1">W_3_cov!$P$7:$P$10</definedName>
    <definedName name="solver_lhs3" localSheetId="9" hidden="1">WG_cov!$P$7:$P$10</definedName>
    <definedName name="solver_lhs3" localSheetId="12" hidden="1">WG_cov_2!$N$4</definedName>
    <definedName name="solver_lhs3" localSheetId="13" hidden="1">WG_cov_3!$P$8:$P$11</definedName>
    <definedName name="solver_lhs4" localSheetId="6" hidden="1">EG_cov_2!$P$7:$P$10</definedName>
    <definedName name="solver_lhs4" localSheetId="5" hidden="1">EG_NT_cov!$P$7:$P$10</definedName>
    <definedName name="solver_lhs4" localSheetId="10" hidden="1">W_2_cov!$P$7:$P$10</definedName>
    <definedName name="solver_lhs4" localSheetId="12" hidden="1">WG_cov_2!$P$8:$P$11</definedName>
    <definedName name="solver_lhs5" localSheetId="6" hidden="1">EG_cov_2!$P$7:$P$10</definedName>
    <definedName name="solver_lhs5" localSheetId="10" hidden="1">W_2_cov!$P$7:$P$10</definedName>
    <definedName name="solver_lhs5" localSheetId="12" hidden="1">WG_cov_2!$P$8:$P$11</definedName>
    <definedName name="solver_lin" localSheetId="0" hidden="1">0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6" hidden="1">2147483647</definedName>
    <definedName name="solver_mip" localSheetId="7" hidden="1">2147483647</definedName>
    <definedName name="solver_mip" localSheetId="4" hidden="1">2147483647</definedName>
    <definedName name="solver_mip" localSheetId="5" hidden="1">2147483647</definedName>
    <definedName name="solver_mip" localSheetId="14" hidden="1">2147483647</definedName>
    <definedName name="solver_mip" localSheetId="15" hidden="1">2147483647</definedName>
    <definedName name="solver_mip" localSheetId="10" hidden="1">2147483647</definedName>
    <definedName name="solver_mip" localSheetId="11" hidden="1">2147483647</definedName>
    <definedName name="solver_mip" localSheetId="8" hidden="1">2147483647</definedName>
    <definedName name="solver_mip" localSheetId="9" hidden="1">2147483647</definedName>
    <definedName name="solver_mip" localSheetId="12" hidden="1">2147483647</definedName>
    <definedName name="solver_mip" localSheetId="1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6" hidden="1">30</definedName>
    <definedName name="solver_mni" localSheetId="7" hidden="1">30</definedName>
    <definedName name="solver_mni" localSheetId="4" hidden="1">30</definedName>
    <definedName name="solver_mni" localSheetId="5" hidden="1">30</definedName>
    <definedName name="solver_mni" localSheetId="14" hidden="1">30</definedName>
    <definedName name="solver_mni" localSheetId="15" hidden="1">30</definedName>
    <definedName name="solver_mni" localSheetId="10" hidden="1">30</definedName>
    <definedName name="solver_mni" localSheetId="11" hidden="1">30</definedName>
    <definedName name="solver_mni" localSheetId="8" hidden="1">30</definedName>
    <definedName name="solver_mni" localSheetId="9" hidden="1">30</definedName>
    <definedName name="solver_mni" localSheetId="12" hidden="1">30</definedName>
    <definedName name="solver_mni" localSheetId="1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6" hidden="1">0.075</definedName>
    <definedName name="solver_mrt" localSheetId="7" hidden="1">0.075</definedName>
    <definedName name="solver_mrt" localSheetId="4" hidden="1">0.075</definedName>
    <definedName name="solver_mrt" localSheetId="5" hidden="1">0.075</definedName>
    <definedName name="solver_mrt" localSheetId="14" hidden="1">0.075</definedName>
    <definedName name="solver_mrt" localSheetId="15" hidden="1">0.075</definedName>
    <definedName name="solver_mrt" localSheetId="10" hidden="1">0.075</definedName>
    <definedName name="solver_mrt" localSheetId="11" hidden="1">0.075</definedName>
    <definedName name="solver_mrt" localSheetId="8" hidden="1">0.075</definedName>
    <definedName name="solver_mrt" localSheetId="9" hidden="1">0.075</definedName>
    <definedName name="solver_mrt" localSheetId="12" hidden="1">0.075</definedName>
    <definedName name="solver_mrt" localSheetId="1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6" hidden="1">2</definedName>
    <definedName name="solver_msl" localSheetId="7" hidden="1">2</definedName>
    <definedName name="solver_msl" localSheetId="4" hidden="1">2</definedName>
    <definedName name="solver_msl" localSheetId="5" hidden="1">2</definedName>
    <definedName name="solver_msl" localSheetId="14" hidden="1">2</definedName>
    <definedName name="solver_msl" localSheetId="15" hidden="1">2</definedName>
    <definedName name="solver_msl" localSheetId="10" hidden="1">2</definedName>
    <definedName name="solver_msl" localSheetId="11" hidden="1">2</definedName>
    <definedName name="solver_msl" localSheetId="8" hidden="1">2</definedName>
    <definedName name="solver_msl" localSheetId="9" hidden="1">2</definedName>
    <definedName name="solver_msl" localSheetId="12" hidden="1">2</definedName>
    <definedName name="solver_msl" localSheetId="13" hidden="1">2</definedName>
    <definedName name="solver_neg" localSheetId="1" hidden="1">1</definedName>
    <definedName name="solver_neg" localSheetId="2" hidden="1">1</definedName>
    <definedName name="solver_neg" localSheetId="3" hidden="1">2</definedName>
    <definedName name="solver_neg" localSheetId="6" hidden="1">2</definedName>
    <definedName name="solver_neg" localSheetId="7" hidden="1">2</definedName>
    <definedName name="solver_neg" localSheetId="4" hidden="1">1</definedName>
    <definedName name="solver_neg" localSheetId="5" hidden="1">2</definedName>
    <definedName name="solver_neg" localSheetId="14" hidden="1">2</definedName>
    <definedName name="solver_neg" localSheetId="15" hidden="1">2</definedName>
    <definedName name="solver_neg" localSheetId="0" hidden="1">1</definedName>
    <definedName name="solver_neg" localSheetId="10" hidden="1">2</definedName>
    <definedName name="solver_neg" localSheetId="11" hidden="1">2</definedName>
    <definedName name="solver_neg" localSheetId="8" hidden="1">1</definedName>
    <definedName name="solver_neg" localSheetId="9" hidden="1">2</definedName>
    <definedName name="solver_neg" localSheetId="12" hidden="1">2</definedName>
    <definedName name="solver_neg" localSheetId="13" hidden="1">2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6" hidden="1">2147483647</definedName>
    <definedName name="solver_nod" localSheetId="7" hidden="1">2147483647</definedName>
    <definedName name="solver_nod" localSheetId="4" hidden="1">2147483647</definedName>
    <definedName name="solver_nod" localSheetId="5" hidden="1">2147483647</definedName>
    <definedName name="solver_nod" localSheetId="14" hidden="1">2147483647</definedName>
    <definedName name="solver_nod" localSheetId="15" hidden="1">2147483647</definedName>
    <definedName name="solver_nod" localSheetId="10" hidden="1">2147483647</definedName>
    <definedName name="solver_nod" localSheetId="11" hidden="1">2147483647</definedName>
    <definedName name="solver_nod" localSheetId="8" hidden="1">2147483647</definedName>
    <definedName name="solver_nod" localSheetId="9" hidden="1">2147483647</definedName>
    <definedName name="solver_nod" localSheetId="12" hidden="1">2147483647</definedName>
    <definedName name="solver_nod" localSheetId="13" hidden="1">2147483647</definedName>
    <definedName name="solver_num" localSheetId="1" hidden="1">2</definedName>
    <definedName name="solver_num" localSheetId="2" hidden="1">1</definedName>
    <definedName name="solver_num" localSheetId="3" hidden="1">3</definedName>
    <definedName name="solver_num" localSheetId="6" hidden="1">5</definedName>
    <definedName name="solver_num" localSheetId="7" hidden="1">3</definedName>
    <definedName name="solver_num" localSheetId="4" hidden="1">2</definedName>
    <definedName name="solver_num" localSheetId="5" hidden="1">4</definedName>
    <definedName name="solver_num" localSheetId="14" hidden="1">3</definedName>
    <definedName name="solver_num" localSheetId="15" hidden="1">3</definedName>
    <definedName name="solver_num" localSheetId="0" hidden="1">3</definedName>
    <definedName name="solver_num" localSheetId="10" hidden="1">5</definedName>
    <definedName name="solver_num" localSheetId="11" hidden="1">3</definedName>
    <definedName name="solver_num" localSheetId="8" hidden="1">1</definedName>
    <definedName name="solver_num" localSheetId="9" hidden="1">3</definedName>
    <definedName name="solver_num" localSheetId="12" hidden="1">5</definedName>
    <definedName name="solver_num" localSheetId="13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6" hidden="1">1</definedName>
    <definedName name="solver_nwt" localSheetId="7" hidden="1">1</definedName>
    <definedName name="solver_nwt" localSheetId="4" hidden="1">1</definedName>
    <definedName name="solver_nwt" localSheetId="5" hidden="1">1</definedName>
    <definedName name="solver_nwt" localSheetId="14" hidden="1">1</definedName>
    <definedName name="solver_nwt" localSheetId="15" hidden="1">1</definedName>
    <definedName name="solver_nwt" localSheetId="0" hidden="1">1</definedName>
    <definedName name="solver_nwt" localSheetId="10" hidden="1">1</definedName>
    <definedName name="solver_nwt" localSheetId="11" hidden="1">1</definedName>
    <definedName name="solver_nwt" localSheetId="8" hidden="1">1</definedName>
    <definedName name="solver_nwt" localSheetId="9" hidden="1">1</definedName>
    <definedName name="solver_nwt" localSheetId="12" hidden="1">1</definedName>
    <definedName name="solver_nwt" localSheetId="13" hidden="1">1</definedName>
    <definedName name="solver_opt" localSheetId="1" hidden="1">E_NT!$Q$3</definedName>
    <definedName name="solver_opt" localSheetId="2" hidden="1">EG!$Q$3</definedName>
    <definedName name="solver_opt" localSheetId="3" hidden="1">EG_cov!$Q$10</definedName>
    <definedName name="solver_opt" localSheetId="6" hidden="1">EG_cov_2!$U$11</definedName>
    <definedName name="solver_opt" localSheetId="7" hidden="1">EG_cov_3!$W$11</definedName>
    <definedName name="solver_opt" localSheetId="4" hidden="1">EG_NT!$Q$3</definedName>
    <definedName name="solver_opt" localSheetId="5" hidden="1">EG_NT_cov!$Q$11</definedName>
    <definedName name="solver_opt" localSheetId="14" hidden="1">'Final model'!$Q$10</definedName>
    <definedName name="solver_opt" localSheetId="15" hidden="1">'Impact of Street Spirit'!$Q$10</definedName>
    <definedName name="solver_opt" localSheetId="0" hidden="1">'Radiohead -- The Bends'!$O$32</definedName>
    <definedName name="solver_opt" localSheetId="10" hidden="1">W_2_cov!$U$11</definedName>
    <definedName name="solver_opt" localSheetId="11" hidden="1">W_3_cov!$W$11</definedName>
    <definedName name="solver_opt" localSheetId="8" hidden="1">WG!$Q$7</definedName>
    <definedName name="solver_opt" localSheetId="9" hidden="1">WG_cov!$Q$11</definedName>
    <definedName name="solver_opt" localSheetId="12" hidden="1">WG_cov_2!$U$12</definedName>
    <definedName name="solver_opt" localSheetId="13" hidden="1">WG_cov_3!$R$8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6" hidden="1">0.000001</definedName>
    <definedName name="solver_pre" localSheetId="7" hidden="1">0.000001</definedName>
    <definedName name="solver_pre" localSheetId="4" hidden="1">0.000001</definedName>
    <definedName name="solver_pre" localSheetId="5" hidden="1">0.000001</definedName>
    <definedName name="solver_pre" localSheetId="14" hidden="1">0.000001</definedName>
    <definedName name="solver_pre" localSheetId="15" hidden="1">0.000001</definedName>
    <definedName name="solver_pre" localSheetId="0" hidden="1">0.000001</definedName>
    <definedName name="solver_pre" localSheetId="10" hidden="1">0.000001</definedName>
    <definedName name="solver_pre" localSheetId="11" hidden="1">0.000001</definedName>
    <definedName name="solver_pre" localSheetId="8" hidden="1">0.000001</definedName>
    <definedName name="solver_pre" localSheetId="9" hidden="1">0.000001</definedName>
    <definedName name="solver_pre" localSheetId="12" hidden="1">0.000001</definedName>
    <definedName name="solver_pre" localSheetId="1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6" hidden="1">1</definedName>
    <definedName name="solver_rbv" localSheetId="7" hidden="1">1</definedName>
    <definedName name="solver_rbv" localSheetId="4" hidden="1">1</definedName>
    <definedName name="solver_rbv" localSheetId="5" hidden="1">1</definedName>
    <definedName name="solver_rbv" localSheetId="14" hidden="1">1</definedName>
    <definedName name="solver_rbv" localSheetId="15" hidden="1">1</definedName>
    <definedName name="solver_rbv" localSheetId="10" hidden="1">1</definedName>
    <definedName name="solver_rbv" localSheetId="11" hidden="1">1</definedName>
    <definedName name="solver_rbv" localSheetId="8" hidden="1">1</definedName>
    <definedName name="solver_rbv" localSheetId="9" hidden="1">1</definedName>
    <definedName name="solver_rbv" localSheetId="12" hidden="1">1</definedName>
    <definedName name="solver_rbv" localSheetId="13" hidden="1">1</definedName>
    <definedName name="solver_rel1" localSheetId="1" hidden="1">1</definedName>
    <definedName name="solver_rel1" localSheetId="2" hidden="1">3</definedName>
    <definedName name="solver_rel1" localSheetId="3" hidden="1">3</definedName>
    <definedName name="solver_rel1" localSheetId="6" hidden="1">3</definedName>
    <definedName name="solver_rel1" localSheetId="7" hidden="1">3</definedName>
    <definedName name="solver_rel1" localSheetId="4" hidden="1">3</definedName>
    <definedName name="solver_rel1" localSheetId="5" hidden="1">3</definedName>
    <definedName name="solver_rel1" localSheetId="14" hidden="1">3</definedName>
    <definedName name="solver_rel1" localSheetId="15" hidden="1">3</definedName>
    <definedName name="solver_rel1" localSheetId="0" hidden="1">1</definedName>
    <definedName name="solver_rel1" localSheetId="10" hidden="1">3</definedName>
    <definedName name="solver_rel1" localSheetId="11" hidden="1">3</definedName>
    <definedName name="solver_rel1" localSheetId="8" hidden="1">3</definedName>
    <definedName name="solver_rel1" localSheetId="9" hidden="1">3</definedName>
    <definedName name="solver_rel1" localSheetId="12" hidden="1">3</definedName>
    <definedName name="solver_rel1" localSheetId="13" hidden="1">3</definedName>
    <definedName name="solver_rel2" localSheetId="1" hidden="1">3</definedName>
    <definedName name="solver_rel2" localSheetId="2" hidden="1">3</definedName>
    <definedName name="solver_rel2" localSheetId="3" hidden="1">1</definedName>
    <definedName name="solver_rel2" localSheetId="6" hidden="1">1</definedName>
    <definedName name="solver_rel2" localSheetId="7" hidden="1">1</definedName>
    <definedName name="solver_rel2" localSheetId="4" hidden="1">1</definedName>
    <definedName name="solver_rel2" localSheetId="5" hidden="1">1</definedName>
    <definedName name="solver_rel2" localSheetId="14" hidden="1">1</definedName>
    <definedName name="solver_rel2" localSheetId="15" hidden="1">1</definedName>
    <definedName name="solver_rel2" localSheetId="0" hidden="1">1</definedName>
    <definedName name="solver_rel2" localSheetId="10" hidden="1">1</definedName>
    <definedName name="solver_rel2" localSheetId="11" hidden="1">1</definedName>
    <definedName name="solver_rel2" localSheetId="8" hidden="1">3</definedName>
    <definedName name="solver_rel2" localSheetId="9" hidden="1">1</definedName>
    <definedName name="solver_rel2" localSheetId="12" hidden="1">1</definedName>
    <definedName name="solver_rel2" localSheetId="13" hidden="1">1</definedName>
    <definedName name="solver_rel3" localSheetId="3" hidden="1">3</definedName>
    <definedName name="solver_rel3" localSheetId="6" hidden="1">3</definedName>
    <definedName name="solver_rel3" localSheetId="7" hidden="1">3</definedName>
    <definedName name="solver_rel3" localSheetId="5" hidden="1">1</definedName>
    <definedName name="solver_rel3" localSheetId="14" hidden="1">3</definedName>
    <definedName name="solver_rel3" localSheetId="15" hidden="1">3</definedName>
    <definedName name="solver_rel3" localSheetId="0" hidden="1">1</definedName>
    <definedName name="solver_rel3" localSheetId="10" hidden="1">3</definedName>
    <definedName name="solver_rel3" localSheetId="11" hidden="1">3</definedName>
    <definedName name="solver_rel3" localSheetId="9" hidden="1">3</definedName>
    <definedName name="solver_rel3" localSheetId="12" hidden="1">3</definedName>
    <definedName name="solver_rel3" localSheetId="13" hidden="1">3</definedName>
    <definedName name="solver_rel4" localSheetId="6" hidden="1">1</definedName>
    <definedName name="solver_rel4" localSheetId="5" hidden="1">3</definedName>
    <definedName name="solver_rel4" localSheetId="10" hidden="1">1</definedName>
    <definedName name="solver_rel4" localSheetId="12" hidden="1">1</definedName>
    <definedName name="solver_rel5" localSheetId="6" hidden="1">3</definedName>
    <definedName name="solver_rel5" localSheetId="10" hidden="1">3</definedName>
    <definedName name="solver_rel5" localSheetId="12" hidden="1">3</definedName>
    <definedName name="solver_rhs1" localSheetId="1" hidden="1">0.999</definedName>
    <definedName name="solver_rhs1" localSheetId="2" hidden="1">0.000001</definedName>
    <definedName name="solver_rhs1" localSheetId="3" hidden="1">0.000001</definedName>
    <definedName name="solver_rhs1" localSheetId="6" hidden="1">0.0001</definedName>
    <definedName name="solver_rhs1" localSheetId="7" hidden="1">0.000001</definedName>
    <definedName name="solver_rhs1" localSheetId="4" hidden="1">0.000001</definedName>
    <definedName name="solver_rhs1" localSheetId="5" hidden="1">0.000001</definedName>
    <definedName name="solver_rhs1" localSheetId="14" hidden="1">0.000001</definedName>
    <definedName name="solver_rhs1" localSheetId="15" hidden="1">0.000001</definedName>
    <definedName name="solver_rhs1" localSheetId="0" hidden="1">1</definedName>
    <definedName name="solver_rhs1" localSheetId="10" hidden="1">0.0001</definedName>
    <definedName name="solver_rhs1" localSheetId="11" hidden="1">0.000001</definedName>
    <definedName name="solver_rhs1" localSheetId="8" hidden="1">0.0001</definedName>
    <definedName name="solver_rhs1" localSheetId="9" hidden="1">0.0001</definedName>
    <definedName name="solver_rhs1" localSheetId="12" hidden="1">0.0001</definedName>
    <definedName name="solver_rhs1" localSheetId="13" hidden="1">0.000001</definedName>
    <definedName name="solver_rhs2" localSheetId="1" hidden="1">0.000001</definedName>
    <definedName name="solver_rhs2" localSheetId="2" hidden="1">0.000001</definedName>
    <definedName name="solver_rhs2" localSheetId="3" hidden="1">0.999</definedName>
    <definedName name="solver_rhs2" localSheetId="6" hidden="1">0.99999</definedName>
    <definedName name="solver_rhs2" localSheetId="7" hidden="1">0.99999</definedName>
    <definedName name="solver_rhs2" localSheetId="4" hidden="1">0.99999</definedName>
    <definedName name="solver_rhs2" localSheetId="5" hidden="1">0.99999</definedName>
    <definedName name="solver_rhs2" localSheetId="14" hidden="1">0.999</definedName>
    <definedName name="solver_rhs2" localSheetId="15" hidden="1">0.999</definedName>
    <definedName name="solver_rhs2" localSheetId="0" hidden="1">1</definedName>
    <definedName name="solver_rhs2" localSheetId="10" hidden="1">0.99999</definedName>
    <definedName name="solver_rhs2" localSheetId="11" hidden="1">0.99999</definedName>
    <definedName name="solver_rhs2" localSheetId="8" hidden="1">0.000001</definedName>
    <definedName name="solver_rhs2" localSheetId="9" hidden="1">0.99999</definedName>
    <definedName name="solver_rhs2" localSheetId="12" hidden="1">0.99999</definedName>
    <definedName name="solver_rhs2" localSheetId="13" hidden="1">0.99999</definedName>
    <definedName name="solver_rhs3" localSheetId="3" hidden="1">0.0001</definedName>
    <definedName name="solver_rhs3" localSheetId="6" hidden="1">0.0001</definedName>
    <definedName name="solver_rhs3" localSheetId="7" hidden="1">0.000001</definedName>
    <definedName name="solver_rhs3" localSheetId="5" hidden="1">0.99999</definedName>
    <definedName name="solver_rhs3" localSheetId="14" hidden="1">0.0001</definedName>
    <definedName name="solver_rhs3" localSheetId="15" hidden="1">0.0001</definedName>
    <definedName name="solver_rhs3" localSheetId="0" hidden="1">1</definedName>
    <definedName name="solver_rhs3" localSheetId="10" hidden="1">0.0001</definedName>
    <definedName name="solver_rhs3" localSheetId="11" hidden="1">0.000001</definedName>
    <definedName name="solver_rhs3" localSheetId="9" hidden="1">0.000001</definedName>
    <definedName name="solver_rhs3" localSheetId="12" hidden="1">0.0001</definedName>
    <definedName name="solver_rhs3" localSheetId="13" hidden="1">0.000001</definedName>
    <definedName name="solver_rhs4" localSheetId="6" hidden="1">0.99999</definedName>
    <definedName name="solver_rhs4" localSheetId="5" hidden="1">0.000001</definedName>
    <definedName name="solver_rhs4" localSheetId="10" hidden="1">0.99999</definedName>
    <definedName name="solver_rhs4" localSheetId="12" hidden="1">0.99999</definedName>
    <definedName name="solver_rhs5" localSheetId="6" hidden="1">0.000001</definedName>
    <definedName name="solver_rhs5" localSheetId="10" hidden="1">0.000001</definedName>
    <definedName name="solver_rhs5" localSheetId="12" hidden="1">0.000001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6" hidden="1">2</definedName>
    <definedName name="solver_rlx" localSheetId="7" hidden="1">2</definedName>
    <definedName name="solver_rlx" localSheetId="4" hidden="1">2</definedName>
    <definedName name="solver_rlx" localSheetId="5" hidden="1">2</definedName>
    <definedName name="solver_rlx" localSheetId="14" hidden="1">2</definedName>
    <definedName name="solver_rlx" localSheetId="15" hidden="1">2</definedName>
    <definedName name="solver_rlx" localSheetId="10" hidden="1">2</definedName>
    <definedName name="solver_rlx" localSheetId="11" hidden="1">2</definedName>
    <definedName name="solver_rlx" localSheetId="8" hidden="1">2</definedName>
    <definedName name="solver_rlx" localSheetId="9" hidden="1">2</definedName>
    <definedName name="solver_rlx" localSheetId="12" hidden="1">2</definedName>
    <definedName name="solver_rlx" localSheetId="1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6" hidden="1">0</definedName>
    <definedName name="solver_rsd" localSheetId="7" hidden="1">0</definedName>
    <definedName name="solver_rsd" localSheetId="4" hidden="1">0</definedName>
    <definedName name="solver_rsd" localSheetId="5" hidden="1">0</definedName>
    <definedName name="solver_rsd" localSheetId="14" hidden="1">0</definedName>
    <definedName name="solver_rsd" localSheetId="15" hidden="1">0</definedName>
    <definedName name="solver_rsd" localSheetId="10" hidden="1">0</definedName>
    <definedName name="solver_rsd" localSheetId="11" hidden="1">0</definedName>
    <definedName name="solver_rsd" localSheetId="8" hidden="1">0</definedName>
    <definedName name="solver_rsd" localSheetId="9" hidden="1">0</definedName>
    <definedName name="solver_rsd" localSheetId="12" hidden="1">0</definedName>
    <definedName name="solver_rsd" localSheetId="1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6" hidden="1">1</definedName>
    <definedName name="solver_scl" localSheetId="7" hidden="1">1</definedName>
    <definedName name="solver_scl" localSheetId="4" hidden="1">1</definedName>
    <definedName name="solver_scl" localSheetId="5" hidden="1">1</definedName>
    <definedName name="solver_scl" localSheetId="14" hidden="1">1</definedName>
    <definedName name="solver_scl" localSheetId="15" hidden="1">1</definedName>
    <definedName name="solver_scl" localSheetId="0" hidden="1">0</definedName>
    <definedName name="solver_scl" localSheetId="10" hidden="1">1</definedName>
    <definedName name="solver_scl" localSheetId="11" hidden="1">1</definedName>
    <definedName name="solver_scl" localSheetId="8" hidden="1">1</definedName>
    <definedName name="solver_scl" localSheetId="9" hidden="1">1</definedName>
    <definedName name="solver_scl" localSheetId="12" hidden="1">1</definedName>
    <definedName name="solver_scl" localSheetId="1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6" hidden="1">2</definedName>
    <definedName name="solver_sho" localSheetId="7" hidden="1">2</definedName>
    <definedName name="solver_sho" localSheetId="4" hidden="1">2</definedName>
    <definedName name="solver_sho" localSheetId="5" hidden="1">2</definedName>
    <definedName name="solver_sho" localSheetId="14" hidden="1">2</definedName>
    <definedName name="solver_sho" localSheetId="15" hidden="1">2</definedName>
    <definedName name="solver_sho" localSheetId="0" hidden="1">0</definedName>
    <definedName name="solver_sho" localSheetId="10" hidden="1">2</definedName>
    <definedName name="solver_sho" localSheetId="11" hidden="1">2</definedName>
    <definedName name="solver_sho" localSheetId="8" hidden="1">2</definedName>
    <definedName name="solver_sho" localSheetId="9" hidden="1">2</definedName>
    <definedName name="solver_sho" localSheetId="12" hidden="1">2</definedName>
    <definedName name="solver_sho" localSheetId="1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6" hidden="1">100</definedName>
    <definedName name="solver_ssz" localSheetId="7" hidden="1">100</definedName>
    <definedName name="solver_ssz" localSheetId="4" hidden="1">100</definedName>
    <definedName name="solver_ssz" localSheetId="5" hidden="1">100</definedName>
    <definedName name="solver_ssz" localSheetId="14" hidden="1">100</definedName>
    <definedName name="solver_ssz" localSheetId="15" hidden="1">100</definedName>
    <definedName name="solver_ssz" localSheetId="10" hidden="1">100</definedName>
    <definedName name="solver_ssz" localSheetId="11" hidden="1">100</definedName>
    <definedName name="solver_ssz" localSheetId="8" hidden="1">100</definedName>
    <definedName name="solver_ssz" localSheetId="9" hidden="1">100</definedName>
    <definedName name="solver_ssz" localSheetId="12" hidden="1">100</definedName>
    <definedName name="solver_ssz" localSheetId="1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6" hidden="1">2147483647</definedName>
    <definedName name="solver_tim" localSheetId="7" hidden="1">2147483647</definedName>
    <definedName name="solver_tim" localSheetId="4" hidden="1">2147483647</definedName>
    <definedName name="solver_tim" localSheetId="5" hidden="1">2147483647</definedName>
    <definedName name="solver_tim" localSheetId="14" hidden="1">2147483647</definedName>
    <definedName name="solver_tim" localSheetId="15" hidden="1">2147483647</definedName>
    <definedName name="solver_tim" localSheetId="0" hidden="1">30</definedName>
    <definedName name="solver_tim" localSheetId="10" hidden="1">2147483647</definedName>
    <definedName name="solver_tim" localSheetId="11" hidden="1">2147483647</definedName>
    <definedName name="solver_tim" localSheetId="8" hidden="1">2147483647</definedName>
    <definedName name="solver_tim" localSheetId="9" hidden="1">2147483647</definedName>
    <definedName name="solver_tim" localSheetId="12" hidden="1">2147483647</definedName>
    <definedName name="solver_tim" localSheetId="13" hidden="1">2147483647</definedName>
    <definedName name="solver_tmp" localSheetId="0" hidden="1">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6" hidden="1">0.01</definedName>
    <definedName name="solver_tol" localSheetId="7" hidden="1">0.01</definedName>
    <definedName name="solver_tol" localSheetId="4" hidden="1">0.01</definedName>
    <definedName name="solver_tol" localSheetId="5" hidden="1">0.01</definedName>
    <definedName name="solver_tol" localSheetId="14" hidden="1">0.01</definedName>
    <definedName name="solver_tol" localSheetId="15" hidden="1">0.01</definedName>
    <definedName name="solver_tol" localSheetId="0" hidden="1">0.05</definedName>
    <definedName name="solver_tol" localSheetId="10" hidden="1">0.01</definedName>
    <definedName name="solver_tol" localSheetId="11" hidden="1">0.01</definedName>
    <definedName name="solver_tol" localSheetId="8" hidden="1">0.01</definedName>
    <definedName name="solver_tol" localSheetId="9" hidden="1">0.01</definedName>
    <definedName name="solver_tol" localSheetId="12" hidden="1">0.01</definedName>
    <definedName name="solver_tol" localSheetId="1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6" hidden="1">1</definedName>
    <definedName name="solver_typ" localSheetId="7" hidden="1">1</definedName>
    <definedName name="solver_typ" localSheetId="4" hidden="1">1</definedName>
    <definedName name="solver_typ" localSheetId="5" hidden="1">1</definedName>
    <definedName name="solver_typ" localSheetId="14" hidden="1">1</definedName>
    <definedName name="solver_typ" localSheetId="15" hidden="1">1</definedName>
    <definedName name="solver_typ" localSheetId="0" hidden="1">2</definedName>
    <definedName name="solver_typ" localSheetId="10" hidden="1">1</definedName>
    <definedName name="solver_typ" localSheetId="11" hidden="1">1</definedName>
    <definedName name="solver_typ" localSheetId="8" hidden="1">1</definedName>
    <definedName name="solver_typ" localSheetId="9" hidden="1">1</definedName>
    <definedName name="solver_typ" localSheetId="12" hidden="1">1</definedName>
    <definedName name="solver_typ" localSheetId="1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6" hidden="1">0</definedName>
    <definedName name="solver_val" localSheetId="7" hidden="1">0</definedName>
    <definedName name="solver_val" localSheetId="4" hidden="1">0</definedName>
    <definedName name="solver_val" localSheetId="5" hidden="1">0</definedName>
    <definedName name="solver_val" localSheetId="14" hidden="1">0</definedName>
    <definedName name="solver_val" localSheetId="15" hidden="1">0</definedName>
    <definedName name="solver_val" localSheetId="0" hidden="1">0</definedName>
    <definedName name="solver_val" localSheetId="10" hidden="1">0</definedName>
    <definedName name="solver_val" localSheetId="11" hidden="1">0</definedName>
    <definedName name="solver_val" localSheetId="8" hidden="1">0</definedName>
    <definedName name="solver_val" localSheetId="9" hidden="1">0</definedName>
    <definedName name="solver_val" localSheetId="12" hidden="1">0</definedName>
    <definedName name="solver_val" localSheetId="13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6" hidden="1">3</definedName>
    <definedName name="solver_ver" localSheetId="7" hidden="1">3</definedName>
    <definedName name="solver_ver" localSheetId="4" hidden="1">3</definedName>
    <definedName name="solver_ver" localSheetId="5" hidden="1">3</definedName>
    <definedName name="solver_ver" localSheetId="14" hidden="1">3</definedName>
    <definedName name="solver_ver" localSheetId="15" hidden="1">3</definedName>
    <definedName name="solver_ver" localSheetId="0" hidden="1">3</definedName>
    <definedName name="solver_ver" localSheetId="10" hidden="1">3</definedName>
    <definedName name="solver_ver" localSheetId="11" hidden="1">3</definedName>
    <definedName name="solver_ver" localSheetId="8" hidden="1">3</definedName>
    <definedName name="solver_ver" localSheetId="9" hidden="1">3</definedName>
    <definedName name="solver_ver" localSheetId="12" hidden="1">3</definedName>
    <definedName name="solver_ver" localSheetId="13" hidden="1">3</definedName>
  </definedNames>
  <calcPr calcId="162913"/>
</workbook>
</file>

<file path=xl/calcChain.xml><?xml version="1.0" encoding="utf-8"?>
<calcChain xmlns="http://schemas.openxmlformats.org/spreadsheetml/2006/main">
  <c r="K63" i="34" l="1"/>
  <c r="J63" i="34"/>
  <c r="I63" i="34"/>
  <c r="H63" i="34"/>
  <c r="E63" i="34"/>
  <c r="D63" i="34"/>
  <c r="K62" i="34"/>
  <c r="J62" i="34"/>
  <c r="I62" i="34"/>
  <c r="H62" i="34"/>
  <c r="E62" i="34"/>
  <c r="D62" i="34"/>
  <c r="T61" i="34" a="1"/>
  <c r="T61" i="34" s="1"/>
  <c r="K61" i="34"/>
  <c r="J61" i="34"/>
  <c r="I61" i="34"/>
  <c r="H61" i="34"/>
  <c r="E61" i="34"/>
  <c r="D61" i="34"/>
  <c r="K60" i="34"/>
  <c r="J60" i="34"/>
  <c r="T60" i="34" s="1" a="1"/>
  <c r="T60" i="34" s="1"/>
  <c r="I60" i="34"/>
  <c r="H60" i="34"/>
  <c r="E60" i="34"/>
  <c r="D60" i="34"/>
  <c r="K59" i="34"/>
  <c r="J59" i="34"/>
  <c r="I59" i="34"/>
  <c r="H59" i="34"/>
  <c r="E59" i="34"/>
  <c r="D59" i="34"/>
  <c r="K58" i="34"/>
  <c r="J58" i="34"/>
  <c r="I58" i="34"/>
  <c r="H58" i="34"/>
  <c r="E58" i="34"/>
  <c r="D58" i="34"/>
  <c r="K57" i="34"/>
  <c r="J57" i="34"/>
  <c r="I57" i="34"/>
  <c r="H57" i="34"/>
  <c r="E57" i="34"/>
  <c r="D57" i="34"/>
  <c r="K56" i="34"/>
  <c r="J56" i="34"/>
  <c r="I56" i="34"/>
  <c r="H56" i="34"/>
  <c r="E56" i="34"/>
  <c r="D56" i="34"/>
  <c r="K55" i="34"/>
  <c r="J55" i="34"/>
  <c r="I55" i="34"/>
  <c r="H55" i="34"/>
  <c r="T55" i="34" s="1" a="1"/>
  <c r="T55" i="34" s="1"/>
  <c r="E55" i="34"/>
  <c r="D55" i="34"/>
  <c r="K54" i="34"/>
  <c r="J54" i="34"/>
  <c r="I54" i="34"/>
  <c r="H54" i="34"/>
  <c r="E54" i="34"/>
  <c r="D54" i="34"/>
  <c r="K53" i="34"/>
  <c r="J53" i="34"/>
  <c r="I53" i="34"/>
  <c r="H53" i="34"/>
  <c r="E53" i="34"/>
  <c r="T53" i="34" s="1" a="1"/>
  <c r="T53" i="34" s="1"/>
  <c r="D53" i="34"/>
  <c r="K52" i="34"/>
  <c r="I52" i="34"/>
  <c r="H52" i="34"/>
  <c r="E52" i="34"/>
  <c r="D52" i="34"/>
  <c r="K51" i="34"/>
  <c r="I51" i="34"/>
  <c r="H51" i="34"/>
  <c r="E51" i="34"/>
  <c r="D51" i="34"/>
  <c r="K50" i="34"/>
  <c r="I50" i="34"/>
  <c r="H50" i="34"/>
  <c r="E50" i="34"/>
  <c r="D50" i="34"/>
  <c r="K49" i="34"/>
  <c r="I49" i="34"/>
  <c r="T49" i="34" s="1" a="1"/>
  <c r="T49" i="34" s="1"/>
  <c r="H49" i="34"/>
  <c r="E49" i="34"/>
  <c r="D49" i="34"/>
  <c r="K48" i="34"/>
  <c r="I48" i="34"/>
  <c r="H48" i="34"/>
  <c r="E48" i="34"/>
  <c r="D48" i="34"/>
  <c r="K47" i="34"/>
  <c r="I47" i="34"/>
  <c r="H47" i="34"/>
  <c r="E47" i="34"/>
  <c r="D47" i="34"/>
  <c r="K46" i="34"/>
  <c r="I46" i="34"/>
  <c r="H46" i="34"/>
  <c r="E46" i="34"/>
  <c r="D46" i="34"/>
  <c r="K45" i="34"/>
  <c r="I45" i="34"/>
  <c r="H45" i="34"/>
  <c r="E45" i="34"/>
  <c r="D45" i="34"/>
  <c r="K44" i="34"/>
  <c r="I44" i="34"/>
  <c r="H44" i="34"/>
  <c r="E44" i="34"/>
  <c r="D44" i="34"/>
  <c r="K43" i="34"/>
  <c r="I43" i="34"/>
  <c r="H43" i="34"/>
  <c r="E43" i="34"/>
  <c r="D43" i="34"/>
  <c r="K42" i="34"/>
  <c r="I42" i="34"/>
  <c r="T42" i="34" s="1" a="1"/>
  <c r="T42" i="34" s="1"/>
  <c r="H42" i="34"/>
  <c r="E42" i="34"/>
  <c r="D42" i="34"/>
  <c r="K41" i="34"/>
  <c r="I41" i="34"/>
  <c r="T41" i="34" s="1" a="1"/>
  <c r="T41" i="34" s="1"/>
  <c r="H41" i="34"/>
  <c r="E41" i="34"/>
  <c r="D41" i="34"/>
  <c r="K40" i="34"/>
  <c r="I40" i="34"/>
  <c r="H40" i="34"/>
  <c r="E40" i="34"/>
  <c r="D40" i="34"/>
  <c r="K39" i="34"/>
  <c r="I39" i="34"/>
  <c r="H39" i="34"/>
  <c r="E39" i="34"/>
  <c r="D39" i="34"/>
  <c r="K38" i="34"/>
  <c r="I38" i="34"/>
  <c r="H38" i="34"/>
  <c r="E38" i="34"/>
  <c r="D38" i="34"/>
  <c r="K37" i="34"/>
  <c r="I37" i="34"/>
  <c r="H37" i="34"/>
  <c r="E37" i="34"/>
  <c r="D37" i="34"/>
  <c r="T36" i="34" a="1"/>
  <c r="T36" i="34" s="1"/>
  <c r="I36" i="34"/>
  <c r="H36" i="34"/>
  <c r="E36" i="34"/>
  <c r="D36" i="34"/>
  <c r="I35" i="34"/>
  <c r="H35" i="34"/>
  <c r="E35" i="34"/>
  <c r="T35" i="34" s="1" a="1"/>
  <c r="T35" i="34" s="1"/>
  <c r="D35" i="34"/>
  <c r="I34" i="34"/>
  <c r="H34" i="34"/>
  <c r="E34" i="34"/>
  <c r="D34" i="34"/>
  <c r="I33" i="34"/>
  <c r="H33" i="34"/>
  <c r="E33" i="34"/>
  <c r="D33" i="34"/>
  <c r="I32" i="34"/>
  <c r="H32" i="34"/>
  <c r="E32" i="34"/>
  <c r="D32" i="34"/>
  <c r="I31" i="34"/>
  <c r="H31" i="34"/>
  <c r="E31" i="34"/>
  <c r="T31" i="34" s="1" a="1"/>
  <c r="T31" i="34" s="1"/>
  <c r="D31" i="34"/>
  <c r="H30" i="34"/>
  <c r="E30" i="34"/>
  <c r="T30" i="34" s="1" a="1"/>
  <c r="T30" i="34" s="1"/>
  <c r="D30" i="34"/>
  <c r="H29" i="34"/>
  <c r="E29" i="34"/>
  <c r="T29" i="34" s="1" a="1"/>
  <c r="T29" i="34" s="1"/>
  <c r="D29" i="34"/>
  <c r="H28" i="34"/>
  <c r="E28" i="34"/>
  <c r="D28" i="34"/>
  <c r="H27" i="34"/>
  <c r="E27" i="34"/>
  <c r="D27" i="34"/>
  <c r="H26" i="34"/>
  <c r="E26" i="34"/>
  <c r="D26" i="34"/>
  <c r="H25" i="34"/>
  <c r="E25" i="34"/>
  <c r="T25" i="34" s="1" a="1"/>
  <c r="T25" i="34" s="1"/>
  <c r="D25" i="34"/>
  <c r="H24" i="34"/>
  <c r="E24" i="34"/>
  <c r="T24" i="34" s="1" a="1"/>
  <c r="T24" i="34" s="1"/>
  <c r="D24" i="34"/>
  <c r="H23" i="34"/>
  <c r="E23" i="34"/>
  <c r="D23" i="34"/>
  <c r="H22" i="34"/>
  <c r="E22" i="34"/>
  <c r="D22" i="34"/>
  <c r="H21" i="34"/>
  <c r="T21" i="34" s="1" a="1"/>
  <c r="T21" i="34" s="1"/>
  <c r="E21" i="34"/>
  <c r="D21" i="34"/>
  <c r="H20" i="34"/>
  <c r="E20" i="34"/>
  <c r="D20" i="34"/>
  <c r="H19" i="34"/>
  <c r="E19" i="34"/>
  <c r="D19" i="34"/>
  <c r="H18" i="34"/>
  <c r="E18" i="34"/>
  <c r="T18" i="34" s="1" a="1"/>
  <c r="T18" i="34" s="1"/>
  <c r="D18" i="34"/>
  <c r="H17" i="34"/>
  <c r="E17" i="34"/>
  <c r="T17" i="34" s="1" a="1"/>
  <c r="T17" i="34" s="1"/>
  <c r="D17" i="34"/>
  <c r="E16" i="34"/>
  <c r="T16" i="34" s="1" a="1"/>
  <c r="T16" i="34" s="1"/>
  <c r="D16" i="34"/>
  <c r="E15" i="34"/>
  <c r="T15" i="34" s="1" a="1"/>
  <c r="T15" i="34" s="1"/>
  <c r="D15" i="34"/>
  <c r="E14" i="34"/>
  <c r="T14" i="34" s="1" a="1"/>
  <c r="T14" i="34" s="1"/>
  <c r="D14" i="34"/>
  <c r="E13" i="34"/>
  <c r="T13" i="34" s="1" a="1"/>
  <c r="T13" i="34" s="1"/>
  <c r="D13" i="34"/>
  <c r="T12" i="34" a="1"/>
  <c r="T12" i="34" s="1"/>
  <c r="U12" i="34" s="1"/>
  <c r="O12" i="34" s="1"/>
  <c r="P12" i="34" s="1"/>
  <c r="N12" i="34"/>
  <c r="E12" i="34"/>
  <c r="D12" i="34"/>
  <c r="B2" i="34"/>
  <c r="I31" i="21"/>
  <c r="K63" i="33"/>
  <c r="J63" i="33"/>
  <c r="I63" i="33"/>
  <c r="H63" i="33"/>
  <c r="E63" i="33"/>
  <c r="D63" i="33"/>
  <c r="K62" i="33"/>
  <c r="J62" i="33"/>
  <c r="I62" i="33"/>
  <c r="H62" i="33"/>
  <c r="E62" i="33"/>
  <c r="D62" i="33"/>
  <c r="K61" i="33"/>
  <c r="J61" i="33"/>
  <c r="I61" i="33"/>
  <c r="H61" i="33"/>
  <c r="E61" i="33"/>
  <c r="D61" i="33"/>
  <c r="K60" i="33"/>
  <c r="J60" i="33"/>
  <c r="I60" i="33"/>
  <c r="H60" i="33"/>
  <c r="E60" i="33"/>
  <c r="D60" i="33"/>
  <c r="K59" i="33"/>
  <c r="J59" i="33"/>
  <c r="I59" i="33"/>
  <c r="H59" i="33"/>
  <c r="E59" i="33"/>
  <c r="D59" i="33"/>
  <c r="K58" i="33"/>
  <c r="J58" i="33"/>
  <c r="I58" i="33"/>
  <c r="H58" i="33"/>
  <c r="E58" i="33"/>
  <c r="D58" i="33"/>
  <c r="K57" i="33"/>
  <c r="J57" i="33"/>
  <c r="I57" i="33"/>
  <c r="H57" i="33"/>
  <c r="E57" i="33"/>
  <c r="D57" i="33"/>
  <c r="K56" i="33"/>
  <c r="J56" i="33"/>
  <c r="I56" i="33"/>
  <c r="H56" i="33"/>
  <c r="E56" i="33"/>
  <c r="D56" i="33"/>
  <c r="K55" i="33"/>
  <c r="J55" i="33"/>
  <c r="I55" i="33"/>
  <c r="H55" i="33"/>
  <c r="E55" i="33"/>
  <c r="D55" i="33"/>
  <c r="K54" i="33"/>
  <c r="J54" i="33"/>
  <c r="I54" i="33"/>
  <c r="H54" i="33"/>
  <c r="E54" i="33"/>
  <c r="D54" i="33"/>
  <c r="K53" i="33"/>
  <c r="J53" i="33"/>
  <c r="I53" i="33"/>
  <c r="H53" i="33"/>
  <c r="E53" i="33"/>
  <c r="D53" i="33"/>
  <c r="K52" i="33"/>
  <c r="I52" i="33"/>
  <c r="H52" i="33"/>
  <c r="E52" i="33"/>
  <c r="D52" i="33"/>
  <c r="K51" i="33"/>
  <c r="I51" i="33"/>
  <c r="H51" i="33"/>
  <c r="T51" i="33" s="1" a="1"/>
  <c r="T51" i="33" s="1"/>
  <c r="E51" i="33"/>
  <c r="D51" i="33"/>
  <c r="K50" i="33"/>
  <c r="I50" i="33"/>
  <c r="H50" i="33"/>
  <c r="T50" i="33" s="1" a="1"/>
  <c r="T50" i="33" s="1"/>
  <c r="E50" i="33"/>
  <c r="D50" i="33"/>
  <c r="K49" i="33"/>
  <c r="I49" i="33"/>
  <c r="H49" i="33"/>
  <c r="T49" i="33" s="1" a="1"/>
  <c r="T49" i="33" s="1"/>
  <c r="E49" i="33"/>
  <c r="D49" i="33"/>
  <c r="K48" i="33"/>
  <c r="I48" i="33"/>
  <c r="H48" i="33"/>
  <c r="E48" i="33"/>
  <c r="D48" i="33"/>
  <c r="K47" i="33"/>
  <c r="I47" i="33"/>
  <c r="H47" i="33"/>
  <c r="E47" i="33"/>
  <c r="D47" i="33"/>
  <c r="K46" i="33"/>
  <c r="I46" i="33"/>
  <c r="H46" i="33"/>
  <c r="E46" i="33"/>
  <c r="D46" i="33"/>
  <c r="K45" i="33"/>
  <c r="I45" i="33"/>
  <c r="H45" i="33"/>
  <c r="E45" i="33"/>
  <c r="D45" i="33"/>
  <c r="K44" i="33"/>
  <c r="I44" i="33"/>
  <c r="H44" i="33"/>
  <c r="E44" i="33"/>
  <c r="D44" i="33"/>
  <c r="K43" i="33"/>
  <c r="I43" i="33"/>
  <c r="H43" i="33"/>
  <c r="T43" i="33" s="1" a="1"/>
  <c r="T43" i="33" s="1"/>
  <c r="E43" i="33"/>
  <c r="D43" i="33"/>
  <c r="K42" i="33"/>
  <c r="I42" i="33"/>
  <c r="H42" i="33"/>
  <c r="T42" i="33" s="1" a="1"/>
  <c r="T42" i="33" s="1"/>
  <c r="E42" i="33"/>
  <c r="D42" i="33"/>
  <c r="K41" i="33"/>
  <c r="I41" i="33"/>
  <c r="H41" i="33"/>
  <c r="T41" i="33" s="1" a="1"/>
  <c r="T41" i="33" s="1"/>
  <c r="E41" i="33"/>
  <c r="D41" i="33"/>
  <c r="K40" i="33"/>
  <c r="I40" i="33"/>
  <c r="H40" i="33"/>
  <c r="E40" i="33"/>
  <c r="D40" i="33"/>
  <c r="K39" i="33"/>
  <c r="I39" i="33"/>
  <c r="H39" i="33"/>
  <c r="E39" i="33"/>
  <c r="D39" i="33"/>
  <c r="K38" i="33"/>
  <c r="I38" i="33"/>
  <c r="H38" i="33"/>
  <c r="E38" i="33"/>
  <c r="D38" i="33"/>
  <c r="K37" i="33"/>
  <c r="I37" i="33"/>
  <c r="H37" i="33"/>
  <c r="E37" i="33"/>
  <c r="D37" i="33"/>
  <c r="I36" i="33"/>
  <c r="H36" i="33"/>
  <c r="E36" i="33"/>
  <c r="D36" i="33"/>
  <c r="I35" i="33"/>
  <c r="H35" i="33"/>
  <c r="E35" i="33"/>
  <c r="D35" i="33"/>
  <c r="I34" i="33"/>
  <c r="H34" i="33"/>
  <c r="E34" i="33"/>
  <c r="D34" i="33"/>
  <c r="I33" i="33"/>
  <c r="H33" i="33"/>
  <c r="E33" i="33"/>
  <c r="D33" i="33"/>
  <c r="I32" i="33"/>
  <c r="H32" i="33"/>
  <c r="E32" i="33"/>
  <c r="D32" i="33"/>
  <c r="I31" i="33"/>
  <c r="H31" i="33"/>
  <c r="E31" i="33"/>
  <c r="D31" i="33"/>
  <c r="H30" i="33"/>
  <c r="E30" i="33"/>
  <c r="D30" i="33"/>
  <c r="H29" i="33"/>
  <c r="E29" i="33"/>
  <c r="T29" i="33" s="1" a="1"/>
  <c r="T29" i="33" s="1"/>
  <c r="D29" i="33"/>
  <c r="H28" i="33"/>
  <c r="E28" i="33"/>
  <c r="D28" i="33"/>
  <c r="H27" i="33"/>
  <c r="E27" i="33"/>
  <c r="D27" i="33"/>
  <c r="H26" i="33"/>
  <c r="E26" i="33"/>
  <c r="D26" i="33"/>
  <c r="H25" i="33"/>
  <c r="E25" i="33"/>
  <c r="T25" i="33" s="1" a="1"/>
  <c r="T25" i="33" s="1"/>
  <c r="D25" i="33"/>
  <c r="H24" i="33"/>
  <c r="E24" i="33"/>
  <c r="T24" i="33" s="1" a="1"/>
  <c r="T24" i="33" s="1"/>
  <c r="D24" i="33"/>
  <c r="H23" i="33"/>
  <c r="E23" i="33"/>
  <c r="T23" i="33" s="1" a="1"/>
  <c r="T23" i="33" s="1"/>
  <c r="D23" i="33"/>
  <c r="H22" i="33"/>
  <c r="E22" i="33"/>
  <c r="D22" i="33"/>
  <c r="T21" i="33" a="1"/>
  <c r="T21" i="33" s="1"/>
  <c r="H21" i="33"/>
  <c r="E21" i="33"/>
  <c r="D21" i="33"/>
  <c r="H20" i="33"/>
  <c r="E20" i="33"/>
  <c r="T20" i="33" s="1" a="1"/>
  <c r="T20" i="33" s="1"/>
  <c r="D20" i="33"/>
  <c r="H19" i="33"/>
  <c r="E19" i="33"/>
  <c r="T19" i="33" s="1" a="1"/>
  <c r="T19" i="33" s="1"/>
  <c r="D19" i="33"/>
  <c r="H18" i="33"/>
  <c r="E18" i="33"/>
  <c r="D18" i="33"/>
  <c r="T17" i="33" a="1"/>
  <c r="T17" i="33" s="1"/>
  <c r="H17" i="33"/>
  <c r="E17" i="33"/>
  <c r="D17" i="33"/>
  <c r="T16" i="33" a="1"/>
  <c r="T16" i="33" s="1"/>
  <c r="E16" i="33"/>
  <c r="D16" i="33"/>
  <c r="E15" i="33"/>
  <c r="T15" i="33" s="1" a="1"/>
  <c r="T15" i="33" s="1"/>
  <c r="D15" i="33"/>
  <c r="T14" i="33" a="1"/>
  <c r="T14" i="33" s="1"/>
  <c r="E14" i="33"/>
  <c r="D14" i="33"/>
  <c r="T13" i="33" a="1"/>
  <c r="T13" i="33" s="1"/>
  <c r="E13" i="33"/>
  <c r="D13" i="33"/>
  <c r="T12" i="33"/>
  <c r="U12" i="33" s="1"/>
  <c r="O12" i="33" s="1"/>
  <c r="P12" i="33" s="1"/>
  <c r="E12" i="33"/>
  <c r="T12" i="33" s="1" a="1"/>
  <c r="D12" i="33"/>
  <c r="B2" i="33"/>
  <c r="I74" i="17"/>
  <c r="I73" i="17"/>
  <c r="J73" i="17" s="1"/>
  <c r="I69" i="17"/>
  <c r="H74" i="17"/>
  <c r="J74" i="17" s="1"/>
  <c r="H73" i="17"/>
  <c r="H71" i="17"/>
  <c r="J69" i="17"/>
  <c r="H70" i="17"/>
  <c r="H69" i="17"/>
  <c r="T63" i="33" l="1" a="1"/>
  <c r="T63" i="33" s="1"/>
  <c r="T56" i="33" a="1"/>
  <c r="T56" i="33" s="1"/>
  <c r="T56" i="34" a="1"/>
  <c r="T56" i="34" s="1"/>
  <c r="T55" i="33" a="1"/>
  <c r="T55" i="33" s="1"/>
  <c r="T27" i="33" a="1"/>
  <c r="T27" i="33" s="1"/>
  <c r="T47" i="33" a="1"/>
  <c r="T47" i="33" s="1"/>
  <c r="T20" i="34" a="1"/>
  <c r="T20" i="34" s="1"/>
  <c r="Q12" i="33"/>
  <c r="T22" i="33" a="1"/>
  <c r="T22" i="33" s="1"/>
  <c r="T32" i="33" a="1"/>
  <c r="T32" i="33" s="1"/>
  <c r="T34" i="33" a="1"/>
  <c r="T34" i="33" s="1"/>
  <c r="T36" i="33" a="1"/>
  <c r="T36" i="33" s="1"/>
  <c r="T44" i="33" a="1"/>
  <c r="T44" i="33" s="1"/>
  <c r="T52" i="33" a="1"/>
  <c r="T52" i="33" s="1"/>
  <c r="T60" i="33" a="1"/>
  <c r="T60" i="33" s="1"/>
  <c r="T23" i="34" a="1"/>
  <c r="T23" i="34" s="1"/>
  <c r="T28" i="34" a="1"/>
  <c r="T28" i="34" s="1"/>
  <c r="T44" i="34" a="1"/>
  <c r="T44" i="34" s="1"/>
  <c r="T52" i="34" a="1"/>
  <c r="T52" i="34" s="1"/>
  <c r="T28" i="33" a="1"/>
  <c r="T28" i="33" s="1"/>
  <c r="T38" i="33" a="1"/>
  <c r="T38" i="33" s="1"/>
  <c r="T46" i="33" a="1"/>
  <c r="T46" i="33" s="1"/>
  <c r="T54" i="33" a="1"/>
  <c r="T54" i="33" s="1"/>
  <c r="T62" i="33" a="1"/>
  <c r="T62" i="33" s="1"/>
  <c r="T26" i="34" a="1"/>
  <c r="T26" i="34" s="1"/>
  <c r="T33" i="34" a="1"/>
  <c r="T33" i="34" s="1"/>
  <c r="T38" i="34" a="1"/>
  <c r="T38" i="34" s="1"/>
  <c r="T46" i="34" a="1"/>
  <c r="T46" i="34" s="1"/>
  <c r="T58" i="34" a="1"/>
  <c r="T58" i="34" s="1"/>
  <c r="T63" i="34" a="1"/>
  <c r="T63" i="34" s="1"/>
  <c r="T59" i="33" a="1"/>
  <c r="T59" i="33" s="1"/>
  <c r="N13" i="34"/>
  <c r="T59" i="34" a="1"/>
  <c r="T59" i="34" s="1"/>
  <c r="T26" i="33" a="1"/>
  <c r="T26" i="33" s="1"/>
  <c r="T31" i="33" a="1"/>
  <c r="T31" i="33" s="1"/>
  <c r="T35" i="33" a="1"/>
  <c r="T35" i="33" s="1"/>
  <c r="T40" i="33" a="1"/>
  <c r="T40" i="33" s="1"/>
  <c r="T48" i="33" a="1"/>
  <c r="T48" i="33" s="1"/>
  <c r="T57" i="33" a="1"/>
  <c r="T57" i="33" s="1"/>
  <c r="T19" i="34" a="1"/>
  <c r="T19" i="34" s="1"/>
  <c r="T40" i="34" a="1"/>
  <c r="T40" i="34" s="1"/>
  <c r="T48" i="34" a="1"/>
  <c r="T48" i="34" s="1"/>
  <c r="T54" i="34" a="1"/>
  <c r="T54" i="34" s="1"/>
  <c r="T57" i="34" a="1"/>
  <c r="T57" i="34" s="1"/>
  <c r="T33" i="33" a="1"/>
  <c r="T33" i="33" s="1"/>
  <c r="T37" i="33" a="1"/>
  <c r="T37" i="33" s="1"/>
  <c r="T45" i="33" a="1"/>
  <c r="T45" i="33" s="1"/>
  <c r="T53" i="33" a="1"/>
  <c r="T53" i="33" s="1"/>
  <c r="T61" i="33" a="1"/>
  <c r="T61" i="33" s="1"/>
  <c r="T22" i="34" a="1"/>
  <c r="T22" i="34" s="1"/>
  <c r="T27" i="34" a="1"/>
  <c r="T27" i="34" s="1"/>
  <c r="T32" i="34" a="1"/>
  <c r="T32" i="34" s="1"/>
  <c r="T34" i="34" a="1"/>
  <c r="T34" i="34" s="1"/>
  <c r="T37" i="34" a="1"/>
  <c r="T37" i="34" s="1"/>
  <c r="T45" i="34" a="1"/>
  <c r="T45" i="34" s="1"/>
  <c r="T62" i="34" a="1"/>
  <c r="T62" i="34" s="1"/>
  <c r="U13" i="34"/>
  <c r="O13" i="34" s="1"/>
  <c r="P13" i="34" s="1"/>
  <c r="Q13" i="34" s="1"/>
  <c r="T50" i="34" a="1"/>
  <c r="T50" i="34" s="1"/>
  <c r="S12" i="34"/>
  <c r="R12" i="34"/>
  <c r="Q12" i="34"/>
  <c r="N14" i="34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T39" i="34" a="1"/>
  <c r="T39" i="34" s="1"/>
  <c r="T43" i="34" a="1"/>
  <c r="T43" i="34" s="1"/>
  <c r="T47" i="34" a="1"/>
  <c r="T47" i="34" s="1"/>
  <c r="T51" i="34" a="1"/>
  <c r="T51" i="34" s="1"/>
  <c r="N12" i="33"/>
  <c r="T18" i="33" a="1"/>
  <c r="T18" i="33" s="1"/>
  <c r="S12" i="33"/>
  <c r="R12" i="33"/>
  <c r="N13" i="33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U13" i="33"/>
  <c r="T39" i="33" a="1"/>
  <c r="T39" i="33" s="1"/>
  <c r="T58" i="33" a="1"/>
  <c r="T58" i="33" s="1"/>
  <c r="T30" i="33" a="1"/>
  <c r="T30" i="33" s="1"/>
  <c r="I71" i="17"/>
  <c r="J71" i="17" s="1"/>
  <c r="I70" i="17"/>
  <c r="J70" i="17" s="1"/>
  <c r="X12" i="34" l="1"/>
  <c r="Y12" i="34"/>
  <c r="R13" i="34"/>
  <c r="S13" i="34"/>
  <c r="U14" i="34"/>
  <c r="V12" i="34"/>
  <c r="W12" i="34"/>
  <c r="W12" i="33"/>
  <c r="O13" i="33"/>
  <c r="U14" i="33"/>
  <c r="V12" i="33"/>
  <c r="K4" i="17"/>
  <c r="J2" i="17"/>
  <c r="J18" i="17"/>
  <c r="J16" i="17"/>
  <c r="J17" i="17"/>
  <c r="K21" i="17"/>
  <c r="J23" i="17"/>
  <c r="K6" i="17"/>
  <c r="K18" i="17"/>
  <c r="K23" i="17"/>
  <c r="J13" i="17"/>
  <c r="K3" i="17"/>
  <c r="J4" i="17"/>
  <c r="J24" i="17"/>
  <c r="K24" i="17"/>
  <c r="J20" i="17"/>
  <c r="J25" i="17"/>
  <c r="J1" i="17"/>
  <c r="K16" i="17"/>
  <c r="K25" i="17"/>
  <c r="J5" i="17"/>
  <c r="J19" i="17"/>
  <c r="K26" i="17"/>
  <c r="K2" i="17"/>
  <c r="J21" i="17"/>
  <c r="K1" i="17"/>
  <c r="K22" i="17"/>
  <c r="J26" i="17"/>
  <c r="M16" i="17"/>
  <c r="K19" i="17"/>
  <c r="K5" i="17"/>
  <c r="J22" i="17"/>
  <c r="K20" i="17"/>
  <c r="K17" i="17"/>
  <c r="W13" i="34" l="1"/>
  <c r="V13" i="34"/>
  <c r="O14" i="34"/>
  <c r="U15" i="34"/>
  <c r="O14" i="33"/>
  <c r="U15" i="33"/>
  <c r="P13" i="33"/>
  <c r="R13" i="33"/>
  <c r="X13" i="34" s="1"/>
  <c r="J14" i="17"/>
  <c r="O15" i="34" l="1"/>
  <c r="U16" i="34"/>
  <c r="P14" i="34"/>
  <c r="R14" i="34"/>
  <c r="V13" i="33"/>
  <c r="S13" i="33"/>
  <c r="Y13" i="34" s="1"/>
  <c r="Q13" i="33"/>
  <c r="O15" i="33"/>
  <c r="U16" i="33"/>
  <c r="P14" i="33"/>
  <c r="R14" i="33"/>
  <c r="V14" i="33" s="1"/>
  <c r="V14" i="34" l="1"/>
  <c r="X14" i="34"/>
  <c r="P15" i="34"/>
  <c r="R15" i="34"/>
  <c r="S14" i="34"/>
  <c r="Q14" i="34"/>
  <c r="O16" i="34"/>
  <c r="U17" i="34"/>
  <c r="S14" i="33"/>
  <c r="W14" i="33" s="1"/>
  <c r="Q14" i="33"/>
  <c r="O16" i="33"/>
  <c r="U17" i="33"/>
  <c r="P15" i="33"/>
  <c r="R15" i="33"/>
  <c r="V15" i="33" s="1"/>
  <c r="W13" i="33"/>
  <c r="V15" i="34" l="1"/>
  <c r="X15" i="34"/>
  <c r="W14" i="34"/>
  <c r="Y14" i="34"/>
  <c r="Q15" i="34"/>
  <c r="S15" i="34"/>
  <c r="P16" i="34"/>
  <c r="R16" i="34"/>
  <c r="O17" i="34"/>
  <c r="U18" i="34"/>
  <c r="Q15" i="33"/>
  <c r="S15" i="33"/>
  <c r="O17" i="33"/>
  <c r="U18" i="33"/>
  <c r="P16" i="33"/>
  <c r="R16" i="33"/>
  <c r="V16" i="33" s="1"/>
  <c r="V16" i="34" l="1"/>
  <c r="X16" i="34"/>
  <c r="W15" i="34"/>
  <c r="Y15" i="34"/>
  <c r="O18" i="34"/>
  <c r="U19" i="34"/>
  <c r="P17" i="34"/>
  <c r="R17" i="34"/>
  <c r="S16" i="34"/>
  <c r="Q16" i="34"/>
  <c r="P17" i="33"/>
  <c r="R17" i="33"/>
  <c r="Q16" i="33"/>
  <c r="S16" i="33"/>
  <c r="W16" i="33" s="1"/>
  <c r="O18" i="33"/>
  <c r="U19" i="33"/>
  <c r="W15" i="33"/>
  <c r="V17" i="34" l="1"/>
  <c r="X17" i="34"/>
  <c r="W16" i="34"/>
  <c r="Y16" i="34"/>
  <c r="R18" i="34"/>
  <c r="P18" i="34"/>
  <c r="O19" i="34"/>
  <c r="U20" i="34"/>
  <c r="S17" i="34"/>
  <c r="Q17" i="34"/>
  <c r="S17" i="33"/>
  <c r="Q17" i="33"/>
  <c r="O19" i="33"/>
  <c r="U20" i="33"/>
  <c r="P18" i="33"/>
  <c r="R18" i="33"/>
  <c r="V18" i="33" s="1"/>
  <c r="V17" i="33"/>
  <c r="V18" i="34" l="1"/>
  <c r="X18" i="34"/>
  <c r="W17" i="34"/>
  <c r="Y17" i="34"/>
  <c r="O20" i="34"/>
  <c r="U21" i="34"/>
  <c r="R19" i="34"/>
  <c r="P19" i="34"/>
  <c r="Q18" i="34"/>
  <c r="S18" i="34"/>
  <c r="W17" i="33"/>
  <c r="P19" i="33"/>
  <c r="R19" i="33"/>
  <c r="V19" i="33" s="1"/>
  <c r="Q18" i="33"/>
  <c r="S18" i="33"/>
  <c r="W18" i="33" s="1"/>
  <c r="O20" i="33"/>
  <c r="U21" i="33"/>
  <c r="V19" i="34" l="1"/>
  <c r="X19" i="34"/>
  <c r="W18" i="34"/>
  <c r="Y18" i="34"/>
  <c r="P20" i="34"/>
  <c r="R20" i="34"/>
  <c r="Q19" i="34"/>
  <c r="S19" i="34"/>
  <c r="U22" i="34"/>
  <c r="O21" i="34"/>
  <c r="P20" i="33"/>
  <c r="R20" i="33"/>
  <c r="V20" i="33" s="1"/>
  <c r="O21" i="33"/>
  <c r="U22" i="33"/>
  <c r="S19" i="33"/>
  <c r="W19" i="33" s="1"/>
  <c r="Q19" i="33"/>
  <c r="V20" i="34" l="1"/>
  <c r="X20" i="34"/>
  <c r="W19" i="34"/>
  <c r="Y19" i="34"/>
  <c r="Q20" i="34"/>
  <c r="S20" i="34"/>
  <c r="P21" i="34"/>
  <c r="R21" i="34"/>
  <c r="O22" i="34"/>
  <c r="U23" i="34"/>
  <c r="Q20" i="33"/>
  <c r="S20" i="33"/>
  <c r="W20" i="33" s="1"/>
  <c r="O22" i="33"/>
  <c r="U23" i="33"/>
  <c r="P21" i="33"/>
  <c r="R21" i="33"/>
  <c r="V21" i="33" s="1"/>
  <c r="V21" i="34" l="1"/>
  <c r="X21" i="34"/>
  <c r="W20" i="34"/>
  <c r="Y20" i="34"/>
  <c r="U24" i="34"/>
  <c r="O23" i="34"/>
  <c r="P22" i="34"/>
  <c r="R22" i="34"/>
  <c r="S21" i="34"/>
  <c r="Q21" i="34"/>
  <c r="P22" i="33"/>
  <c r="R22" i="33"/>
  <c r="V22" i="33" s="1"/>
  <c r="S21" i="33"/>
  <c r="W21" i="33" s="1"/>
  <c r="Q21" i="33"/>
  <c r="O23" i="33"/>
  <c r="U24" i="33"/>
  <c r="V22" i="34" l="1"/>
  <c r="X22" i="34"/>
  <c r="W21" i="34"/>
  <c r="Y21" i="34"/>
  <c r="O24" i="34"/>
  <c r="U25" i="34"/>
  <c r="Q22" i="34"/>
  <c r="S22" i="34"/>
  <c r="P23" i="34"/>
  <c r="R23" i="34"/>
  <c r="Q22" i="33"/>
  <c r="S22" i="33"/>
  <c r="W22" i="33" s="1"/>
  <c r="O24" i="33"/>
  <c r="U25" i="33"/>
  <c r="P23" i="33"/>
  <c r="R23" i="33"/>
  <c r="V23" i="33" s="1"/>
  <c r="V23" i="34" l="1"/>
  <c r="X23" i="34"/>
  <c r="W22" i="34"/>
  <c r="Y22" i="34"/>
  <c r="Q23" i="34"/>
  <c r="S23" i="34"/>
  <c r="R24" i="34"/>
  <c r="P24" i="34"/>
  <c r="O25" i="34"/>
  <c r="U26" i="34"/>
  <c r="Q23" i="33"/>
  <c r="S23" i="33"/>
  <c r="W23" i="33" s="1"/>
  <c r="O25" i="33"/>
  <c r="U26" i="33"/>
  <c r="P24" i="33"/>
  <c r="R24" i="33"/>
  <c r="V24" i="33" s="1"/>
  <c r="V24" i="34" l="1"/>
  <c r="X24" i="34"/>
  <c r="W23" i="34"/>
  <c r="Y23" i="34"/>
  <c r="U27" i="34"/>
  <c r="O26" i="34"/>
  <c r="P25" i="34"/>
  <c r="R25" i="34"/>
  <c r="Q24" i="34"/>
  <c r="S24" i="34"/>
  <c r="Q24" i="33"/>
  <c r="S24" i="33"/>
  <c r="W24" i="33" s="1"/>
  <c r="O26" i="33"/>
  <c r="U27" i="33"/>
  <c r="P25" i="33"/>
  <c r="R25" i="33"/>
  <c r="V25" i="33" s="1"/>
  <c r="V25" i="34" l="1"/>
  <c r="X25" i="34"/>
  <c r="W24" i="34"/>
  <c r="Y24" i="34"/>
  <c r="Q25" i="34"/>
  <c r="S25" i="34"/>
  <c r="U28" i="34"/>
  <c r="O27" i="34"/>
  <c r="P26" i="34"/>
  <c r="R26" i="34"/>
  <c r="S25" i="33"/>
  <c r="W25" i="33" s="1"/>
  <c r="Q25" i="33"/>
  <c r="O27" i="33"/>
  <c r="U28" i="33"/>
  <c r="P26" i="33"/>
  <c r="R26" i="33"/>
  <c r="V26" i="33" s="1"/>
  <c r="W25" i="34" l="1"/>
  <c r="Y25" i="34"/>
  <c r="V26" i="34"/>
  <c r="X26" i="34"/>
  <c r="R27" i="34"/>
  <c r="P27" i="34"/>
  <c r="O28" i="34"/>
  <c r="U29" i="34"/>
  <c r="S26" i="34"/>
  <c r="Q26" i="34"/>
  <c r="Q26" i="33"/>
  <c r="S26" i="33"/>
  <c r="W26" i="33" s="1"/>
  <c r="O28" i="33"/>
  <c r="U29" i="33"/>
  <c r="P27" i="33"/>
  <c r="R27" i="33"/>
  <c r="V27" i="33" s="1"/>
  <c r="W26" i="34" l="1"/>
  <c r="Y26" i="34"/>
  <c r="V27" i="34"/>
  <c r="X27" i="34"/>
  <c r="O29" i="34"/>
  <c r="U30" i="34"/>
  <c r="R28" i="34"/>
  <c r="P28" i="34"/>
  <c r="Q27" i="34"/>
  <c r="S27" i="34"/>
  <c r="Q27" i="33"/>
  <c r="S27" i="33"/>
  <c r="W27" i="33" s="1"/>
  <c r="O29" i="33"/>
  <c r="U30" i="33"/>
  <c r="P28" i="33"/>
  <c r="R28" i="33"/>
  <c r="V28" i="33" s="1"/>
  <c r="V28" i="34" l="1"/>
  <c r="X28" i="34"/>
  <c r="W27" i="34"/>
  <c r="Y27" i="34"/>
  <c r="Q28" i="34"/>
  <c r="S28" i="34"/>
  <c r="P29" i="34"/>
  <c r="R29" i="34"/>
  <c r="O30" i="34"/>
  <c r="U31" i="34"/>
  <c r="P29" i="33"/>
  <c r="R29" i="33"/>
  <c r="V29" i="33" s="1"/>
  <c r="Q28" i="33"/>
  <c r="S28" i="33"/>
  <c r="W28" i="33" s="1"/>
  <c r="O30" i="33"/>
  <c r="U31" i="33"/>
  <c r="W28" i="34" l="1"/>
  <c r="Y28" i="34"/>
  <c r="V29" i="34"/>
  <c r="X29" i="34"/>
  <c r="U32" i="34"/>
  <c r="O31" i="34"/>
  <c r="S29" i="34"/>
  <c r="Q29" i="34"/>
  <c r="P30" i="34"/>
  <c r="R30" i="34"/>
  <c r="O31" i="33"/>
  <c r="U32" i="33"/>
  <c r="P30" i="33"/>
  <c r="R30" i="33"/>
  <c r="V30" i="33" s="1"/>
  <c r="S29" i="33"/>
  <c r="W29" i="33" s="1"/>
  <c r="Q29" i="33"/>
  <c r="W29" i="34" l="1"/>
  <c r="Y29" i="34"/>
  <c r="V30" i="34"/>
  <c r="X30" i="34"/>
  <c r="O32" i="34"/>
  <c r="U33" i="34"/>
  <c r="Q30" i="34"/>
  <c r="S30" i="34"/>
  <c r="R31" i="34"/>
  <c r="P31" i="34"/>
  <c r="P31" i="33"/>
  <c r="R31" i="33"/>
  <c r="V31" i="33" s="1"/>
  <c r="Q30" i="33"/>
  <c r="S30" i="33"/>
  <c r="W30" i="33" s="1"/>
  <c r="O32" i="33"/>
  <c r="U33" i="33"/>
  <c r="W30" i="34" l="1"/>
  <c r="Y30" i="34"/>
  <c r="V31" i="34"/>
  <c r="X31" i="34"/>
  <c r="P32" i="34"/>
  <c r="R32" i="34"/>
  <c r="Q31" i="34"/>
  <c r="S31" i="34"/>
  <c r="O33" i="34"/>
  <c r="U34" i="34"/>
  <c r="P32" i="33"/>
  <c r="R32" i="33"/>
  <c r="V32" i="33" s="1"/>
  <c r="Q31" i="33"/>
  <c r="S31" i="33"/>
  <c r="W31" i="33" s="1"/>
  <c r="O33" i="33"/>
  <c r="U34" i="33"/>
  <c r="V32" i="34" l="1"/>
  <c r="X32" i="34"/>
  <c r="W31" i="34"/>
  <c r="Y31" i="34"/>
  <c r="U35" i="34"/>
  <c r="O34" i="34"/>
  <c r="P33" i="34"/>
  <c r="R33" i="34"/>
  <c r="Q32" i="34"/>
  <c r="S32" i="34"/>
  <c r="Q32" i="33"/>
  <c r="S32" i="33"/>
  <c r="W32" i="33" s="1"/>
  <c r="P33" i="33"/>
  <c r="R33" i="33"/>
  <c r="V33" i="33" s="1"/>
  <c r="O34" i="33"/>
  <c r="U35" i="33"/>
  <c r="V33" i="34" l="1"/>
  <c r="X33" i="34"/>
  <c r="W32" i="34"/>
  <c r="Y32" i="34"/>
  <c r="Q33" i="34"/>
  <c r="S33" i="34"/>
  <c r="U36" i="34"/>
  <c r="O35" i="34"/>
  <c r="P34" i="34"/>
  <c r="R34" i="34"/>
  <c r="O35" i="33"/>
  <c r="U36" i="33"/>
  <c r="P34" i="33"/>
  <c r="R34" i="33"/>
  <c r="V34" i="33" s="1"/>
  <c r="Q33" i="33"/>
  <c r="S33" i="33"/>
  <c r="W33" i="33" s="1"/>
  <c r="W33" i="34" l="1"/>
  <c r="Y33" i="34"/>
  <c r="V34" i="34"/>
  <c r="X34" i="34"/>
  <c r="P35" i="34"/>
  <c r="R35" i="34"/>
  <c r="O36" i="34"/>
  <c r="U37" i="34"/>
  <c r="Q34" i="34"/>
  <c r="S34" i="34"/>
  <c r="P35" i="33"/>
  <c r="R35" i="33"/>
  <c r="V35" i="33" s="1"/>
  <c r="Q34" i="33"/>
  <c r="S34" i="33"/>
  <c r="W34" i="33" s="1"/>
  <c r="O36" i="33"/>
  <c r="U37" i="33"/>
  <c r="V35" i="34" l="1"/>
  <c r="X35" i="34"/>
  <c r="W34" i="34"/>
  <c r="Y34" i="34"/>
  <c r="S35" i="34"/>
  <c r="Q35" i="34"/>
  <c r="U38" i="34"/>
  <c r="O37" i="34"/>
  <c r="R36" i="34"/>
  <c r="P36" i="34"/>
  <c r="S35" i="33"/>
  <c r="W35" i="33" s="1"/>
  <c r="Q35" i="33"/>
  <c r="P36" i="33"/>
  <c r="R36" i="33"/>
  <c r="V36" i="33" s="1"/>
  <c r="O37" i="33"/>
  <c r="U38" i="33"/>
  <c r="V36" i="34" l="1"/>
  <c r="X36" i="34"/>
  <c r="W35" i="34"/>
  <c r="Y35" i="34"/>
  <c r="Q36" i="34"/>
  <c r="S36" i="34"/>
  <c r="U39" i="34"/>
  <c r="O38" i="34"/>
  <c r="P37" i="34"/>
  <c r="R37" i="34"/>
  <c r="P37" i="33"/>
  <c r="R37" i="33"/>
  <c r="V37" i="33" s="1"/>
  <c r="O38" i="33"/>
  <c r="U39" i="33"/>
  <c r="S36" i="33"/>
  <c r="W36" i="33" s="1"/>
  <c r="Q36" i="33"/>
  <c r="W36" i="34" l="1"/>
  <c r="Y36" i="34"/>
  <c r="V37" i="34"/>
  <c r="X37" i="34"/>
  <c r="R38" i="34"/>
  <c r="P38" i="34"/>
  <c r="O39" i="34"/>
  <c r="U40" i="34"/>
  <c r="S37" i="34"/>
  <c r="Q37" i="34"/>
  <c r="O39" i="33"/>
  <c r="U40" i="33"/>
  <c r="S37" i="33"/>
  <c r="W37" i="33" s="1"/>
  <c r="Q37" i="33"/>
  <c r="P38" i="33"/>
  <c r="R38" i="33"/>
  <c r="V38" i="33" s="1"/>
  <c r="V38" i="34" l="1"/>
  <c r="X38" i="34"/>
  <c r="W37" i="34"/>
  <c r="Y37" i="34"/>
  <c r="P39" i="34"/>
  <c r="R39" i="34"/>
  <c r="U41" i="34"/>
  <c r="O40" i="34"/>
  <c r="Q38" i="34"/>
  <c r="S38" i="34"/>
  <c r="P39" i="33"/>
  <c r="R39" i="33"/>
  <c r="V39" i="33" s="1"/>
  <c r="S38" i="33"/>
  <c r="W38" i="33" s="1"/>
  <c r="Q38" i="33"/>
  <c r="O40" i="33"/>
  <c r="U41" i="33"/>
  <c r="V39" i="34" l="1"/>
  <c r="X39" i="34"/>
  <c r="W38" i="34"/>
  <c r="Y38" i="34"/>
  <c r="Q39" i="34"/>
  <c r="S39" i="34"/>
  <c r="P40" i="34"/>
  <c r="R40" i="34"/>
  <c r="O41" i="34"/>
  <c r="U42" i="34"/>
  <c r="O41" i="33"/>
  <c r="U42" i="33"/>
  <c r="S39" i="33"/>
  <c r="W39" i="33" s="1"/>
  <c r="Q39" i="33"/>
  <c r="P40" i="33"/>
  <c r="R40" i="33"/>
  <c r="V40" i="33" s="1"/>
  <c r="V40" i="34" l="1"/>
  <c r="X40" i="34"/>
  <c r="W39" i="34"/>
  <c r="Y39" i="34"/>
  <c r="U43" i="34"/>
  <c r="O42" i="34"/>
  <c r="S40" i="34"/>
  <c r="Q40" i="34"/>
  <c r="P41" i="34"/>
  <c r="R41" i="34"/>
  <c r="P41" i="33"/>
  <c r="R41" i="33"/>
  <c r="V41" i="33" s="1"/>
  <c r="S40" i="33"/>
  <c r="W40" i="33" s="1"/>
  <c r="Q40" i="33"/>
  <c r="O42" i="33"/>
  <c r="U43" i="33"/>
  <c r="W40" i="34" l="1"/>
  <c r="Y40" i="34"/>
  <c r="V41" i="34"/>
  <c r="X41" i="34"/>
  <c r="S41" i="34"/>
  <c r="Q41" i="34"/>
  <c r="P42" i="34"/>
  <c r="R42" i="34"/>
  <c r="U44" i="34"/>
  <c r="O43" i="34"/>
  <c r="Q41" i="33"/>
  <c r="S41" i="33"/>
  <c r="W41" i="33" s="1"/>
  <c r="O43" i="33"/>
  <c r="U44" i="33"/>
  <c r="P42" i="33"/>
  <c r="R42" i="33"/>
  <c r="V42" i="33" s="1"/>
  <c r="V42" i="34" l="1"/>
  <c r="X42" i="34"/>
  <c r="W41" i="34"/>
  <c r="Y41" i="34"/>
  <c r="U45" i="34"/>
  <c r="O44" i="34"/>
  <c r="Q42" i="34"/>
  <c r="S42" i="34"/>
  <c r="P43" i="34"/>
  <c r="R43" i="34"/>
  <c r="O44" i="33"/>
  <c r="U45" i="33"/>
  <c r="Q42" i="33"/>
  <c r="S42" i="33"/>
  <c r="W42" i="33" s="1"/>
  <c r="P43" i="33"/>
  <c r="R43" i="33"/>
  <c r="V43" i="33" s="1"/>
  <c r="W42" i="34" l="1"/>
  <c r="Y42" i="34"/>
  <c r="V43" i="34"/>
  <c r="X43" i="34"/>
  <c r="U46" i="34"/>
  <c r="O45" i="34"/>
  <c r="S43" i="34"/>
  <c r="Q43" i="34"/>
  <c r="P44" i="34"/>
  <c r="R44" i="34"/>
  <c r="S43" i="33"/>
  <c r="W43" i="33" s="1"/>
  <c r="Q43" i="33"/>
  <c r="O45" i="33"/>
  <c r="U46" i="33"/>
  <c r="P44" i="33"/>
  <c r="R44" i="33"/>
  <c r="V44" i="33" s="1"/>
  <c r="W43" i="34" l="1"/>
  <c r="Y43" i="34"/>
  <c r="V44" i="34"/>
  <c r="X44" i="34"/>
  <c r="S44" i="34"/>
  <c r="Q44" i="34"/>
  <c r="U47" i="34"/>
  <c r="O46" i="34"/>
  <c r="P45" i="34"/>
  <c r="R45" i="34"/>
  <c r="O46" i="33"/>
  <c r="U47" i="33"/>
  <c r="Q44" i="33"/>
  <c r="S44" i="33"/>
  <c r="W44" i="33" s="1"/>
  <c r="P45" i="33"/>
  <c r="R45" i="33"/>
  <c r="V45" i="33" s="1"/>
  <c r="V45" i="34" l="1"/>
  <c r="X45" i="34"/>
  <c r="W44" i="34"/>
  <c r="Y44" i="34"/>
  <c r="Q45" i="34"/>
  <c r="S45" i="34"/>
  <c r="U48" i="34"/>
  <c r="O47" i="34"/>
  <c r="P46" i="34"/>
  <c r="R46" i="34"/>
  <c r="Q45" i="33"/>
  <c r="S45" i="33"/>
  <c r="W45" i="33" s="1"/>
  <c r="O47" i="33"/>
  <c r="U48" i="33"/>
  <c r="P46" i="33"/>
  <c r="R46" i="33"/>
  <c r="V46" i="33" s="1"/>
  <c r="W45" i="34" l="1"/>
  <c r="Y45" i="34"/>
  <c r="V46" i="34"/>
  <c r="X46" i="34"/>
  <c r="Q46" i="34"/>
  <c r="S46" i="34"/>
  <c r="U49" i="34"/>
  <c r="O48" i="34"/>
  <c r="R47" i="34"/>
  <c r="P47" i="34"/>
  <c r="Q46" i="33"/>
  <c r="S46" i="33"/>
  <c r="W46" i="33" s="1"/>
  <c r="P47" i="33"/>
  <c r="R47" i="33"/>
  <c r="V47" i="33" s="1"/>
  <c r="O48" i="33"/>
  <c r="U49" i="33"/>
  <c r="W46" i="34" l="1"/>
  <c r="Y46" i="34"/>
  <c r="V47" i="34"/>
  <c r="X47" i="34"/>
  <c r="P48" i="34"/>
  <c r="R48" i="34"/>
  <c r="Q47" i="34"/>
  <c r="S47" i="34"/>
  <c r="O49" i="34"/>
  <c r="U50" i="34"/>
  <c r="O49" i="33"/>
  <c r="U50" i="33"/>
  <c r="P48" i="33"/>
  <c r="R48" i="33"/>
  <c r="V48" i="33" s="1"/>
  <c r="S47" i="33"/>
  <c r="W47" i="33" s="1"/>
  <c r="Q47" i="33"/>
  <c r="W47" i="34" l="1"/>
  <c r="Y47" i="34"/>
  <c r="V48" i="34"/>
  <c r="X48" i="34"/>
  <c r="R49" i="34"/>
  <c r="P49" i="34"/>
  <c r="O50" i="34"/>
  <c r="U51" i="34"/>
  <c r="Q48" i="34"/>
  <c r="S48" i="34"/>
  <c r="O50" i="33"/>
  <c r="U51" i="33"/>
  <c r="Q48" i="33"/>
  <c r="S48" i="33"/>
  <c r="W48" i="33" s="1"/>
  <c r="P49" i="33"/>
  <c r="R49" i="33"/>
  <c r="V49" i="33" s="1"/>
  <c r="V49" i="34" l="1"/>
  <c r="X49" i="34"/>
  <c r="W48" i="34"/>
  <c r="Y48" i="34"/>
  <c r="P50" i="34"/>
  <c r="R50" i="34"/>
  <c r="O51" i="34"/>
  <c r="U52" i="34"/>
  <c r="S49" i="34"/>
  <c r="Q49" i="34"/>
  <c r="O51" i="33"/>
  <c r="U52" i="33"/>
  <c r="S49" i="33"/>
  <c r="W49" i="33" s="1"/>
  <c r="Q49" i="33"/>
  <c r="P50" i="33"/>
  <c r="R50" i="33"/>
  <c r="V50" i="33" s="1"/>
  <c r="V50" i="34" l="1"/>
  <c r="X50" i="34"/>
  <c r="W49" i="34"/>
  <c r="Y49" i="34"/>
  <c r="O52" i="34"/>
  <c r="U53" i="34"/>
  <c r="P51" i="34"/>
  <c r="R51" i="34"/>
  <c r="Q50" i="34"/>
  <c r="S50" i="34"/>
  <c r="O52" i="33"/>
  <c r="U53" i="33"/>
  <c r="Q50" i="33"/>
  <c r="S50" i="33"/>
  <c r="W50" i="33" s="1"/>
  <c r="P51" i="33"/>
  <c r="R51" i="33"/>
  <c r="V51" i="33" s="1"/>
  <c r="V51" i="34" l="1"/>
  <c r="X51" i="34"/>
  <c r="W50" i="34"/>
  <c r="Y50" i="34"/>
  <c r="Q51" i="34"/>
  <c r="S51" i="34"/>
  <c r="U54" i="34"/>
  <c r="O53" i="34"/>
  <c r="P52" i="34"/>
  <c r="R52" i="34"/>
  <c r="P52" i="33"/>
  <c r="R52" i="33"/>
  <c r="V52" i="33" s="1"/>
  <c r="S51" i="33"/>
  <c r="W51" i="33" s="1"/>
  <c r="Q51" i="33"/>
  <c r="O53" i="33"/>
  <c r="U54" i="33"/>
  <c r="V52" i="34" l="1"/>
  <c r="X52" i="34"/>
  <c r="W51" i="34"/>
  <c r="Y51" i="34"/>
  <c r="R53" i="34"/>
  <c r="P53" i="34"/>
  <c r="O54" i="34"/>
  <c r="U55" i="34"/>
  <c r="S52" i="34"/>
  <c r="Q52" i="34"/>
  <c r="P53" i="33"/>
  <c r="R53" i="33"/>
  <c r="V53" i="33" s="1"/>
  <c r="O54" i="33"/>
  <c r="U55" i="33"/>
  <c r="Q52" i="33"/>
  <c r="S52" i="33"/>
  <c r="W52" i="33" s="1"/>
  <c r="W52" i="34" l="1"/>
  <c r="Y52" i="34"/>
  <c r="V53" i="34"/>
  <c r="X53" i="34"/>
  <c r="U56" i="34"/>
  <c r="O55" i="34"/>
  <c r="R54" i="34"/>
  <c r="P54" i="34"/>
  <c r="S53" i="34"/>
  <c r="Q53" i="34"/>
  <c r="S53" i="33"/>
  <c r="W53" i="33" s="1"/>
  <c r="Q53" i="33"/>
  <c r="O55" i="33"/>
  <c r="U56" i="33"/>
  <c r="P54" i="33"/>
  <c r="R54" i="33"/>
  <c r="V54" i="33" s="1"/>
  <c r="V54" i="34" l="1"/>
  <c r="X54" i="34"/>
  <c r="W53" i="34"/>
  <c r="Y53" i="34"/>
  <c r="S54" i="34"/>
  <c r="Q54" i="34"/>
  <c r="P55" i="34"/>
  <c r="R55" i="34"/>
  <c r="O56" i="34"/>
  <c r="U57" i="34"/>
  <c r="Q54" i="33"/>
  <c r="S54" i="33"/>
  <c r="W54" i="33" s="1"/>
  <c r="O56" i="33"/>
  <c r="U57" i="33"/>
  <c r="P55" i="33"/>
  <c r="R55" i="33"/>
  <c r="V55" i="33" s="1"/>
  <c r="V55" i="34" l="1"/>
  <c r="X55" i="34"/>
  <c r="W54" i="34"/>
  <c r="Y54" i="34"/>
  <c r="R56" i="34"/>
  <c r="P56" i="34"/>
  <c r="Q55" i="34"/>
  <c r="S55" i="34"/>
  <c r="O57" i="34"/>
  <c r="U58" i="34"/>
  <c r="S55" i="33"/>
  <c r="W55" i="33" s="1"/>
  <c r="Q55" i="33"/>
  <c r="O57" i="33"/>
  <c r="U58" i="33"/>
  <c r="P56" i="33"/>
  <c r="R56" i="33"/>
  <c r="V56" i="33" s="1"/>
  <c r="W55" i="34" l="1"/>
  <c r="Y55" i="34"/>
  <c r="V56" i="34"/>
  <c r="X56" i="34"/>
  <c r="P57" i="34"/>
  <c r="R57" i="34"/>
  <c r="O58" i="34"/>
  <c r="U59" i="34"/>
  <c r="Q56" i="34"/>
  <c r="S56" i="34"/>
  <c r="P57" i="33"/>
  <c r="R57" i="33"/>
  <c r="V57" i="33" s="1"/>
  <c r="Q56" i="33"/>
  <c r="S56" i="33"/>
  <c r="W56" i="33" s="1"/>
  <c r="O58" i="33"/>
  <c r="U59" i="33"/>
  <c r="V57" i="34" l="1"/>
  <c r="X57" i="34"/>
  <c r="W56" i="34"/>
  <c r="Y56" i="34"/>
  <c r="O59" i="34"/>
  <c r="U60" i="34"/>
  <c r="P58" i="34"/>
  <c r="R58" i="34"/>
  <c r="S57" i="34"/>
  <c r="Q57" i="34"/>
  <c r="P58" i="33"/>
  <c r="R58" i="33"/>
  <c r="V58" i="33" s="1"/>
  <c r="O59" i="33"/>
  <c r="U60" i="33"/>
  <c r="Q57" i="33"/>
  <c r="S57" i="33"/>
  <c r="W57" i="33" s="1"/>
  <c r="V58" i="34" l="1"/>
  <c r="X58" i="34"/>
  <c r="W57" i="34"/>
  <c r="Y57" i="34"/>
  <c r="Q58" i="34"/>
  <c r="S58" i="34"/>
  <c r="U61" i="34"/>
  <c r="O60" i="34"/>
  <c r="P59" i="34"/>
  <c r="R59" i="34"/>
  <c r="P59" i="33"/>
  <c r="R59" i="33"/>
  <c r="V59" i="33" s="1"/>
  <c r="O60" i="33"/>
  <c r="U61" i="33"/>
  <c r="Q58" i="33"/>
  <c r="S58" i="33"/>
  <c r="W58" i="33" s="1"/>
  <c r="W58" i="34" l="1"/>
  <c r="Y58" i="34"/>
  <c r="V59" i="34"/>
  <c r="X59" i="34"/>
  <c r="R60" i="34"/>
  <c r="P60" i="34"/>
  <c r="O61" i="34"/>
  <c r="U62" i="34"/>
  <c r="S59" i="34"/>
  <c r="Q59" i="34"/>
  <c r="O61" i="33"/>
  <c r="U62" i="33"/>
  <c r="P60" i="33"/>
  <c r="R60" i="33"/>
  <c r="V60" i="33" s="1"/>
  <c r="Q59" i="33"/>
  <c r="S59" i="33"/>
  <c r="W59" i="33" s="1"/>
  <c r="W59" i="34" l="1"/>
  <c r="Y59" i="34"/>
  <c r="V60" i="34"/>
  <c r="X60" i="34"/>
  <c r="O62" i="34"/>
  <c r="U63" i="34"/>
  <c r="O63" i="34" s="1"/>
  <c r="P61" i="34"/>
  <c r="R61" i="34"/>
  <c r="Q60" i="34"/>
  <c r="S60" i="34"/>
  <c r="S60" i="33"/>
  <c r="W60" i="33" s="1"/>
  <c r="Q60" i="33"/>
  <c r="O62" i="33"/>
  <c r="U63" i="33"/>
  <c r="O63" i="33" s="1"/>
  <c r="P61" i="33"/>
  <c r="R61" i="33"/>
  <c r="V61" i="33" s="1"/>
  <c r="X61" i="34" l="1"/>
  <c r="W60" i="34"/>
  <c r="Y60" i="34"/>
  <c r="S61" i="34"/>
  <c r="Q61" i="34"/>
  <c r="V61" i="34"/>
  <c r="Q64" i="34"/>
  <c r="P63" i="34"/>
  <c r="R63" i="34"/>
  <c r="P62" i="34"/>
  <c r="R62" i="34"/>
  <c r="Q61" i="33"/>
  <c r="S61" i="33"/>
  <c r="W61" i="33" s="1"/>
  <c r="P63" i="33"/>
  <c r="R63" i="33"/>
  <c r="Q64" i="33"/>
  <c r="P62" i="33"/>
  <c r="R62" i="33"/>
  <c r="V62" i="33" s="1"/>
  <c r="V63" i="34" l="1"/>
  <c r="J3" i="34" s="1"/>
  <c r="X63" i="34"/>
  <c r="Y61" i="34"/>
  <c r="V62" i="34"/>
  <c r="X62" i="34"/>
  <c r="J2" i="34"/>
  <c r="W61" i="34"/>
  <c r="Q62" i="34"/>
  <c r="Q10" i="34" s="1"/>
  <c r="S62" i="34"/>
  <c r="Q63" i="34"/>
  <c r="S63" i="34"/>
  <c r="Q62" i="33"/>
  <c r="Q10" i="33" s="1"/>
  <c r="S62" i="33"/>
  <c r="W62" i="33" s="1"/>
  <c r="V63" i="33"/>
  <c r="J3" i="33" s="1"/>
  <c r="J2" i="33"/>
  <c r="S63" i="33"/>
  <c r="Q63" i="33"/>
  <c r="W63" i="34" l="1"/>
  <c r="K3" i="34" s="1"/>
  <c r="Y63" i="34"/>
  <c r="W62" i="34"/>
  <c r="Y62" i="34"/>
  <c r="K2" i="34"/>
  <c r="W63" i="33"/>
  <c r="K3" i="33" s="1"/>
  <c r="K2" i="33"/>
  <c r="K64" i="32" l="1"/>
  <c r="J64" i="32"/>
  <c r="I64" i="32"/>
  <c r="H64" i="32"/>
  <c r="E64" i="32"/>
  <c r="D64" i="32"/>
  <c r="K63" i="32"/>
  <c r="J63" i="32"/>
  <c r="I63" i="32"/>
  <c r="H63" i="32"/>
  <c r="E63" i="32"/>
  <c r="D63" i="32"/>
  <c r="K62" i="32"/>
  <c r="J62" i="32"/>
  <c r="I62" i="32"/>
  <c r="H62" i="32"/>
  <c r="E62" i="32"/>
  <c r="D62" i="32"/>
  <c r="K61" i="32"/>
  <c r="J61" i="32"/>
  <c r="I61" i="32"/>
  <c r="H61" i="32"/>
  <c r="E61" i="32"/>
  <c r="D61" i="32"/>
  <c r="K60" i="32"/>
  <c r="J60" i="32"/>
  <c r="I60" i="32"/>
  <c r="H60" i="32"/>
  <c r="E60" i="32"/>
  <c r="D60" i="32"/>
  <c r="K59" i="32"/>
  <c r="J59" i="32"/>
  <c r="I59" i="32"/>
  <c r="H59" i="32"/>
  <c r="E59" i="32"/>
  <c r="D59" i="32"/>
  <c r="K58" i="32"/>
  <c r="J58" i="32"/>
  <c r="I58" i="32"/>
  <c r="H58" i="32"/>
  <c r="E58" i="32"/>
  <c r="D58" i="32"/>
  <c r="K57" i="32"/>
  <c r="J57" i="32"/>
  <c r="I57" i="32"/>
  <c r="H57" i="32"/>
  <c r="E57" i="32"/>
  <c r="D57" i="32"/>
  <c r="K56" i="32"/>
  <c r="J56" i="32"/>
  <c r="I56" i="32"/>
  <c r="H56" i="32"/>
  <c r="E56" i="32"/>
  <c r="D56" i="32"/>
  <c r="K55" i="32"/>
  <c r="J55" i="32"/>
  <c r="I55" i="32"/>
  <c r="H55" i="32"/>
  <c r="E55" i="32"/>
  <c r="D55" i="32"/>
  <c r="K54" i="32"/>
  <c r="J54" i="32"/>
  <c r="I54" i="32"/>
  <c r="H54" i="32"/>
  <c r="E54" i="32"/>
  <c r="D54" i="32"/>
  <c r="K53" i="32"/>
  <c r="I53" i="32"/>
  <c r="H53" i="32"/>
  <c r="E53" i="32"/>
  <c r="D53" i="32"/>
  <c r="K52" i="32"/>
  <c r="I52" i="32"/>
  <c r="H52" i="32"/>
  <c r="E52" i="32"/>
  <c r="D52" i="32"/>
  <c r="K51" i="32"/>
  <c r="I51" i="32"/>
  <c r="H51" i="32"/>
  <c r="E51" i="32"/>
  <c r="D51" i="32"/>
  <c r="K50" i="32"/>
  <c r="I50" i="32"/>
  <c r="H50" i="32"/>
  <c r="E50" i="32"/>
  <c r="D50" i="32"/>
  <c r="K49" i="32"/>
  <c r="I49" i="32"/>
  <c r="H49" i="32"/>
  <c r="E49" i="32"/>
  <c r="D49" i="32"/>
  <c r="K48" i="32"/>
  <c r="I48" i="32"/>
  <c r="H48" i="32"/>
  <c r="E48" i="32"/>
  <c r="D48" i="32"/>
  <c r="K47" i="32"/>
  <c r="I47" i="32"/>
  <c r="H47" i="32"/>
  <c r="E47" i="32"/>
  <c r="D47" i="32"/>
  <c r="K46" i="32"/>
  <c r="I46" i="32"/>
  <c r="H46" i="32"/>
  <c r="E46" i="32"/>
  <c r="D46" i="32"/>
  <c r="K45" i="32"/>
  <c r="I45" i="32"/>
  <c r="H45" i="32"/>
  <c r="E45" i="32"/>
  <c r="D45" i="32"/>
  <c r="K44" i="32"/>
  <c r="I44" i="32"/>
  <c r="H44" i="32"/>
  <c r="E44" i="32"/>
  <c r="D44" i="32"/>
  <c r="K43" i="32"/>
  <c r="I43" i="32"/>
  <c r="H43" i="32"/>
  <c r="E43" i="32"/>
  <c r="D43" i="32"/>
  <c r="K42" i="32"/>
  <c r="I42" i="32"/>
  <c r="H42" i="32"/>
  <c r="E42" i="32"/>
  <c r="D42" i="32"/>
  <c r="K41" i="32"/>
  <c r="I41" i="32"/>
  <c r="H41" i="32"/>
  <c r="E41" i="32"/>
  <c r="D41" i="32"/>
  <c r="K40" i="32"/>
  <c r="I40" i="32"/>
  <c r="H40" i="32"/>
  <c r="E40" i="32"/>
  <c r="D40" i="32"/>
  <c r="K39" i="32"/>
  <c r="I39" i="32"/>
  <c r="H39" i="32"/>
  <c r="E39" i="32"/>
  <c r="D39" i="32"/>
  <c r="K38" i="32"/>
  <c r="I38" i="32"/>
  <c r="H38" i="32"/>
  <c r="E38" i="32"/>
  <c r="D38" i="32"/>
  <c r="I37" i="32"/>
  <c r="H37" i="32"/>
  <c r="E37" i="32"/>
  <c r="D37" i="32"/>
  <c r="I36" i="32"/>
  <c r="H36" i="32"/>
  <c r="E36" i="32"/>
  <c r="D36" i="32"/>
  <c r="I35" i="32"/>
  <c r="H35" i="32"/>
  <c r="E35" i="32"/>
  <c r="D35" i="32"/>
  <c r="I34" i="32"/>
  <c r="H34" i="32"/>
  <c r="E34" i="32"/>
  <c r="D34" i="32"/>
  <c r="I33" i="32"/>
  <c r="H33" i="32"/>
  <c r="E33" i="32"/>
  <c r="D33" i="32"/>
  <c r="I32" i="32"/>
  <c r="H32" i="32"/>
  <c r="E32" i="32"/>
  <c r="D32" i="32"/>
  <c r="H31" i="32"/>
  <c r="E31" i="32"/>
  <c r="D31" i="32"/>
  <c r="H30" i="32"/>
  <c r="E30" i="32"/>
  <c r="D30" i="32"/>
  <c r="H29" i="32"/>
  <c r="E29" i="32"/>
  <c r="D29" i="32"/>
  <c r="H28" i="32"/>
  <c r="AF28" i="32" s="1" a="1"/>
  <c r="AF28" i="32" s="1"/>
  <c r="E28" i="32"/>
  <c r="D28" i="32"/>
  <c r="H27" i="32"/>
  <c r="E27" i="32"/>
  <c r="D27" i="32"/>
  <c r="H26" i="32"/>
  <c r="AF26" i="32" s="1" a="1"/>
  <c r="AF26" i="32" s="1"/>
  <c r="E26" i="32"/>
  <c r="D26" i="32"/>
  <c r="H25" i="32"/>
  <c r="E25" i="32"/>
  <c r="D25" i="32"/>
  <c r="H24" i="32"/>
  <c r="AF24" i="32" s="1" a="1"/>
  <c r="AF24" i="32" s="1"/>
  <c r="E24" i="32"/>
  <c r="D24" i="32"/>
  <c r="H23" i="32"/>
  <c r="E23" i="32"/>
  <c r="D23" i="32"/>
  <c r="H22" i="32"/>
  <c r="E22" i="32"/>
  <c r="D22" i="32"/>
  <c r="H21" i="32"/>
  <c r="E21" i="32"/>
  <c r="D21" i="32"/>
  <c r="H20" i="32"/>
  <c r="AF20" i="32" s="1" a="1"/>
  <c r="AF20" i="32" s="1"/>
  <c r="E20" i="32"/>
  <c r="D20" i="32"/>
  <c r="H19" i="32"/>
  <c r="AF19" i="32" s="1" a="1"/>
  <c r="AF19" i="32" s="1"/>
  <c r="E19" i="32"/>
  <c r="D19" i="32"/>
  <c r="H18" i="32"/>
  <c r="E18" i="32"/>
  <c r="D18" i="32"/>
  <c r="E17" i="32"/>
  <c r="AF17" i="32" s="1" a="1"/>
  <c r="AF17" i="32" s="1"/>
  <c r="D17" i="32"/>
  <c r="AF16" i="32" a="1"/>
  <c r="AF16" i="32" s="1"/>
  <c r="E16" i="32"/>
  <c r="D16" i="32"/>
  <c r="E15" i="32"/>
  <c r="AF15" i="32" s="1" a="1"/>
  <c r="AF15" i="32" s="1"/>
  <c r="D15" i="32"/>
  <c r="AF14" i="32" a="1"/>
  <c r="AF14" i="32" s="1"/>
  <c r="E14" i="32"/>
  <c r="D14" i="32"/>
  <c r="AF13" i="32" a="1"/>
  <c r="AF13" i="32" s="1"/>
  <c r="E13" i="32"/>
  <c r="D13" i="32"/>
  <c r="T4" i="32"/>
  <c r="T3" i="32"/>
  <c r="T2" i="32"/>
  <c r="B2" i="32"/>
  <c r="K64" i="31"/>
  <c r="J64" i="31"/>
  <c r="I64" i="31"/>
  <c r="H64" i="31"/>
  <c r="E64" i="31"/>
  <c r="D64" i="31"/>
  <c r="K63" i="31"/>
  <c r="J63" i="31"/>
  <c r="I63" i="31"/>
  <c r="H63" i="31"/>
  <c r="E63" i="31"/>
  <c r="D63" i="31"/>
  <c r="K62" i="31"/>
  <c r="J62" i="31"/>
  <c r="I62" i="31"/>
  <c r="H62" i="31"/>
  <c r="E62" i="31"/>
  <c r="D62" i="31"/>
  <c r="K61" i="31"/>
  <c r="J61" i="31"/>
  <c r="I61" i="31"/>
  <c r="H61" i="31"/>
  <c r="E61" i="31"/>
  <c r="D61" i="31"/>
  <c r="K60" i="31"/>
  <c r="J60" i="31"/>
  <c r="I60" i="31"/>
  <c r="H60" i="31"/>
  <c r="E60" i="31"/>
  <c r="D60" i="31"/>
  <c r="K59" i="31"/>
  <c r="J59" i="31"/>
  <c r="I59" i="31"/>
  <c r="H59" i="31"/>
  <c r="E59" i="31"/>
  <c r="D59" i="31"/>
  <c r="K58" i="31"/>
  <c r="J58" i="31"/>
  <c r="I58" i="31"/>
  <c r="H58" i="31"/>
  <c r="E58" i="31"/>
  <c r="D58" i="31"/>
  <c r="K57" i="31"/>
  <c r="J57" i="31"/>
  <c r="I57" i="31"/>
  <c r="H57" i="31"/>
  <c r="E57" i="31"/>
  <c r="D57" i="31"/>
  <c r="K56" i="31"/>
  <c r="J56" i="31"/>
  <c r="I56" i="31"/>
  <c r="H56" i="31"/>
  <c r="E56" i="31"/>
  <c r="D56" i="31"/>
  <c r="K55" i="31"/>
  <c r="J55" i="31"/>
  <c r="I55" i="31"/>
  <c r="H55" i="31"/>
  <c r="E55" i="31"/>
  <c r="D55" i="31"/>
  <c r="K54" i="31"/>
  <c r="J54" i="31"/>
  <c r="I54" i="31"/>
  <c r="H54" i="31"/>
  <c r="E54" i="31"/>
  <c r="D54" i="31"/>
  <c r="K53" i="31"/>
  <c r="I53" i="31"/>
  <c r="H53" i="31"/>
  <c r="E53" i="31"/>
  <c r="D53" i="31"/>
  <c r="K52" i="31"/>
  <c r="I52" i="31"/>
  <c r="H52" i="31"/>
  <c r="E52" i="31"/>
  <c r="D52" i="31"/>
  <c r="K51" i="31"/>
  <c r="I51" i="31"/>
  <c r="H51" i="31"/>
  <c r="E51" i="31"/>
  <c r="D51" i="31"/>
  <c r="K50" i="31"/>
  <c r="I50" i="31"/>
  <c r="H50" i="31"/>
  <c r="E50" i="31"/>
  <c r="D50" i="31"/>
  <c r="K49" i="31"/>
  <c r="I49" i="31"/>
  <c r="H49" i="31"/>
  <c r="E49" i="31"/>
  <c r="D49" i="31"/>
  <c r="K48" i="31"/>
  <c r="I48" i="31"/>
  <c r="H48" i="31"/>
  <c r="E48" i="31"/>
  <c r="D48" i="31"/>
  <c r="K47" i="31"/>
  <c r="I47" i="31"/>
  <c r="H47" i="31"/>
  <c r="E47" i="31"/>
  <c r="D47" i="31"/>
  <c r="K46" i="31"/>
  <c r="I46" i="31"/>
  <c r="H46" i="31"/>
  <c r="E46" i="31"/>
  <c r="D46" i="31"/>
  <c r="K45" i="31"/>
  <c r="I45" i="31"/>
  <c r="H45" i="31"/>
  <c r="E45" i="31"/>
  <c r="D45" i="31"/>
  <c r="K44" i="31"/>
  <c r="I44" i="31"/>
  <c r="H44" i="31"/>
  <c r="E44" i="31"/>
  <c r="D44" i="31"/>
  <c r="K43" i="31"/>
  <c r="I43" i="31"/>
  <c r="H43" i="31"/>
  <c r="E43" i="31"/>
  <c r="D43" i="31"/>
  <c r="K42" i="31"/>
  <c r="I42" i="31"/>
  <c r="H42" i="31"/>
  <c r="E42" i="31"/>
  <c r="D42" i="31"/>
  <c r="K41" i="31"/>
  <c r="I41" i="31"/>
  <c r="H41" i="31"/>
  <c r="E41" i="31"/>
  <c r="D41" i="31"/>
  <c r="K40" i="31"/>
  <c r="I40" i="31"/>
  <c r="H40" i="31"/>
  <c r="E40" i="31"/>
  <c r="D40" i="31"/>
  <c r="K39" i="31"/>
  <c r="I39" i="31"/>
  <c r="H39" i="31"/>
  <c r="E39" i="31"/>
  <c r="D39" i="31"/>
  <c r="K38" i="31"/>
  <c r="I38" i="31"/>
  <c r="H38" i="31"/>
  <c r="E38" i="31"/>
  <c r="D38" i="31"/>
  <c r="I37" i="31"/>
  <c r="H37" i="31"/>
  <c r="E37" i="31"/>
  <c r="D37" i="31"/>
  <c r="I36" i="31"/>
  <c r="H36" i="31"/>
  <c r="E36" i="31"/>
  <c r="D36" i="31"/>
  <c r="I35" i="31"/>
  <c r="H35" i="31"/>
  <c r="E35" i="31"/>
  <c r="D35" i="31"/>
  <c r="I34" i="31"/>
  <c r="H34" i="31"/>
  <c r="E34" i="31"/>
  <c r="D34" i="31"/>
  <c r="I33" i="31"/>
  <c r="H33" i="31"/>
  <c r="E33" i="31"/>
  <c r="D33" i="31"/>
  <c r="I32" i="31"/>
  <c r="H32" i="31"/>
  <c r="E32" i="31"/>
  <c r="D32" i="31"/>
  <c r="H31" i="31"/>
  <c r="E31" i="31"/>
  <c r="D31" i="31"/>
  <c r="H30" i="31"/>
  <c r="E30" i="31"/>
  <c r="D30" i="31"/>
  <c r="H29" i="31"/>
  <c r="E29" i="31"/>
  <c r="D29" i="31"/>
  <c r="H28" i="31"/>
  <c r="E28" i="31"/>
  <c r="D28" i="31"/>
  <c r="H27" i="31"/>
  <c r="E27" i="31"/>
  <c r="D27" i="31"/>
  <c r="H26" i="31"/>
  <c r="E26" i="31"/>
  <c r="D26" i="31"/>
  <c r="H25" i="31"/>
  <c r="E25" i="31"/>
  <c r="D25" i="31"/>
  <c r="H24" i="31"/>
  <c r="E24" i="31"/>
  <c r="D24" i="31"/>
  <c r="H23" i="31"/>
  <c r="E23" i="31"/>
  <c r="D23" i="31"/>
  <c r="H22" i="31"/>
  <c r="E22" i="31"/>
  <c r="D22" i="31"/>
  <c r="H21" i="31"/>
  <c r="E21" i="31"/>
  <c r="D21" i="31"/>
  <c r="H20" i="31"/>
  <c r="E20" i="31"/>
  <c r="D20" i="31"/>
  <c r="H19" i="31"/>
  <c r="E19" i="31"/>
  <c r="D19" i="31"/>
  <c r="H18" i="31"/>
  <c r="AB18" i="31" s="1" a="1"/>
  <c r="AB18" i="31" s="1"/>
  <c r="E18" i="31"/>
  <c r="D18" i="31"/>
  <c r="E17" i="31"/>
  <c r="AB17" i="31" s="1" a="1"/>
  <c r="AB17" i="31" s="1"/>
  <c r="D17" i="31"/>
  <c r="E16" i="31"/>
  <c r="AB16" i="31" s="1" a="1"/>
  <c r="AB16" i="31" s="1"/>
  <c r="D16" i="31"/>
  <c r="E15" i="31"/>
  <c r="AB15" i="31" s="1" a="1"/>
  <c r="AB15" i="31" s="1"/>
  <c r="D15" i="31"/>
  <c r="E14" i="31"/>
  <c r="AB14" i="31" s="1" a="1"/>
  <c r="AB14" i="31" s="1"/>
  <c r="D14" i="31"/>
  <c r="E13" i="31"/>
  <c r="AB13" i="31" s="1" a="1"/>
  <c r="AB13" i="31" s="1"/>
  <c r="D13" i="31"/>
  <c r="N13" i="31" s="1"/>
  <c r="B2" i="31"/>
  <c r="B55" i="17"/>
  <c r="O16" i="17"/>
  <c r="P20" i="17"/>
  <c r="O2" i="17"/>
  <c r="O19" i="17"/>
  <c r="M8" i="17"/>
  <c r="P17" i="17"/>
  <c r="N11" i="17"/>
  <c r="O11" i="17"/>
  <c r="I4" i="17"/>
  <c r="P23" i="17"/>
  <c r="L10" i="17"/>
  <c r="P16" i="17"/>
  <c r="P11" i="17"/>
  <c r="P3" i="17"/>
  <c r="N12" i="17"/>
  <c r="O25" i="17"/>
  <c r="M11" i="17"/>
  <c r="O23" i="17"/>
  <c r="O17" i="17"/>
  <c r="N7" i="17"/>
  <c r="P24" i="17"/>
  <c r="O4" i="17"/>
  <c r="P5" i="17"/>
  <c r="O1" i="17"/>
  <c r="O5" i="17"/>
  <c r="P12" i="17"/>
  <c r="P25" i="17"/>
  <c r="O21" i="17"/>
  <c r="M13" i="17"/>
  <c r="O26" i="17"/>
  <c r="O13" i="17"/>
  <c r="P22" i="17"/>
  <c r="P1" i="17"/>
  <c r="O20" i="17"/>
  <c r="I13" i="17"/>
  <c r="P2" i="17"/>
  <c r="P21" i="17"/>
  <c r="P4" i="17"/>
  <c r="M10" i="17"/>
  <c r="N9" i="17"/>
  <c r="P10" i="17"/>
  <c r="P18" i="17"/>
  <c r="O10" i="17"/>
  <c r="O24" i="17"/>
  <c r="P6" i="17"/>
  <c r="H16" i="17"/>
  <c r="L1" i="17"/>
  <c r="P19" i="17"/>
  <c r="I1" i="17"/>
  <c r="O22" i="17"/>
  <c r="L4" i="17"/>
  <c r="M7" i="17"/>
  <c r="O18" i="17"/>
  <c r="N8" i="17"/>
  <c r="P26" i="17"/>
  <c r="N10" i="17"/>
  <c r="AF22" i="32" l="1" a="1"/>
  <c r="AF22" i="32" s="1"/>
  <c r="AF30" i="32" a="1"/>
  <c r="AF30" i="32" s="1"/>
  <c r="N14" i="31"/>
  <c r="AF23" i="32" a="1"/>
  <c r="AF23" i="32" s="1"/>
  <c r="AB20" i="31" a="1"/>
  <c r="AB20" i="31" s="1"/>
  <c r="AF25" i="32" a="1"/>
  <c r="AF25" i="32" s="1"/>
  <c r="AF64" i="32" a="1"/>
  <c r="AF64" i="32" s="1"/>
  <c r="AF46" i="32" a="1"/>
  <c r="AF46" i="32" s="1"/>
  <c r="AF35" i="32" a="1"/>
  <c r="AF35" i="32" s="1"/>
  <c r="AF56" i="32" a="1"/>
  <c r="AF56" i="32" s="1"/>
  <c r="AF59" i="32" a="1"/>
  <c r="AF59" i="32" s="1"/>
  <c r="AF54" i="32" a="1"/>
  <c r="AF54" i="32" s="1"/>
  <c r="AF58" i="32" a="1"/>
  <c r="AF58" i="32" s="1"/>
  <c r="AF62" i="32" a="1"/>
  <c r="AF62" i="32" s="1"/>
  <c r="O3" i="32"/>
  <c r="AF18" i="32" a="1"/>
  <c r="AF18" i="32" s="1"/>
  <c r="AF21" i="32" a="1"/>
  <c r="AF21" i="32" s="1"/>
  <c r="AF53" i="32" a="1"/>
  <c r="AF53" i="32" s="1"/>
  <c r="AF42" i="32" a="1"/>
  <c r="AF42" i="32" s="1"/>
  <c r="AF47" i="32" a="1"/>
  <c r="AF47" i="32" s="1"/>
  <c r="AF50" i="32" a="1"/>
  <c r="AF50" i="32" s="1"/>
  <c r="AF55" i="32" a="1"/>
  <c r="AF55" i="32" s="1"/>
  <c r="AF32" i="32" a="1"/>
  <c r="AF32" i="32" s="1"/>
  <c r="AF63" i="32" a="1"/>
  <c r="AF63" i="32" s="1"/>
  <c r="AF41" i="32" a="1"/>
  <c r="AF41" i="32" s="1"/>
  <c r="AF33" i="32" a="1"/>
  <c r="AF33" i="32" s="1"/>
  <c r="AF48" i="32" a="1"/>
  <c r="AF48" i="32" s="1"/>
  <c r="AF51" i="32" a="1"/>
  <c r="AF51" i="32" s="1"/>
  <c r="AF61" i="32" a="1"/>
  <c r="AF61" i="32" s="1"/>
  <c r="AF37" i="32" a="1"/>
  <c r="AF37" i="32" s="1"/>
  <c r="AF45" i="32" a="1"/>
  <c r="AF45" i="32" s="1"/>
  <c r="AI13" i="32"/>
  <c r="Q13" i="32" s="1"/>
  <c r="AH13" i="32"/>
  <c r="P13" i="32" s="1"/>
  <c r="AG13" i="32"/>
  <c r="O13" i="32" s="1"/>
  <c r="AF38" i="32" a="1"/>
  <c r="AF38" i="32" s="1"/>
  <c r="AF57" i="32" a="1"/>
  <c r="AF57" i="32" s="1"/>
  <c r="AF34" i="32" a="1"/>
  <c r="AF34" i="32" s="1"/>
  <c r="AF52" i="32" a="1"/>
  <c r="AF52" i="32" s="1"/>
  <c r="AF43" i="32" a="1"/>
  <c r="AF43" i="32" s="1"/>
  <c r="AF49" i="32" a="1"/>
  <c r="AF49" i="32" s="1"/>
  <c r="N3" i="32"/>
  <c r="P3" i="32"/>
  <c r="AD13" i="31"/>
  <c r="AD14" i="31" s="1"/>
  <c r="AD15" i="31" s="1"/>
  <c r="AD16" i="31" s="1"/>
  <c r="AD17" i="31" s="1"/>
  <c r="AD18" i="31" s="1"/>
  <c r="AC13" i="31"/>
  <c r="AB27" i="31" a="1"/>
  <c r="AB27" i="31" s="1"/>
  <c r="AB34" i="31" a="1"/>
  <c r="AB34" i="31" s="1"/>
  <c r="AB42" i="31" a="1"/>
  <c r="AB42" i="31" s="1"/>
  <c r="AB48" i="31" a="1"/>
  <c r="AB48" i="31" s="1"/>
  <c r="AB64" i="31" a="1"/>
  <c r="AB64" i="31" s="1"/>
  <c r="AB40" i="31" a="1"/>
  <c r="AB40" i="31" s="1"/>
  <c r="AB26" i="31" a="1"/>
  <c r="AB26" i="31" s="1"/>
  <c r="AB63" i="31" a="1"/>
  <c r="AB63" i="31" s="1"/>
  <c r="AB41" i="31" a="1"/>
  <c r="AB41" i="31" s="1"/>
  <c r="AB51" i="31" a="1"/>
  <c r="AB51" i="31" s="1"/>
  <c r="AB36" i="31" a="1"/>
  <c r="AB36" i="31" s="1"/>
  <c r="AB29" i="31" a="1"/>
  <c r="AB29" i="31" s="1"/>
  <c r="AB50" i="31" a="1"/>
  <c r="AB50" i="31" s="1"/>
  <c r="AB56" i="31" a="1"/>
  <c r="AB56" i="31" s="1"/>
  <c r="AB60" i="31" a="1"/>
  <c r="AB60" i="31" s="1"/>
  <c r="AB24" i="31" a="1"/>
  <c r="AB24" i="31" s="1"/>
  <c r="AB32" i="31" a="1"/>
  <c r="AB32" i="31" s="1"/>
  <c r="AB39" i="31" a="1"/>
  <c r="AB39" i="31" s="1"/>
  <c r="AB38" i="31" a="1"/>
  <c r="AB38" i="31" s="1"/>
  <c r="AB44" i="31" a="1"/>
  <c r="AB44" i="31" s="1"/>
  <c r="AB22" i="31" a="1"/>
  <c r="AB22" i="31" s="1"/>
  <c r="AB30" i="31" a="1"/>
  <c r="AB30" i="31" s="1"/>
  <c r="AB52" i="31" a="1"/>
  <c r="AB52" i="31" s="1"/>
  <c r="AB25" i="31" a="1"/>
  <c r="AB25" i="31" s="1"/>
  <c r="AB43" i="31" a="1"/>
  <c r="AB43" i="31" s="1"/>
  <c r="AB46" i="31" a="1"/>
  <c r="AB46" i="31" s="1"/>
  <c r="AB49" i="31" a="1"/>
  <c r="AB49" i="31" s="1"/>
  <c r="AB55" i="31" a="1"/>
  <c r="AB55" i="31" s="1"/>
  <c r="AB59" i="31" a="1"/>
  <c r="AB59" i="31" s="1"/>
  <c r="AB28" i="31" a="1"/>
  <c r="AB28" i="31" s="1"/>
  <c r="AB23" i="31" a="1"/>
  <c r="AB23" i="31" s="1"/>
  <c r="AB31" i="31" a="1"/>
  <c r="AB31" i="31" s="1"/>
  <c r="AB33" i="31" a="1"/>
  <c r="AB33" i="31" s="1"/>
  <c r="AB35" i="31" a="1"/>
  <c r="AB35" i="31" s="1"/>
  <c r="AB37" i="31" a="1"/>
  <c r="AB37" i="31" s="1"/>
  <c r="AB45" i="31" a="1"/>
  <c r="AB45" i="31" s="1"/>
  <c r="AB53" i="31" a="1"/>
  <c r="AB53" i="31" s="1"/>
  <c r="AB57" i="31" a="1"/>
  <c r="AB57" i="31" s="1"/>
  <c r="AB61" i="31" a="1"/>
  <c r="AB61" i="31" s="1"/>
  <c r="AB62" i="31" a="1"/>
  <c r="AB62" i="31" s="1"/>
  <c r="N15" i="32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13" i="32"/>
  <c r="N14" i="32" s="1"/>
  <c r="AF27" i="32" a="1"/>
  <c r="AF27" i="32" s="1"/>
  <c r="AF29" i="32" a="1"/>
  <c r="AF29" i="32" s="1"/>
  <c r="AF31" i="32" a="1"/>
  <c r="AF31" i="32" s="1"/>
  <c r="AF36" i="32" a="1"/>
  <c r="AF36" i="32" s="1"/>
  <c r="AF40" i="32" a="1"/>
  <c r="AF40" i="32" s="1"/>
  <c r="AF39" i="32" a="1"/>
  <c r="AF39" i="32" s="1"/>
  <c r="AF60" i="32" a="1"/>
  <c r="AF60" i="32" s="1"/>
  <c r="AF44" i="32" a="1"/>
  <c r="AF44" i="32" s="1"/>
  <c r="N15" i="3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AB21" i="31" a="1"/>
  <c r="AB21" i="31" s="1"/>
  <c r="AB19" i="31" a="1"/>
  <c r="AB19" i="31" s="1"/>
  <c r="AB58" i="31" a="1"/>
  <c r="AB58" i="31" s="1"/>
  <c r="AB47" i="31" a="1"/>
  <c r="AB47" i="31" s="1"/>
  <c r="AB54" i="31" a="1"/>
  <c r="AB54" i="31" s="1"/>
  <c r="O14" i="17"/>
  <c r="I14" i="17"/>
  <c r="M14" i="17"/>
  <c r="H18" i="17"/>
  <c r="K13" i="17"/>
  <c r="L17" i="17"/>
  <c r="M19" i="17"/>
  <c r="I24" i="17"/>
  <c r="N18" i="17"/>
  <c r="I23" i="17"/>
  <c r="I17" i="17"/>
  <c r="L25" i="17"/>
  <c r="I19" i="17"/>
  <c r="N25" i="17"/>
  <c r="M22" i="17"/>
  <c r="I21" i="17"/>
  <c r="L16" i="17"/>
  <c r="N26" i="17"/>
  <c r="N24" i="17"/>
  <c r="H22" i="17"/>
  <c r="L19" i="17"/>
  <c r="N20" i="17"/>
  <c r="H17" i="17"/>
  <c r="N22" i="17"/>
  <c r="I18" i="17"/>
  <c r="N23" i="17"/>
  <c r="L26" i="17"/>
  <c r="I22" i="17"/>
  <c r="M23" i="17"/>
  <c r="L22" i="17"/>
  <c r="N19" i="17"/>
  <c r="H24" i="17"/>
  <c r="L24" i="17"/>
  <c r="H21" i="17"/>
  <c r="H26" i="17"/>
  <c r="L21" i="17"/>
  <c r="N16" i="17"/>
  <c r="I20" i="17"/>
  <c r="M18" i="17"/>
  <c r="M20" i="17"/>
  <c r="M25" i="17"/>
  <c r="M26" i="17"/>
  <c r="I25" i="17"/>
  <c r="H23" i="17"/>
  <c r="L18" i="17"/>
  <c r="N21" i="17"/>
  <c r="H25" i="17"/>
  <c r="N17" i="17"/>
  <c r="M21" i="17"/>
  <c r="M17" i="17"/>
  <c r="I16" i="17"/>
  <c r="H19" i="17"/>
  <c r="M24" i="17"/>
  <c r="H20" i="17"/>
  <c r="L23" i="17"/>
  <c r="L20" i="17"/>
  <c r="K14" i="17"/>
  <c r="I26" i="17"/>
  <c r="AC14" i="31" l="1"/>
  <c r="AC15" i="31" s="1"/>
  <c r="AC16" i="31" s="1"/>
  <c r="AC17" i="31" s="1"/>
  <c r="AC18" i="31" s="1"/>
  <c r="O13" i="31"/>
  <c r="K15" i="17"/>
  <c r="AH14" i="32"/>
  <c r="AH15" i="32" s="1"/>
  <c r="AH16" i="32" s="1"/>
  <c r="AH17" i="32" s="1"/>
  <c r="AH18" i="32" s="1"/>
  <c r="AH19" i="32" s="1"/>
  <c r="AH20" i="32" s="1"/>
  <c r="AH21" i="32" s="1"/>
  <c r="AH22" i="32" s="1"/>
  <c r="AH23" i="32" s="1"/>
  <c r="AH24" i="32" s="1"/>
  <c r="AH25" i="32" s="1"/>
  <c r="AH26" i="32" s="1"/>
  <c r="AH27" i="32" s="1"/>
  <c r="AH28" i="32" s="1"/>
  <c r="AH29" i="32" s="1"/>
  <c r="AH30" i="32" s="1"/>
  <c r="AH31" i="32" s="1"/>
  <c r="AH32" i="32" s="1"/>
  <c r="AH33" i="32" s="1"/>
  <c r="AH34" i="32" s="1"/>
  <c r="AH35" i="32" s="1"/>
  <c r="AH36" i="32" s="1"/>
  <c r="AH37" i="32" s="1"/>
  <c r="AH38" i="32" s="1"/>
  <c r="AH39" i="32" s="1"/>
  <c r="AH40" i="32" s="1"/>
  <c r="AH41" i="32" s="1"/>
  <c r="AH42" i="32" s="1"/>
  <c r="AH43" i="32" s="1"/>
  <c r="AH44" i="32" s="1"/>
  <c r="AH45" i="32" s="1"/>
  <c r="AH46" i="32" s="1"/>
  <c r="AH47" i="32" s="1"/>
  <c r="AH48" i="32" s="1"/>
  <c r="AH49" i="32" s="1"/>
  <c r="AH50" i="32" s="1"/>
  <c r="AH51" i="32" s="1"/>
  <c r="AH52" i="32" s="1"/>
  <c r="AH53" i="32" s="1"/>
  <c r="AH54" i="32" s="1"/>
  <c r="AH55" i="32" s="1"/>
  <c r="AH56" i="32" s="1"/>
  <c r="AH57" i="32" s="1"/>
  <c r="AH58" i="32" s="1"/>
  <c r="AH59" i="32" s="1"/>
  <c r="AH60" i="32" s="1"/>
  <c r="AH61" i="32" s="1"/>
  <c r="AH62" i="32" s="1"/>
  <c r="AH63" i="32" s="1"/>
  <c r="AH64" i="32" s="1"/>
  <c r="AG14" i="32"/>
  <c r="AG15" i="32" s="1"/>
  <c r="AG16" i="32" s="1"/>
  <c r="AG17" i="32" s="1"/>
  <c r="AG18" i="32" s="1"/>
  <c r="AG19" i="32" s="1"/>
  <c r="AG20" i="32" s="1"/>
  <c r="AG21" i="32" s="1"/>
  <c r="AG22" i="32" s="1"/>
  <c r="AG23" i="32" s="1"/>
  <c r="AG24" i="32" s="1"/>
  <c r="AG25" i="32" s="1"/>
  <c r="AG26" i="32" s="1"/>
  <c r="AG27" i="32" s="1"/>
  <c r="AG28" i="32" s="1"/>
  <c r="AG29" i="32" s="1"/>
  <c r="AG30" i="32" s="1"/>
  <c r="AG31" i="32" s="1"/>
  <c r="AG32" i="32" s="1"/>
  <c r="AG33" i="32" s="1"/>
  <c r="AG34" i="32" s="1"/>
  <c r="AG35" i="32" s="1"/>
  <c r="AG36" i="32" s="1"/>
  <c r="AG37" i="32" s="1"/>
  <c r="AG38" i="32" s="1"/>
  <c r="AG39" i="32" s="1"/>
  <c r="AG40" i="32" s="1"/>
  <c r="AG41" i="32" s="1"/>
  <c r="AG42" i="32" s="1"/>
  <c r="AG43" i="32" s="1"/>
  <c r="AG44" i="32" s="1"/>
  <c r="AG45" i="32" s="1"/>
  <c r="AG46" i="32" s="1"/>
  <c r="AG47" i="32" s="1"/>
  <c r="AG48" i="32" s="1"/>
  <c r="AG49" i="32" s="1"/>
  <c r="AG50" i="32" s="1"/>
  <c r="AG51" i="32" s="1"/>
  <c r="AG52" i="32" s="1"/>
  <c r="AG53" i="32" s="1"/>
  <c r="AG54" i="32" s="1"/>
  <c r="AG55" i="32" s="1"/>
  <c r="AG56" i="32" s="1"/>
  <c r="AG57" i="32" s="1"/>
  <c r="AG58" i="32" s="1"/>
  <c r="AG59" i="32" s="1"/>
  <c r="AG60" i="32" s="1"/>
  <c r="AG61" i="32" s="1"/>
  <c r="AG62" i="32" s="1"/>
  <c r="AG63" i="32" s="1"/>
  <c r="AG64" i="32" s="1"/>
  <c r="AI14" i="32"/>
  <c r="AI15" i="32" s="1"/>
  <c r="AI16" i="32" s="1"/>
  <c r="AI17" i="32" s="1"/>
  <c r="AI18" i="32" s="1"/>
  <c r="AI19" i="32" s="1"/>
  <c r="AI20" i="32" s="1"/>
  <c r="AI21" i="32" s="1"/>
  <c r="AI22" i="32" s="1"/>
  <c r="AI23" i="32" s="1"/>
  <c r="AI24" i="32" s="1"/>
  <c r="AI25" i="32" s="1"/>
  <c r="AI26" i="32" s="1"/>
  <c r="AI27" i="32" s="1"/>
  <c r="AI28" i="32" s="1"/>
  <c r="AI29" i="32" s="1"/>
  <c r="AI30" i="32" s="1"/>
  <c r="AI31" i="32" s="1"/>
  <c r="AI32" i="32" s="1"/>
  <c r="AI33" i="32" s="1"/>
  <c r="AI34" i="32" s="1"/>
  <c r="AI35" i="32" s="1"/>
  <c r="AI36" i="32" s="1"/>
  <c r="AI37" i="32" s="1"/>
  <c r="AI38" i="32" s="1"/>
  <c r="AI39" i="32" s="1"/>
  <c r="AI40" i="32" s="1"/>
  <c r="AI41" i="32" s="1"/>
  <c r="AI42" i="32" s="1"/>
  <c r="AI43" i="32" s="1"/>
  <c r="AI44" i="32" s="1"/>
  <c r="AI45" i="32" s="1"/>
  <c r="AI46" i="32" s="1"/>
  <c r="AI47" i="32" s="1"/>
  <c r="AI48" i="32" s="1"/>
  <c r="AI49" i="32" s="1"/>
  <c r="AI50" i="32" s="1"/>
  <c r="AI51" i="32" s="1"/>
  <c r="AI52" i="32" s="1"/>
  <c r="AI53" i="32" s="1"/>
  <c r="AI54" i="32" s="1"/>
  <c r="AI55" i="32" s="1"/>
  <c r="AI56" i="32" s="1"/>
  <c r="AI57" i="32" s="1"/>
  <c r="AI58" i="32" s="1"/>
  <c r="AI59" i="32" s="1"/>
  <c r="AI60" i="32" s="1"/>
  <c r="AI61" i="32" s="1"/>
  <c r="AI62" i="32" s="1"/>
  <c r="AI63" i="32" s="1"/>
  <c r="AI64" i="32" s="1"/>
  <c r="Q13" i="31"/>
  <c r="O14" i="31"/>
  <c r="AC19" i="31"/>
  <c r="AC20" i="31" s="1"/>
  <c r="AC21" i="31" s="1"/>
  <c r="AC22" i="31" s="1"/>
  <c r="AC23" i="31" s="1"/>
  <c r="AC24" i="31" s="1"/>
  <c r="AC25" i="31" s="1"/>
  <c r="AC26" i="31" s="1"/>
  <c r="AC27" i="31" s="1"/>
  <c r="AC28" i="31" s="1"/>
  <c r="AC29" i="31" s="1"/>
  <c r="AC30" i="31" s="1"/>
  <c r="AC31" i="31" s="1"/>
  <c r="AC32" i="31" s="1"/>
  <c r="AC33" i="31" s="1"/>
  <c r="AC34" i="31" s="1"/>
  <c r="AC35" i="31" s="1"/>
  <c r="AC36" i="31" s="1"/>
  <c r="AC37" i="31" s="1"/>
  <c r="AC38" i="31" s="1"/>
  <c r="AC39" i="31" s="1"/>
  <c r="AC40" i="31" s="1"/>
  <c r="AC41" i="31" s="1"/>
  <c r="AC42" i="31" s="1"/>
  <c r="AC43" i="31" s="1"/>
  <c r="AC44" i="31" s="1"/>
  <c r="AC45" i="31" s="1"/>
  <c r="AC46" i="31" s="1"/>
  <c r="AC47" i="31" s="1"/>
  <c r="AC48" i="31" s="1"/>
  <c r="AC49" i="31" s="1"/>
  <c r="AC50" i="31" s="1"/>
  <c r="AC51" i="31" s="1"/>
  <c r="AC52" i="31" s="1"/>
  <c r="AC53" i="31" s="1"/>
  <c r="AC54" i="31" s="1"/>
  <c r="AC55" i="31" s="1"/>
  <c r="AC56" i="31" s="1"/>
  <c r="AC57" i="31" s="1"/>
  <c r="AC58" i="31" s="1"/>
  <c r="AC59" i="31" s="1"/>
  <c r="AC60" i="31" s="1"/>
  <c r="AC61" i="31" s="1"/>
  <c r="AC62" i="31" s="1"/>
  <c r="AC63" i="31" s="1"/>
  <c r="AC64" i="31" s="1"/>
  <c r="AD19" i="31"/>
  <c r="AD20" i="31" s="1"/>
  <c r="AD21" i="31" s="1"/>
  <c r="AD22" i="31" s="1"/>
  <c r="AD23" i="31" s="1"/>
  <c r="AD24" i="31" s="1"/>
  <c r="AD25" i="31" s="1"/>
  <c r="AD26" i="31" s="1"/>
  <c r="AD27" i="31" s="1"/>
  <c r="AD28" i="31" s="1"/>
  <c r="AD29" i="31" s="1"/>
  <c r="AD30" i="31" s="1"/>
  <c r="AD31" i="31" s="1"/>
  <c r="AD32" i="31" s="1"/>
  <c r="AD33" i="31" s="1"/>
  <c r="AD34" i="31" s="1"/>
  <c r="AD35" i="31" s="1"/>
  <c r="AD36" i="31" s="1"/>
  <c r="AD37" i="31" s="1"/>
  <c r="AD38" i="31" s="1"/>
  <c r="AD39" i="31" s="1"/>
  <c r="AD40" i="31" s="1"/>
  <c r="AD41" i="31" s="1"/>
  <c r="AD42" i="31" s="1"/>
  <c r="AD43" i="31" s="1"/>
  <c r="AD44" i="31" s="1"/>
  <c r="AD45" i="31" s="1"/>
  <c r="AD46" i="31" s="1"/>
  <c r="AD47" i="31" s="1"/>
  <c r="AD48" i="31" s="1"/>
  <c r="AD49" i="31" s="1"/>
  <c r="AD50" i="31" s="1"/>
  <c r="AD51" i="31" s="1"/>
  <c r="AD52" i="31" s="1"/>
  <c r="AD53" i="31" s="1"/>
  <c r="AD54" i="31" s="1"/>
  <c r="AD55" i="31" s="1"/>
  <c r="AD56" i="31" s="1"/>
  <c r="AD57" i="31" s="1"/>
  <c r="AD58" i="31" s="1"/>
  <c r="AD59" i="31" s="1"/>
  <c r="AD60" i="31" s="1"/>
  <c r="AD61" i="31" s="1"/>
  <c r="AD62" i="31" s="1"/>
  <c r="AD63" i="31" s="1"/>
  <c r="AD64" i="31" s="1"/>
  <c r="P13" i="31"/>
  <c r="Z13" i="32"/>
  <c r="T13" i="32"/>
  <c r="AC13" i="32" s="1"/>
  <c r="Q14" i="31"/>
  <c r="O15" i="31"/>
  <c r="H4" i="17"/>
  <c r="H1" i="17"/>
  <c r="E2" i="17"/>
  <c r="E3" i="17" s="1"/>
  <c r="E4" i="17" s="1"/>
  <c r="E5" i="17" s="1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E53" i="17" s="1"/>
  <c r="D2" i="17"/>
  <c r="D3" i="17" s="1"/>
  <c r="D4" i="17" s="1"/>
  <c r="D5" i="17" s="1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K65" i="30"/>
  <c r="J65" i="30"/>
  <c r="I65" i="30"/>
  <c r="H65" i="30"/>
  <c r="K64" i="30"/>
  <c r="J64" i="30"/>
  <c r="I64" i="30"/>
  <c r="H64" i="30"/>
  <c r="K63" i="30"/>
  <c r="J63" i="30"/>
  <c r="I63" i="30"/>
  <c r="H63" i="30"/>
  <c r="K62" i="30"/>
  <c r="J62" i="30"/>
  <c r="I62" i="30"/>
  <c r="H62" i="30"/>
  <c r="K61" i="30"/>
  <c r="J61" i="30"/>
  <c r="I61" i="30"/>
  <c r="H61" i="30"/>
  <c r="K60" i="30"/>
  <c r="J60" i="30"/>
  <c r="I60" i="30"/>
  <c r="H60" i="30"/>
  <c r="K59" i="30"/>
  <c r="J59" i="30"/>
  <c r="I59" i="30"/>
  <c r="H59" i="30"/>
  <c r="K58" i="30"/>
  <c r="J58" i="30"/>
  <c r="I58" i="30"/>
  <c r="H58" i="30"/>
  <c r="K57" i="30"/>
  <c r="J57" i="30"/>
  <c r="I57" i="30"/>
  <c r="H57" i="30"/>
  <c r="K56" i="30"/>
  <c r="J56" i="30"/>
  <c r="I56" i="30"/>
  <c r="H56" i="30"/>
  <c r="K55" i="30"/>
  <c r="J55" i="30"/>
  <c r="I55" i="30"/>
  <c r="H55" i="30"/>
  <c r="K54" i="30"/>
  <c r="I54" i="30"/>
  <c r="H54" i="30"/>
  <c r="K53" i="30"/>
  <c r="I53" i="30"/>
  <c r="H53" i="30"/>
  <c r="K52" i="30"/>
  <c r="I52" i="30"/>
  <c r="H52" i="30"/>
  <c r="K51" i="30"/>
  <c r="I51" i="30"/>
  <c r="H51" i="30"/>
  <c r="K50" i="30"/>
  <c r="I50" i="30"/>
  <c r="H50" i="30"/>
  <c r="K49" i="30"/>
  <c r="I49" i="30"/>
  <c r="H49" i="30"/>
  <c r="K48" i="30"/>
  <c r="I48" i="30"/>
  <c r="H48" i="30"/>
  <c r="K47" i="30"/>
  <c r="I47" i="30"/>
  <c r="H47" i="30"/>
  <c r="K46" i="30"/>
  <c r="I46" i="30"/>
  <c r="H46" i="30"/>
  <c r="K45" i="30"/>
  <c r="I45" i="30"/>
  <c r="H45" i="30"/>
  <c r="K44" i="30"/>
  <c r="I44" i="30"/>
  <c r="H44" i="30"/>
  <c r="K43" i="30"/>
  <c r="I43" i="30"/>
  <c r="H43" i="30"/>
  <c r="K42" i="30"/>
  <c r="I42" i="30"/>
  <c r="H42" i="30"/>
  <c r="K41" i="30"/>
  <c r="I41" i="30"/>
  <c r="H41" i="30"/>
  <c r="K40" i="30"/>
  <c r="I40" i="30"/>
  <c r="H40" i="30"/>
  <c r="K39" i="30"/>
  <c r="I39" i="30"/>
  <c r="H39" i="30"/>
  <c r="I38" i="30"/>
  <c r="H38" i="30"/>
  <c r="I37" i="30"/>
  <c r="H37" i="30"/>
  <c r="I36" i="30"/>
  <c r="H36" i="30"/>
  <c r="I35" i="30"/>
  <c r="H35" i="30"/>
  <c r="I34" i="30"/>
  <c r="H34" i="30"/>
  <c r="I33" i="30"/>
  <c r="H33" i="30"/>
  <c r="H32" i="30"/>
  <c r="H31" i="30"/>
  <c r="H30" i="30"/>
  <c r="H29" i="30"/>
  <c r="H28" i="30"/>
  <c r="H27" i="30"/>
  <c r="H26" i="30"/>
  <c r="H25" i="30"/>
  <c r="H24" i="30"/>
  <c r="H23" i="30"/>
  <c r="H22" i="30"/>
  <c r="H21" i="30"/>
  <c r="H20" i="30"/>
  <c r="H19" i="30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39" i="29"/>
  <c r="J56" i="29"/>
  <c r="J57" i="29"/>
  <c r="J58" i="29"/>
  <c r="J59" i="29"/>
  <c r="J60" i="29"/>
  <c r="J61" i="29"/>
  <c r="J62" i="29"/>
  <c r="J63" i="29"/>
  <c r="J64" i="29"/>
  <c r="J65" i="29"/>
  <c r="J55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33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19" i="29"/>
  <c r="K64" i="28"/>
  <c r="J64" i="28"/>
  <c r="I64" i="28"/>
  <c r="H64" i="28"/>
  <c r="K63" i="28"/>
  <c r="J63" i="28"/>
  <c r="I63" i="28"/>
  <c r="H63" i="28"/>
  <c r="K62" i="28"/>
  <c r="J62" i="28"/>
  <c r="I62" i="28"/>
  <c r="H62" i="28"/>
  <c r="K61" i="28"/>
  <c r="J61" i="28"/>
  <c r="I61" i="28"/>
  <c r="H61" i="28"/>
  <c r="K60" i="28"/>
  <c r="J60" i="28"/>
  <c r="I60" i="28"/>
  <c r="H60" i="28"/>
  <c r="K59" i="28"/>
  <c r="J59" i="28"/>
  <c r="I59" i="28"/>
  <c r="H59" i="28"/>
  <c r="K58" i="28"/>
  <c r="J58" i="28"/>
  <c r="I58" i="28"/>
  <c r="H58" i="28"/>
  <c r="K57" i="28"/>
  <c r="J57" i="28"/>
  <c r="I57" i="28"/>
  <c r="H57" i="28"/>
  <c r="K56" i="28"/>
  <c r="J56" i="28"/>
  <c r="I56" i="28"/>
  <c r="H56" i="28"/>
  <c r="K55" i="28"/>
  <c r="J55" i="28"/>
  <c r="I55" i="28"/>
  <c r="H55" i="28"/>
  <c r="K54" i="28"/>
  <c r="J54" i="28"/>
  <c r="I54" i="28"/>
  <c r="H54" i="28"/>
  <c r="K53" i="28"/>
  <c r="I53" i="28"/>
  <c r="H53" i="28"/>
  <c r="K52" i="28"/>
  <c r="I52" i="28"/>
  <c r="H52" i="28"/>
  <c r="K51" i="28"/>
  <c r="I51" i="28"/>
  <c r="H51" i="28"/>
  <c r="K50" i="28"/>
  <c r="I50" i="28"/>
  <c r="H50" i="28"/>
  <c r="K49" i="28"/>
  <c r="I49" i="28"/>
  <c r="H49" i="28"/>
  <c r="K48" i="28"/>
  <c r="I48" i="28"/>
  <c r="H48" i="28"/>
  <c r="K47" i="28"/>
  <c r="I47" i="28"/>
  <c r="H47" i="28"/>
  <c r="K46" i="28"/>
  <c r="I46" i="28"/>
  <c r="H46" i="28"/>
  <c r="K45" i="28"/>
  <c r="I45" i="28"/>
  <c r="H45" i="28"/>
  <c r="K44" i="28"/>
  <c r="I44" i="28"/>
  <c r="H44" i="28"/>
  <c r="K43" i="28"/>
  <c r="I43" i="28"/>
  <c r="H43" i="28"/>
  <c r="K42" i="28"/>
  <c r="I42" i="28"/>
  <c r="H42" i="28"/>
  <c r="K41" i="28"/>
  <c r="I41" i="28"/>
  <c r="H41" i="28"/>
  <c r="K40" i="28"/>
  <c r="I40" i="28"/>
  <c r="H40" i="28"/>
  <c r="K39" i="28"/>
  <c r="I39" i="28"/>
  <c r="H39" i="28"/>
  <c r="K38" i="28"/>
  <c r="I38" i="28"/>
  <c r="H38" i="28"/>
  <c r="I37" i="28"/>
  <c r="H37" i="28"/>
  <c r="I36" i="28"/>
  <c r="H36" i="28"/>
  <c r="I35" i="28"/>
  <c r="H35" i="28"/>
  <c r="I34" i="28"/>
  <c r="H34" i="28"/>
  <c r="I33" i="28"/>
  <c r="H33" i="28"/>
  <c r="I32" i="28"/>
  <c r="H32" i="28"/>
  <c r="H31" i="28"/>
  <c r="H30" i="28"/>
  <c r="H29" i="28"/>
  <c r="H28" i="28"/>
  <c r="H27" i="28"/>
  <c r="H26" i="28"/>
  <c r="H25" i="28"/>
  <c r="H24" i="28"/>
  <c r="H23" i="28"/>
  <c r="H22" i="28"/>
  <c r="H21" i="28"/>
  <c r="H20" i="28"/>
  <c r="H19" i="28"/>
  <c r="H18" i="28"/>
  <c r="K64" i="27"/>
  <c r="J64" i="27"/>
  <c r="I64" i="27"/>
  <c r="H64" i="27"/>
  <c r="K63" i="27"/>
  <c r="J63" i="27"/>
  <c r="I63" i="27"/>
  <c r="H63" i="27"/>
  <c r="K62" i="27"/>
  <c r="J62" i="27"/>
  <c r="I62" i="27"/>
  <c r="H62" i="27"/>
  <c r="K61" i="27"/>
  <c r="J61" i="27"/>
  <c r="I61" i="27"/>
  <c r="H61" i="27"/>
  <c r="K60" i="27"/>
  <c r="J60" i="27"/>
  <c r="I60" i="27"/>
  <c r="H60" i="27"/>
  <c r="K59" i="27"/>
  <c r="J59" i="27"/>
  <c r="I59" i="27"/>
  <c r="H59" i="27"/>
  <c r="K58" i="27"/>
  <c r="J58" i="27"/>
  <c r="I58" i="27"/>
  <c r="H58" i="27"/>
  <c r="K57" i="27"/>
  <c r="J57" i="27"/>
  <c r="I57" i="27"/>
  <c r="H57" i="27"/>
  <c r="K56" i="27"/>
  <c r="J56" i="27"/>
  <c r="I56" i="27"/>
  <c r="H56" i="27"/>
  <c r="K55" i="27"/>
  <c r="J55" i="27"/>
  <c r="I55" i="27"/>
  <c r="H55" i="27"/>
  <c r="K54" i="27"/>
  <c r="J54" i="27"/>
  <c r="I54" i="27"/>
  <c r="H54" i="27"/>
  <c r="K53" i="27"/>
  <c r="I53" i="27"/>
  <c r="H53" i="27"/>
  <c r="K52" i="27"/>
  <c r="I52" i="27"/>
  <c r="H52" i="27"/>
  <c r="K51" i="27"/>
  <c r="I51" i="27"/>
  <c r="H51" i="27"/>
  <c r="K50" i="27"/>
  <c r="I50" i="27"/>
  <c r="H50" i="27"/>
  <c r="K49" i="27"/>
  <c r="I49" i="27"/>
  <c r="H49" i="27"/>
  <c r="K48" i="27"/>
  <c r="I48" i="27"/>
  <c r="H48" i="27"/>
  <c r="K47" i="27"/>
  <c r="I47" i="27"/>
  <c r="H47" i="27"/>
  <c r="K46" i="27"/>
  <c r="I46" i="27"/>
  <c r="H46" i="27"/>
  <c r="K45" i="27"/>
  <c r="I45" i="27"/>
  <c r="H45" i="27"/>
  <c r="K44" i="27"/>
  <c r="I44" i="27"/>
  <c r="H44" i="27"/>
  <c r="K43" i="27"/>
  <c r="I43" i="27"/>
  <c r="H43" i="27"/>
  <c r="K42" i="27"/>
  <c r="I42" i="27"/>
  <c r="H42" i="27"/>
  <c r="K41" i="27"/>
  <c r="I41" i="27"/>
  <c r="H41" i="27"/>
  <c r="K40" i="27"/>
  <c r="I40" i="27"/>
  <c r="H40" i="27"/>
  <c r="K39" i="27"/>
  <c r="I39" i="27"/>
  <c r="H39" i="27"/>
  <c r="K38" i="27"/>
  <c r="I38" i="27"/>
  <c r="H38" i="27"/>
  <c r="I37" i="27"/>
  <c r="H37" i="27"/>
  <c r="I36" i="27"/>
  <c r="H36" i="27"/>
  <c r="I35" i="27"/>
  <c r="H35" i="27"/>
  <c r="I34" i="27"/>
  <c r="H34" i="27"/>
  <c r="I33" i="27"/>
  <c r="H33" i="27"/>
  <c r="I32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K64" i="24"/>
  <c r="J64" i="24"/>
  <c r="I64" i="24"/>
  <c r="H64" i="24"/>
  <c r="K63" i="24"/>
  <c r="J63" i="24"/>
  <c r="I63" i="24"/>
  <c r="H63" i="24"/>
  <c r="K62" i="24"/>
  <c r="J62" i="24"/>
  <c r="I62" i="24"/>
  <c r="H62" i="24"/>
  <c r="K61" i="24"/>
  <c r="J61" i="24"/>
  <c r="I61" i="24"/>
  <c r="H61" i="24"/>
  <c r="K60" i="24"/>
  <c r="J60" i="24"/>
  <c r="I60" i="24"/>
  <c r="H60" i="24"/>
  <c r="K59" i="24"/>
  <c r="J59" i="24"/>
  <c r="I59" i="24"/>
  <c r="H59" i="24"/>
  <c r="K58" i="24"/>
  <c r="J58" i="24"/>
  <c r="I58" i="24"/>
  <c r="H58" i="24"/>
  <c r="K57" i="24"/>
  <c r="J57" i="24"/>
  <c r="I57" i="24"/>
  <c r="H57" i="24"/>
  <c r="K56" i="24"/>
  <c r="J56" i="24"/>
  <c r="I56" i="24"/>
  <c r="H56" i="24"/>
  <c r="K55" i="24"/>
  <c r="J55" i="24"/>
  <c r="I55" i="24"/>
  <c r="H55" i="24"/>
  <c r="K54" i="24"/>
  <c r="J54" i="24"/>
  <c r="I54" i="24"/>
  <c r="H54" i="24"/>
  <c r="K53" i="24"/>
  <c r="I53" i="24"/>
  <c r="H53" i="24"/>
  <c r="K52" i="24"/>
  <c r="I52" i="24"/>
  <c r="H52" i="24"/>
  <c r="K51" i="24"/>
  <c r="I51" i="24"/>
  <c r="H51" i="24"/>
  <c r="K50" i="24"/>
  <c r="I50" i="24"/>
  <c r="H50" i="24"/>
  <c r="K49" i="24"/>
  <c r="I49" i="24"/>
  <c r="H49" i="24"/>
  <c r="K48" i="24"/>
  <c r="I48" i="24"/>
  <c r="H48" i="24"/>
  <c r="K47" i="24"/>
  <c r="I47" i="24"/>
  <c r="H47" i="24"/>
  <c r="K46" i="24"/>
  <c r="I46" i="24"/>
  <c r="H46" i="24"/>
  <c r="K45" i="24"/>
  <c r="I45" i="24"/>
  <c r="H45" i="24"/>
  <c r="K44" i="24"/>
  <c r="I44" i="24"/>
  <c r="H44" i="24"/>
  <c r="K43" i="24"/>
  <c r="I43" i="24"/>
  <c r="H43" i="24"/>
  <c r="K42" i="24"/>
  <c r="I42" i="24"/>
  <c r="H42" i="24"/>
  <c r="K41" i="24"/>
  <c r="I41" i="24"/>
  <c r="H41" i="24"/>
  <c r="K40" i="24"/>
  <c r="I40" i="24"/>
  <c r="H40" i="24"/>
  <c r="K39" i="24"/>
  <c r="I39" i="24"/>
  <c r="H39" i="24"/>
  <c r="K38" i="24"/>
  <c r="I38" i="24"/>
  <c r="H38" i="24"/>
  <c r="I37" i="24"/>
  <c r="H37" i="24"/>
  <c r="I36" i="24"/>
  <c r="H36" i="24"/>
  <c r="I35" i="24"/>
  <c r="H35" i="24"/>
  <c r="I34" i="24"/>
  <c r="H34" i="24"/>
  <c r="I33" i="24"/>
  <c r="H33" i="24"/>
  <c r="I32" i="24"/>
  <c r="H32" i="24"/>
  <c r="H31" i="24"/>
  <c r="H30" i="24"/>
  <c r="H29" i="24"/>
  <c r="H28" i="24"/>
  <c r="H27" i="24"/>
  <c r="H26" i="24"/>
  <c r="H25" i="24"/>
  <c r="H24" i="24"/>
  <c r="H23" i="24"/>
  <c r="H22" i="24"/>
  <c r="H21" i="24"/>
  <c r="H20" i="24"/>
  <c r="H19" i="24"/>
  <c r="H18" i="24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38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J55" i="22"/>
  <c r="J56" i="22"/>
  <c r="J57" i="22"/>
  <c r="J58" i="22"/>
  <c r="J59" i="22"/>
  <c r="J60" i="22"/>
  <c r="J61" i="22"/>
  <c r="J62" i="22"/>
  <c r="J63" i="22"/>
  <c r="J64" i="22"/>
  <c r="J54" i="22"/>
  <c r="I32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18" i="22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J54" i="21"/>
  <c r="J55" i="21"/>
  <c r="J56" i="21"/>
  <c r="J57" i="21"/>
  <c r="J58" i="21"/>
  <c r="J59" i="21"/>
  <c r="J60" i="21"/>
  <c r="J61" i="21"/>
  <c r="J62" i="21"/>
  <c r="J63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K37" i="21"/>
  <c r="J53" i="21"/>
  <c r="H17" i="21"/>
  <c r="Q14" i="32" l="1"/>
  <c r="T14" i="32" s="1"/>
  <c r="AC14" i="32" s="1"/>
  <c r="O14" i="32"/>
  <c r="P14" i="32"/>
  <c r="V13" i="31"/>
  <c r="S13" i="31"/>
  <c r="R13" i="32"/>
  <c r="U13" i="32"/>
  <c r="X13" i="32"/>
  <c r="O15" i="32"/>
  <c r="P15" i="32"/>
  <c r="Q15" i="32"/>
  <c r="S13" i="32"/>
  <c r="AB13" i="32" s="1"/>
  <c r="Y13" i="32"/>
  <c r="P14" i="31"/>
  <c r="V14" i="31"/>
  <c r="O16" i="31"/>
  <c r="W13" i="31"/>
  <c r="R13" i="31"/>
  <c r="Y13" i="31" s="1"/>
  <c r="X13" i="31"/>
  <c r="Q15" i="31"/>
  <c r="E65" i="30"/>
  <c r="AF65" i="30" s="1" a="1"/>
  <c r="AF65" i="30" s="1"/>
  <c r="D65" i="30"/>
  <c r="E64" i="30"/>
  <c r="AF64" i="30" s="1" a="1"/>
  <c r="AF64" i="30" s="1"/>
  <c r="D64" i="30"/>
  <c r="E63" i="30"/>
  <c r="AF63" i="30" s="1" a="1"/>
  <c r="AF63" i="30" s="1"/>
  <c r="D63" i="30"/>
  <c r="E62" i="30"/>
  <c r="AF62" i="30" s="1" a="1"/>
  <c r="AF62" i="30" s="1"/>
  <c r="D62" i="30"/>
  <c r="AF61" i="30" a="1"/>
  <c r="AF61" i="30" s="1"/>
  <c r="E61" i="30"/>
  <c r="D61" i="30"/>
  <c r="AF60" i="30" a="1"/>
  <c r="AF60" i="30" s="1"/>
  <c r="E60" i="30"/>
  <c r="D60" i="30"/>
  <c r="E59" i="30"/>
  <c r="AF59" i="30" s="1" a="1"/>
  <c r="AF59" i="30" s="1"/>
  <c r="D59" i="30"/>
  <c r="AF58" i="30" a="1"/>
  <c r="AF58" i="30" s="1"/>
  <c r="E58" i="30"/>
  <c r="D58" i="30"/>
  <c r="E57" i="30"/>
  <c r="AF57" i="30" s="1" a="1"/>
  <c r="AF57" i="30" s="1"/>
  <c r="D57" i="30"/>
  <c r="E56" i="30"/>
  <c r="AF56" i="30" s="1" a="1"/>
  <c r="AF56" i="30" s="1"/>
  <c r="D56" i="30"/>
  <c r="E55" i="30"/>
  <c r="AF55" i="30" s="1" a="1"/>
  <c r="AF55" i="30" s="1"/>
  <c r="D55" i="30"/>
  <c r="E54" i="30"/>
  <c r="AF54" i="30" s="1" a="1"/>
  <c r="AF54" i="30" s="1"/>
  <c r="D54" i="30"/>
  <c r="AF53" i="30" a="1"/>
  <c r="AF53" i="30" s="1"/>
  <c r="E53" i="30"/>
  <c r="D53" i="30"/>
  <c r="E52" i="30"/>
  <c r="AF52" i="30" s="1" a="1"/>
  <c r="AF52" i="30" s="1"/>
  <c r="D52" i="30"/>
  <c r="E51" i="30"/>
  <c r="AF51" i="30" s="1" a="1"/>
  <c r="AF51" i="30" s="1"/>
  <c r="D51" i="30"/>
  <c r="AF50" i="30" a="1"/>
  <c r="AF50" i="30" s="1"/>
  <c r="E50" i="30"/>
  <c r="D50" i="30"/>
  <c r="E49" i="30"/>
  <c r="AF49" i="30" s="1" a="1"/>
  <c r="AF49" i="30" s="1"/>
  <c r="D49" i="30"/>
  <c r="E48" i="30"/>
  <c r="AF48" i="30" s="1" a="1"/>
  <c r="AF48" i="30" s="1"/>
  <c r="D48" i="30"/>
  <c r="E47" i="30"/>
  <c r="AF47" i="30" s="1" a="1"/>
  <c r="AF47" i="30" s="1"/>
  <c r="D47" i="30"/>
  <c r="E46" i="30"/>
  <c r="AF46" i="30" s="1" a="1"/>
  <c r="AF46" i="30" s="1"/>
  <c r="D46" i="30"/>
  <c r="AF45" i="30" a="1"/>
  <c r="AF45" i="30" s="1"/>
  <c r="E45" i="30"/>
  <c r="D45" i="30"/>
  <c r="AF44" i="30" a="1"/>
  <c r="AF44" i="30" s="1"/>
  <c r="E44" i="30"/>
  <c r="D44" i="30"/>
  <c r="E43" i="30"/>
  <c r="AF43" i="30" s="1" a="1"/>
  <c r="AF43" i="30" s="1"/>
  <c r="D43" i="30"/>
  <c r="AF42" i="30" a="1"/>
  <c r="AF42" i="30" s="1"/>
  <c r="E42" i="30"/>
  <c r="D42" i="30"/>
  <c r="E41" i="30"/>
  <c r="AF41" i="30" s="1" a="1"/>
  <c r="AF41" i="30" s="1"/>
  <c r="D41" i="30"/>
  <c r="E40" i="30"/>
  <c r="AF40" i="30" s="1" a="1"/>
  <c r="AF40" i="30" s="1"/>
  <c r="D40" i="30"/>
  <c r="E39" i="30"/>
  <c r="AF39" i="30" s="1" a="1"/>
  <c r="AF39" i="30" s="1"/>
  <c r="D39" i="30"/>
  <c r="E38" i="30"/>
  <c r="AF38" i="30" s="1" a="1"/>
  <c r="AF38" i="30" s="1"/>
  <c r="D38" i="30"/>
  <c r="E37" i="30"/>
  <c r="AF37" i="30" s="1" a="1"/>
  <c r="AF37" i="30" s="1"/>
  <c r="D37" i="30"/>
  <c r="E36" i="30"/>
  <c r="AF36" i="30" s="1" a="1"/>
  <c r="AF36" i="30" s="1"/>
  <c r="D36" i="30"/>
  <c r="E35" i="30"/>
  <c r="AF35" i="30" s="1" a="1"/>
  <c r="AF35" i="30" s="1"/>
  <c r="D35" i="30"/>
  <c r="E34" i="30"/>
  <c r="AF34" i="30" s="1" a="1"/>
  <c r="AF34" i="30" s="1"/>
  <c r="D34" i="30"/>
  <c r="AF33" i="30" a="1"/>
  <c r="AF33" i="30" s="1"/>
  <c r="E33" i="30"/>
  <c r="D33" i="30"/>
  <c r="E32" i="30"/>
  <c r="AF32" i="30" s="1" a="1"/>
  <c r="AF32" i="30" s="1"/>
  <c r="D32" i="30"/>
  <c r="E31" i="30"/>
  <c r="AF31" i="30" s="1" a="1"/>
  <c r="AF31" i="30" s="1"/>
  <c r="D31" i="30"/>
  <c r="AF30" i="30" a="1"/>
  <c r="AF30" i="30" s="1"/>
  <c r="E30" i="30"/>
  <c r="D30" i="30"/>
  <c r="E29" i="30"/>
  <c r="AF29" i="30" s="1" a="1"/>
  <c r="AF29" i="30" s="1"/>
  <c r="D29" i="30"/>
  <c r="E28" i="30"/>
  <c r="AF28" i="30" s="1" a="1"/>
  <c r="AF28" i="30" s="1"/>
  <c r="D28" i="30"/>
  <c r="E27" i="30"/>
  <c r="AF27" i="30" s="1" a="1"/>
  <c r="AF27" i="30" s="1"/>
  <c r="D27" i="30"/>
  <c r="E26" i="30"/>
  <c r="AF26" i="30" s="1" a="1"/>
  <c r="AF26" i="30" s="1"/>
  <c r="D26" i="30"/>
  <c r="AF25" i="30" a="1"/>
  <c r="AF25" i="30" s="1"/>
  <c r="E25" i="30"/>
  <c r="D25" i="30"/>
  <c r="AF24" i="30" a="1"/>
  <c r="AF24" i="30" s="1"/>
  <c r="E24" i="30"/>
  <c r="D24" i="30"/>
  <c r="E23" i="30"/>
  <c r="AF23" i="30" s="1" a="1"/>
  <c r="AF23" i="30" s="1"/>
  <c r="D23" i="30"/>
  <c r="AF22" i="30" a="1"/>
  <c r="AF22" i="30" s="1"/>
  <c r="E22" i="30"/>
  <c r="D22" i="30"/>
  <c r="AF21" i="30" a="1"/>
  <c r="AF21" i="30" s="1"/>
  <c r="E21" i="30"/>
  <c r="D21" i="30"/>
  <c r="E20" i="30"/>
  <c r="AF20" i="30" s="1" a="1"/>
  <c r="AF20" i="30" s="1"/>
  <c r="D20" i="30"/>
  <c r="E19" i="30"/>
  <c r="AF19" i="30" s="1" a="1"/>
  <c r="AF19" i="30" s="1"/>
  <c r="D19" i="30"/>
  <c r="E18" i="30"/>
  <c r="AF18" i="30" s="1" a="1"/>
  <c r="AF18" i="30" s="1"/>
  <c r="D18" i="30"/>
  <c r="E17" i="30"/>
  <c r="AF17" i="30" s="1" a="1"/>
  <c r="AF17" i="30" s="1"/>
  <c r="D17" i="30"/>
  <c r="AF16" i="30" a="1"/>
  <c r="AF16" i="30" s="1"/>
  <c r="E16" i="30"/>
  <c r="D16" i="30"/>
  <c r="E15" i="30"/>
  <c r="AF15" i="30" s="1" a="1"/>
  <c r="AF15" i="30" s="1"/>
  <c r="D15" i="30"/>
  <c r="E14" i="30"/>
  <c r="AF14" i="30" s="1" a="1"/>
  <c r="AF14" i="30" s="1"/>
  <c r="D14" i="30"/>
  <c r="T4" i="30"/>
  <c r="T3" i="30"/>
  <c r="T2" i="30"/>
  <c r="B2" i="30"/>
  <c r="E65" i="29"/>
  <c r="AB65" i="29" s="1" a="1"/>
  <c r="AB65" i="29" s="1"/>
  <c r="D65" i="29"/>
  <c r="E64" i="29"/>
  <c r="AB64" i="29" s="1" a="1"/>
  <c r="AB64" i="29" s="1"/>
  <c r="D64" i="29"/>
  <c r="E63" i="29"/>
  <c r="AB63" i="29" s="1" a="1"/>
  <c r="AB63" i="29" s="1"/>
  <c r="D63" i="29"/>
  <c r="E62" i="29"/>
  <c r="AB62" i="29" s="1" a="1"/>
  <c r="AB62" i="29" s="1"/>
  <c r="D62" i="29"/>
  <c r="AB61" i="29" a="1"/>
  <c r="AB61" i="29" s="1"/>
  <c r="E61" i="29"/>
  <c r="D61" i="29"/>
  <c r="E60" i="29"/>
  <c r="AB60" i="29" s="1" a="1"/>
  <c r="AB60" i="29" s="1"/>
  <c r="D60" i="29"/>
  <c r="E59" i="29"/>
  <c r="AB59" i="29" s="1" a="1"/>
  <c r="AB59" i="29" s="1"/>
  <c r="D59" i="29"/>
  <c r="E58" i="29"/>
  <c r="AB58" i="29" s="1" a="1"/>
  <c r="AB58" i="29" s="1"/>
  <c r="D58" i="29"/>
  <c r="AB57" i="29" a="1"/>
  <c r="AB57" i="29" s="1"/>
  <c r="E57" i="29"/>
  <c r="D57" i="29"/>
  <c r="E56" i="29"/>
  <c r="AB56" i="29" s="1" a="1"/>
  <c r="AB56" i="29" s="1"/>
  <c r="D56" i="29"/>
  <c r="E55" i="29"/>
  <c r="AB55" i="29" s="1" a="1"/>
  <c r="AB55" i="29" s="1"/>
  <c r="D55" i="29"/>
  <c r="E54" i="29"/>
  <c r="AB54" i="29" s="1" a="1"/>
  <c r="AB54" i="29" s="1"/>
  <c r="D54" i="29"/>
  <c r="AB53" i="29" a="1"/>
  <c r="AB53" i="29" s="1"/>
  <c r="E53" i="29"/>
  <c r="D53" i="29"/>
  <c r="E52" i="29"/>
  <c r="AB52" i="29" s="1" a="1"/>
  <c r="AB52" i="29" s="1"/>
  <c r="D52" i="29"/>
  <c r="E51" i="29"/>
  <c r="AB51" i="29" s="1" a="1"/>
  <c r="AB51" i="29" s="1"/>
  <c r="D51" i="29"/>
  <c r="E50" i="29"/>
  <c r="AB50" i="29" s="1" a="1"/>
  <c r="AB50" i="29" s="1"/>
  <c r="D50" i="29"/>
  <c r="E49" i="29"/>
  <c r="AB49" i="29" s="1" a="1"/>
  <c r="AB49" i="29" s="1"/>
  <c r="D49" i="29"/>
  <c r="AB48" i="29" a="1"/>
  <c r="AB48" i="29" s="1"/>
  <c r="E48" i="29"/>
  <c r="D48" i="29"/>
  <c r="E47" i="29"/>
  <c r="AB47" i="29" s="1" a="1"/>
  <c r="AB47" i="29" s="1"/>
  <c r="D47" i="29"/>
  <c r="E46" i="29"/>
  <c r="AB46" i="29" s="1" a="1"/>
  <c r="AB46" i="29" s="1"/>
  <c r="D46" i="29"/>
  <c r="E45" i="29"/>
  <c r="AB45" i="29" s="1" a="1"/>
  <c r="AB45" i="29" s="1"/>
  <c r="D45" i="29"/>
  <c r="AB44" i="29" a="1"/>
  <c r="AB44" i="29" s="1"/>
  <c r="E44" i="29"/>
  <c r="D44" i="29"/>
  <c r="E43" i="29"/>
  <c r="AB43" i="29" s="1" a="1"/>
  <c r="AB43" i="29" s="1"/>
  <c r="D43" i="29"/>
  <c r="E42" i="29"/>
  <c r="AB42" i="29" s="1" a="1"/>
  <c r="AB42" i="29" s="1"/>
  <c r="D42" i="29"/>
  <c r="AB41" i="29" a="1"/>
  <c r="AB41" i="29" s="1"/>
  <c r="E41" i="29"/>
  <c r="D41" i="29"/>
  <c r="E40" i="29"/>
  <c r="AB40" i="29" s="1" a="1"/>
  <c r="AB40" i="29" s="1"/>
  <c r="D40" i="29"/>
  <c r="AB39" i="29" a="1"/>
  <c r="AB39" i="29" s="1"/>
  <c r="E39" i="29"/>
  <c r="D39" i="29"/>
  <c r="E38" i="29"/>
  <c r="AB38" i="29" s="1" a="1"/>
  <c r="AB38" i="29" s="1"/>
  <c r="D38" i="29"/>
  <c r="E37" i="29"/>
  <c r="AB37" i="29" s="1" a="1"/>
  <c r="AB37" i="29" s="1"/>
  <c r="D37" i="29"/>
  <c r="E36" i="29"/>
  <c r="AB36" i="29" s="1" a="1"/>
  <c r="AB36" i="29" s="1"/>
  <c r="D36" i="29"/>
  <c r="AB35" i="29" a="1"/>
  <c r="AB35" i="29" s="1"/>
  <c r="E35" i="29"/>
  <c r="D35" i="29"/>
  <c r="E34" i="29"/>
  <c r="AB34" i="29" s="1" a="1"/>
  <c r="AB34" i="29" s="1"/>
  <c r="D34" i="29"/>
  <c r="E33" i="29"/>
  <c r="AB33" i="29" s="1" a="1"/>
  <c r="AB33" i="29" s="1"/>
  <c r="D33" i="29"/>
  <c r="E32" i="29"/>
  <c r="AB32" i="29" s="1" a="1"/>
  <c r="AB32" i="29" s="1"/>
  <c r="D32" i="29"/>
  <c r="AB31" i="29" a="1"/>
  <c r="AB31" i="29" s="1"/>
  <c r="E31" i="29"/>
  <c r="D31" i="29"/>
  <c r="E30" i="29"/>
  <c r="AB30" i="29" s="1" a="1"/>
  <c r="AB30" i="29" s="1"/>
  <c r="D30" i="29"/>
  <c r="AB29" i="29" a="1"/>
  <c r="AB29" i="29" s="1"/>
  <c r="E29" i="29"/>
  <c r="D29" i="29"/>
  <c r="E28" i="29"/>
  <c r="AB28" i="29" s="1" a="1"/>
  <c r="AB28" i="29" s="1"/>
  <c r="D28" i="29"/>
  <c r="AB27" i="29" a="1"/>
  <c r="AB27" i="29" s="1"/>
  <c r="E27" i="29"/>
  <c r="D27" i="29"/>
  <c r="E26" i="29"/>
  <c r="AB26" i="29" s="1" a="1"/>
  <c r="AB26" i="29" s="1"/>
  <c r="D26" i="29"/>
  <c r="E25" i="29"/>
  <c r="AB25" i="29" s="1" a="1"/>
  <c r="AB25" i="29" s="1"/>
  <c r="D25" i="29"/>
  <c r="AB24" i="29" a="1"/>
  <c r="AB24" i="29" s="1"/>
  <c r="E24" i="29"/>
  <c r="D24" i="29"/>
  <c r="E23" i="29"/>
  <c r="AB23" i="29" s="1" a="1"/>
  <c r="AB23" i="29" s="1"/>
  <c r="D23" i="29"/>
  <c r="AB22" i="29" a="1"/>
  <c r="AB22" i="29" s="1"/>
  <c r="E22" i="29"/>
  <c r="D22" i="29"/>
  <c r="E21" i="29"/>
  <c r="AB21" i="29" s="1" a="1"/>
  <c r="AB21" i="29" s="1"/>
  <c r="D21" i="29"/>
  <c r="E20" i="29"/>
  <c r="AB20" i="29" s="1" a="1"/>
  <c r="AB20" i="29" s="1"/>
  <c r="D20" i="29"/>
  <c r="AB19" i="29" a="1"/>
  <c r="AB19" i="29" s="1"/>
  <c r="E19" i="29"/>
  <c r="D19" i="29"/>
  <c r="E18" i="29"/>
  <c r="AB18" i="29" s="1" a="1"/>
  <c r="AB18" i="29" s="1"/>
  <c r="D18" i="29"/>
  <c r="E17" i="29"/>
  <c r="AB17" i="29" s="1" a="1"/>
  <c r="AB17" i="29" s="1"/>
  <c r="D17" i="29"/>
  <c r="AB16" i="29" a="1"/>
  <c r="AB16" i="29" s="1"/>
  <c r="E16" i="29"/>
  <c r="D16" i="29"/>
  <c r="E15" i="29"/>
  <c r="AB15" i="29" s="1" a="1"/>
  <c r="AB15" i="29" s="1"/>
  <c r="D15" i="29"/>
  <c r="E14" i="29"/>
  <c r="AB14" i="29" s="1" a="1"/>
  <c r="AB14" i="29" s="1"/>
  <c r="D14" i="29"/>
  <c r="N14" i="29" s="1"/>
  <c r="N15" i="29" s="1"/>
  <c r="B2" i="29"/>
  <c r="T3" i="28"/>
  <c r="T4" i="28"/>
  <c r="T2" i="28"/>
  <c r="E64" i="28"/>
  <c r="AF64" i="28" s="1" a="1"/>
  <c r="AF64" i="28" s="1"/>
  <c r="D64" i="28"/>
  <c r="E63" i="28"/>
  <c r="AF63" i="28" s="1" a="1"/>
  <c r="AF63" i="28" s="1"/>
  <c r="D63" i="28"/>
  <c r="E62" i="28"/>
  <c r="AF62" i="28" s="1" a="1"/>
  <c r="AF62" i="28" s="1"/>
  <c r="D62" i="28"/>
  <c r="E61" i="28"/>
  <c r="AF61" i="28" s="1" a="1"/>
  <c r="AF61" i="28" s="1"/>
  <c r="D61" i="28"/>
  <c r="E60" i="28"/>
  <c r="AF60" i="28" s="1" a="1"/>
  <c r="AF60" i="28" s="1"/>
  <c r="D60" i="28"/>
  <c r="E59" i="28"/>
  <c r="AF59" i="28" s="1" a="1"/>
  <c r="AF59" i="28" s="1"/>
  <c r="D59" i="28"/>
  <c r="E58" i="28"/>
  <c r="AF58" i="28" s="1" a="1"/>
  <c r="AF58" i="28" s="1"/>
  <c r="D58" i="28"/>
  <c r="E57" i="28"/>
  <c r="AF57" i="28" s="1" a="1"/>
  <c r="AF57" i="28" s="1"/>
  <c r="D57" i="28"/>
  <c r="E56" i="28"/>
  <c r="AF56" i="28" s="1" a="1"/>
  <c r="AF56" i="28" s="1"/>
  <c r="D56" i="28"/>
  <c r="E55" i="28"/>
  <c r="AF55" i="28" s="1" a="1"/>
  <c r="AF55" i="28" s="1"/>
  <c r="D55" i="28"/>
  <c r="E54" i="28"/>
  <c r="AF54" i="28" s="1" a="1"/>
  <c r="AF54" i="28" s="1"/>
  <c r="D54" i="28"/>
  <c r="E53" i="28"/>
  <c r="AF53" i="28" s="1" a="1"/>
  <c r="AF53" i="28" s="1"/>
  <c r="D53" i="28"/>
  <c r="E52" i="28"/>
  <c r="AF52" i="28" s="1" a="1"/>
  <c r="AF52" i="28" s="1"/>
  <c r="D52" i="28"/>
  <c r="E51" i="28"/>
  <c r="AF51" i="28" s="1" a="1"/>
  <c r="AF51" i="28" s="1"/>
  <c r="D51" i="28"/>
  <c r="E50" i="28"/>
  <c r="AF50" i="28" s="1" a="1"/>
  <c r="AF50" i="28" s="1"/>
  <c r="D50" i="28"/>
  <c r="E49" i="28"/>
  <c r="AF49" i="28" s="1" a="1"/>
  <c r="AF49" i="28" s="1"/>
  <c r="D49" i="28"/>
  <c r="E48" i="28"/>
  <c r="AF48" i="28" s="1" a="1"/>
  <c r="AF48" i="28" s="1"/>
  <c r="D48" i="28"/>
  <c r="E47" i="28"/>
  <c r="AF47" i="28" s="1" a="1"/>
  <c r="AF47" i="28" s="1"/>
  <c r="D47" i="28"/>
  <c r="E46" i="28"/>
  <c r="AF46" i="28" s="1" a="1"/>
  <c r="AF46" i="28" s="1"/>
  <c r="D46" i="28"/>
  <c r="E45" i="28"/>
  <c r="AF45" i="28" s="1" a="1"/>
  <c r="AF45" i="28" s="1"/>
  <c r="D45" i="28"/>
  <c r="E44" i="28"/>
  <c r="AF44" i="28" s="1" a="1"/>
  <c r="AF44" i="28" s="1"/>
  <c r="D44" i="28"/>
  <c r="E43" i="28"/>
  <c r="AF43" i="28" s="1" a="1"/>
  <c r="AF43" i="28" s="1"/>
  <c r="D43" i="28"/>
  <c r="E42" i="28"/>
  <c r="AF42" i="28" s="1" a="1"/>
  <c r="AF42" i="28" s="1"/>
  <c r="D42" i="28"/>
  <c r="E41" i="28"/>
  <c r="AF41" i="28" s="1" a="1"/>
  <c r="AF41" i="28" s="1"/>
  <c r="D41" i="28"/>
  <c r="E40" i="28"/>
  <c r="AF40" i="28" s="1" a="1"/>
  <c r="AF40" i="28" s="1"/>
  <c r="D40" i="28"/>
  <c r="E39" i="28"/>
  <c r="AF39" i="28" s="1" a="1"/>
  <c r="AF39" i="28" s="1"/>
  <c r="D39" i="28"/>
  <c r="E38" i="28"/>
  <c r="AF38" i="28" s="1" a="1"/>
  <c r="AF38" i="28" s="1"/>
  <c r="D38" i="28"/>
  <c r="E37" i="28"/>
  <c r="AF37" i="28" s="1" a="1"/>
  <c r="AF37" i="28" s="1"/>
  <c r="D37" i="28"/>
  <c r="E36" i="28"/>
  <c r="AF36" i="28" s="1" a="1"/>
  <c r="AF36" i="28" s="1"/>
  <c r="D36" i="28"/>
  <c r="E35" i="28"/>
  <c r="AF35" i="28" s="1" a="1"/>
  <c r="AF35" i="28" s="1"/>
  <c r="D35" i="28"/>
  <c r="E34" i="28"/>
  <c r="AF34" i="28" s="1" a="1"/>
  <c r="AF34" i="28" s="1"/>
  <c r="D34" i="28"/>
  <c r="E33" i="28"/>
  <c r="AF33" i="28" s="1" a="1"/>
  <c r="AF33" i="28" s="1"/>
  <c r="D33" i="28"/>
  <c r="E32" i="28"/>
  <c r="AF32" i="28" s="1" a="1"/>
  <c r="AF32" i="28" s="1"/>
  <c r="D32" i="28"/>
  <c r="E31" i="28"/>
  <c r="AF31" i="28" s="1" a="1"/>
  <c r="AF31" i="28" s="1"/>
  <c r="D31" i="28"/>
  <c r="E30" i="28"/>
  <c r="AF30" i="28" s="1" a="1"/>
  <c r="AF30" i="28" s="1"/>
  <c r="D30" i="28"/>
  <c r="E29" i="28"/>
  <c r="AF29" i="28" s="1" a="1"/>
  <c r="AF29" i="28" s="1"/>
  <c r="D29" i="28"/>
  <c r="E28" i="28"/>
  <c r="AF28" i="28" s="1" a="1"/>
  <c r="AF28" i="28" s="1"/>
  <c r="D28" i="28"/>
  <c r="E27" i="28"/>
  <c r="AF27" i="28" s="1" a="1"/>
  <c r="AF27" i="28" s="1"/>
  <c r="D27" i="28"/>
  <c r="E26" i="28"/>
  <c r="AF26" i="28" s="1" a="1"/>
  <c r="AF26" i="28" s="1"/>
  <c r="D26" i="28"/>
  <c r="E25" i="28"/>
  <c r="AF25" i="28" s="1" a="1"/>
  <c r="AF25" i="28" s="1"/>
  <c r="D25" i="28"/>
  <c r="E24" i="28"/>
  <c r="AF24" i="28" s="1" a="1"/>
  <c r="AF24" i="28" s="1"/>
  <c r="D24" i="28"/>
  <c r="E23" i="28"/>
  <c r="AF23" i="28" s="1" a="1"/>
  <c r="AF23" i="28" s="1"/>
  <c r="D23" i="28"/>
  <c r="E22" i="28"/>
  <c r="AF22" i="28" s="1" a="1"/>
  <c r="AF22" i="28" s="1"/>
  <c r="D22" i="28"/>
  <c r="E21" i="28"/>
  <c r="AF21" i="28" s="1" a="1"/>
  <c r="AF21" i="28" s="1"/>
  <c r="D21" i="28"/>
  <c r="E20" i="28"/>
  <c r="AF20" i="28" s="1" a="1"/>
  <c r="AF20" i="28" s="1"/>
  <c r="D20" i="28"/>
  <c r="E19" i="28"/>
  <c r="AF19" i="28" s="1" a="1"/>
  <c r="AF19" i="28" s="1"/>
  <c r="D19" i="28"/>
  <c r="E18" i="28"/>
  <c r="AF18" i="28" s="1" a="1"/>
  <c r="AF18" i="28" s="1"/>
  <c r="D18" i="28"/>
  <c r="E17" i="28"/>
  <c r="AF17" i="28" s="1" a="1"/>
  <c r="AF17" i="28" s="1"/>
  <c r="D17" i="28"/>
  <c r="E16" i="28"/>
  <c r="AF16" i="28" s="1" a="1"/>
  <c r="AF16" i="28" s="1"/>
  <c r="D16" i="28"/>
  <c r="E15" i="28"/>
  <c r="AF15" i="28" s="1" a="1"/>
  <c r="AF15" i="28" s="1"/>
  <c r="D15" i="28"/>
  <c r="E14" i="28"/>
  <c r="AF14" i="28" s="1" a="1"/>
  <c r="AF14" i="28" s="1"/>
  <c r="D14" i="28"/>
  <c r="E13" i="28"/>
  <c r="AF13" i="28" s="1" a="1"/>
  <c r="AF13" i="28" s="1"/>
  <c r="D13" i="28"/>
  <c r="B2" i="28"/>
  <c r="E64" i="27"/>
  <c r="AB64" i="27" s="1" a="1"/>
  <c r="AB64" i="27" s="1"/>
  <c r="D64" i="27"/>
  <c r="E63" i="27"/>
  <c r="AB63" i="27" s="1" a="1"/>
  <c r="AB63" i="27" s="1"/>
  <c r="D63" i="27"/>
  <c r="E62" i="27"/>
  <c r="AB62" i="27" s="1" a="1"/>
  <c r="AB62" i="27" s="1"/>
  <c r="D62" i="27"/>
  <c r="E61" i="27"/>
  <c r="AB61" i="27" s="1" a="1"/>
  <c r="AB61" i="27" s="1"/>
  <c r="D61" i="27"/>
  <c r="E60" i="27"/>
  <c r="AB60" i="27" s="1" a="1"/>
  <c r="AB60" i="27" s="1"/>
  <c r="D60" i="27"/>
  <c r="E59" i="27"/>
  <c r="AB59" i="27" s="1" a="1"/>
  <c r="AB59" i="27" s="1"/>
  <c r="D59" i="27"/>
  <c r="E58" i="27"/>
  <c r="AB58" i="27" s="1" a="1"/>
  <c r="AB58" i="27" s="1"/>
  <c r="D58" i="27"/>
  <c r="E57" i="27"/>
  <c r="AB57" i="27" s="1" a="1"/>
  <c r="AB57" i="27" s="1"/>
  <c r="D57" i="27"/>
  <c r="E56" i="27"/>
  <c r="AB56" i="27" s="1" a="1"/>
  <c r="AB56" i="27" s="1"/>
  <c r="D56" i="27"/>
  <c r="E55" i="27"/>
  <c r="AB55" i="27" s="1" a="1"/>
  <c r="AB55" i="27" s="1"/>
  <c r="D55" i="27"/>
  <c r="E54" i="27"/>
  <c r="AB54" i="27" s="1" a="1"/>
  <c r="AB54" i="27" s="1"/>
  <c r="D54" i="27"/>
  <c r="E53" i="27"/>
  <c r="AB53" i="27" s="1" a="1"/>
  <c r="AB53" i="27" s="1"/>
  <c r="D53" i="27"/>
  <c r="E52" i="27"/>
  <c r="AB52" i="27" s="1" a="1"/>
  <c r="AB52" i="27" s="1"/>
  <c r="D52" i="27"/>
  <c r="E51" i="27"/>
  <c r="AB51" i="27" s="1" a="1"/>
  <c r="AB51" i="27" s="1"/>
  <c r="D51" i="27"/>
  <c r="E50" i="27"/>
  <c r="AB50" i="27" s="1" a="1"/>
  <c r="AB50" i="27" s="1"/>
  <c r="D50" i="27"/>
  <c r="E49" i="27"/>
  <c r="AB49" i="27" s="1" a="1"/>
  <c r="AB49" i="27" s="1"/>
  <c r="D49" i="27"/>
  <c r="E48" i="27"/>
  <c r="AB48" i="27" s="1" a="1"/>
  <c r="AB48" i="27" s="1"/>
  <c r="D48" i="27"/>
  <c r="E47" i="27"/>
  <c r="AB47" i="27" s="1" a="1"/>
  <c r="AB47" i="27" s="1"/>
  <c r="D47" i="27"/>
  <c r="E46" i="27"/>
  <c r="AB46" i="27" s="1" a="1"/>
  <c r="AB46" i="27" s="1"/>
  <c r="D46" i="27"/>
  <c r="E45" i="27"/>
  <c r="AB45" i="27" s="1" a="1"/>
  <c r="AB45" i="27" s="1"/>
  <c r="D45" i="27"/>
  <c r="E44" i="27"/>
  <c r="AB44" i="27" s="1" a="1"/>
  <c r="AB44" i="27" s="1"/>
  <c r="D44" i="27"/>
  <c r="E43" i="27"/>
  <c r="AB43" i="27" s="1" a="1"/>
  <c r="AB43" i="27" s="1"/>
  <c r="D43" i="27"/>
  <c r="E42" i="27"/>
  <c r="AB42" i="27" s="1" a="1"/>
  <c r="AB42" i="27" s="1"/>
  <c r="D42" i="27"/>
  <c r="E41" i="27"/>
  <c r="AB41" i="27" s="1" a="1"/>
  <c r="AB41" i="27" s="1"/>
  <c r="D41" i="27"/>
  <c r="E40" i="27"/>
  <c r="AB40" i="27" s="1" a="1"/>
  <c r="AB40" i="27" s="1"/>
  <c r="D40" i="27"/>
  <c r="E39" i="27"/>
  <c r="AB39" i="27" s="1" a="1"/>
  <c r="AB39" i="27" s="1"/>
  <c r="D39" i="27"/>
  <c r="E38" i="27"/>
  <c r="AB38" i="27" s="1" a="1"/>
  <c r="AB38" i="27" s="1"/>
  <c r="D38" i="27"/>
  <c r="E37" i="27"/>
  <c r="AB37" i="27" s="1" a="1"/>
  <c r="AB37" i="27" s="1"/>
  <c r="D37" i="27"/>
  <c r="E36" i="27"/>
  <c r="AB36" i="27" s="1" a="1"/>
  <c r="AB36" i="27" s="1"/>
  <c r="D36" i="27"/>
  <c r="E35" i="27"/>
  <c r="AB35" i="27" s="1" a="1"/>
  <c r="AB35" i="27" s="1"/>
  <c r="D35" i="27"/>
  <c r="E34" i="27"/>
  <c r="AB34" i="27" s="1" a="1"/>
  <c r="AB34" i="27" s="1"/>
  <c r="D34" i="27"/>
  <c r="E33" i="27"/>
  <c r="AB33" i="27" s="1" a="1"/>
  <c r="AB33" i="27" s="1"/>
  <c r="D33" i="27"/>
  <c r="E32" i="27"/>
  <c r="AB32" i="27" s="1" a="1"/>
  <c r="AB32" i="27" s="1"/>
  <c r="D32" i="27"/>
  <c r="E31" i="27"/>
  <c r="AB31" i="27" s="1" a="1"/>
  <c r="AB31" i="27" s="1"/>
  <c r="D31" i="27"/>
  <c r="E30" i="27"/>
  <c r="AB30" i="27" s="1" a="1"/>
  <c r="AB30" i="27" s="1"/>
  <c r="D30" i="27"/>
  <c r="E29" i="27"/>
  <c r="AB29" i="27" s="1" a="1"/>
  <c r="AB29" i="27" s="1"/>
  <c r="D29" i="27"/>
  <c r="E28" i="27"/>
  <c r="AB28" i="27" s="1" a="1"/>
  <c r="AB28" i="27" s="1"/>
  <c r="D28" i="27"/>
  <c r="E27" i="27"/>
  <c r="AB27" i="27" s="1" a="1"/>
  <c r="AB27" i="27" s="1"/>
  <c r="D27" i="27"/>
  <c r="E26" i="27"/>
  <c r="AB26" i="27" s="1" a="1"/>
  <c r="AB26" i="27" s="1"/>
  <c r="D26" i="27"/>
  <c r="E25" i="27"/>
  <c r="AB25" i="27" s="1" a="1"/>
  <c r="AB25" i="27" s="1"/>
  <c r="D25" i="27"/>
  <c r="E24" i="27"/>
  <c r="AB24" i="27" s="1" a="1"/>
  <c r="AB24" i="27" s="1"/>
  <c r="D24" i="27"/>
  <c r="E23" i="27"/>
  <c r="AB23" i="27" s="1" a="1"/>
  <c r="AB23" i="27" s="1"/>
  <c r="D23" i="27"/>
  <c r="AB22" i="27" a="1"/>
  <c r="AB22" i="27" s="1"/>
  <c r="E22" i="27"/>
  <c r="D22" i="27"/>
  <c r="E21" i="27"/>
  <c r="AB21" i="27" s="1" a="1"/>
  <c r="AB21" i="27" s="1"/>
  <c r="D21" i="27"/>
  <c r="E20" i="27"/>
  <c r="AB20" i="27" s="1" a="1"/>
  <c r="AB20" i="27" s="1"/>
  <c r="D20" i="27"/>
  <c r="E19" i="27"/>
  <c r="AB19" i="27" s="1" a="1"/>
  <c r="AB19" i="27" s="1"/>
  <c r="D19" i="27"/>
  <c r="E18" i="27"/>
  <c r="AB18" i="27" s="1" a="1"/>
  <c r="AB18" i="27" s="1"/>
  <c r="D18" i="27"/>
  <c r="E17" i="27"/>
  <c r="AB17" i="27" s="1" a="1"/>
  <c r="AB17" i="27" s="1"/>
  <c r="D17" i="27"/>
  <c r="E16" i="27"/>
  <c r="AB16" i="27" s="1" a="1"/>
  <c r="AB16" i="27" s="1"/>
  <c r="D16" i="27"/>
  <c r="E15" i="27"/>
  <c r="AB15" i="27" s="1" a="1"/>
  <c r="AB15" i="27" s="1"/>
  <c r="D15" i="27"/>
  <c r="E14" i="27"/>
  <c r="AB14" i="27" s="1" a="1"/>
  <c r="AB14" i="27" s="1"/>
  <c r="D14" i="27"/>
  <c r="E13" i="27"/>
  <c r="AB13" i="27" s="1" a="1"/>
  <c r="AB13" i="27" s="1"/>
  <c r="AD13" i="27" s="1"/>
  <c r="Q13" i="27" s="1"/>
  <c r="D13" i="27"/>
  <c r="N13" i="27" s="1"/>
  <c r="B2" i="27"/>
  <c r="O38" i="19"/>
  <c r="N16" i="29" l="1"/>
  <c r="Z14" i="32"/>
  <c r="Z13" i="31"/>
  <c r="AE13" i="31" s="1"/>
  <c r="AA13" i="31"/>
  <c r="AF13" i="31" s="1"/>
  <c r="T13" i="31"/>
  <c r="U13" i="31" s="1"/>
  <c r="T15" i="32"/>
  <c r="AC15" i="32" s="1"/>
  <c r="Z15" i="32"/>
  <c r="Q16" i="32"/>
  <c r="P16" i="32"/>
  <c r="R14" i="32"/>
  <c r="X14" i="32"/>
  <c r="U14" i="32"/>
  <c r="O16" i="32"/>
  <c r="S14" i="32"/>
  <c r="AB14" i="32" s="1"/>
  <c r="Y14" i="32"/>
  <c r="AD13" i="32"/>
  <c r="AA13" i="32"/>
  <c r="AE13" i="32" s="1"/>
  <c r="V13" i="32"/>
  <c r="W13" i="32" s="1"/>
  <c r="P15" i="31"/>
  <c r="V15" i="31"/>
  <c r="O17" i="31"/>
  <c r="Q16" i="31"/>
  <c r="S15" i="31"/>
  <c r="R14" i="31"/>
  <c r="Y14" i="31" s="1"/>
  <c r="X14" i="31"/>
  <c r="Z14" i="31" s="1"/>
  <c r="S14" i="31"/>
  <c r="W14" i="31"/>
  <c r="N3" i="28"/>
  <c r="O4" i="30"/>
  <c r="P4" i="30"/>
  <c r="N4" i="30"/>
  <c r="AG14" i="30"/>
  <c r="O14" i="30" s="1"/>
  <c r="AI14" i="30"/>
  <c r="AH14" i="30"/>
  <c r="P14" i="30" s="1"/>
  <c r="N14" i="30"/>
  <c r="N15" i="30"/>
  <c r="N16" i="30" s="1"/>
  <c r="N17" i="30" s="1"/>
  <c r="N18" i="30" s="1"/>
  <c r="N19" i="30" s="1"/>
  <c r="N20" i="30" s="1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AC14" i="29"/>
  <c r="O14" i="29" s="1"/>
  <c r="AD14" i="29"/>
  <c r="Q14" i="29" s="1"/>
  <c r="N17" i="29"/>
  <c r="N18" i="29" s="1"/>
  <c r="N19" i="29" s="1"/>
  <c r="N20" i="29" s="1"/>
  <c r="N21" i="29" s="1"/>
  <c r="N22" i="29" s="1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O3" i="28"/>
  <c r="P3" i="28"/>
  <c r="AI13" i="28"/>
  <c r="Q13" i="28" s="1"/>
  <c r="AH13" i="28"/>
  <c r="P13" i="28" s="1"/>
  <c r="Y13" i="28" s="1"/>
  <c r="AG13" i="28"/>
  <c r="N13" i="28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X13" i="27"/>
  <c r="R13" i="27"/>
  <c r="Y13" i="27" s="1"/>
  <c r="AC13" i="27"/>
  <c r="O13" i="27" s="1"/>
  <c r="S13" i="27" s="1"/>
  <c r="AD14" i="27"/>
  <c r="N14" i="27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" i="18"/>
  <c r="E64" i="24"/>
  <c r="T64" i="24" s="1" a="1"/>
  <c r="T64" i="24" s="1"/>
  <c r="D64" i="24"/>
  <c r="E63" i="24"/>
  <c r="T63" i="24" s="1" a="1"/>
  <c r="T63" i="24" s="1"/>
  <c r="D63" i="24"/>
  <c r="E62" i="24"/>
  <c r="T62" i="24" s="1" a="1"/>
  <c r="T62" i="24" s="1"/>
  <c r="D62" i="24"/>
  <c r="E61" i="24"/>
  <c r="T61" i="24" s="1" a="1"/>
  <c r="T61" i="24" s="1"/>
  <c r="D61" i="24"/>
  <c r="E60" i="24"/>
  <c r="T60" i="24" s="1" a="1"/>
  <c r="T60" i="24" s="1"/>
  <c r="D60" i="24"/>
  <c r="E59" i="24"/>
  <c r="T59" i="24" s="1" a="1"/>
  <c r="T59" i="24" s="1"/>
  <c r="D59" i="24"/>
  <c r="E58" i="24"/>
  <c r="T58" i="24" s="1" a="1"/>
  <c r="T58" i="24" s="1"/>
  <c r="D58" i="24"/>
  <c r="E57" i="24"/>
  <c r="T57" i="24" s="1" a="1"/>
  <c r="T57" i="24" s="1"/>
  <c r="D57" i="24"/>
  <c r="E56" i="24"/>
  <c r="T56" i="24" s="1" a="1"/>
  <c r="T56" i="24" s="1"/>
  <c r="D56" i="24"/>
  <c r="E55" i="24"/>
  <c r="T55" i="24" s="1" a="1"/>
  <c r="T55" i="24" s="1"/>
  <c r="D55" i="24"/>
  <c r="E54" i="24"/>
  <c r="T54" i="24" s="1" a="1"/>
  <c r="T54" i="24" s="1"/>
  <c r="D54" i="24"/>
  <c r="E53" i="24"/>
  <c r="T53" i="24" s="1" a="1"/>
  <c r="T53" i="24" s="1"/>
  <c r="D53" i="24"/>
  <c r="E52" i="24"/>
  <c r="T52" i="24" s="1" a="1"/>
  <c r="T52" i="24" s="1"/>
  <c r="D52" i="24"/>
  <c r="E51" i="24"/>
  <c r="T51" i="24" s="1" a="1"/>
  <c r="T51" i="24" s="1"/>
  <c r="D51" i="24"/>
  <c r="E50" i="24"/>
  <c r="T50" i="24" s="1" a="1"/>
  <c r="T50" i="24" s="1"/>
  <c r="D50" i="24"/>
  <c r="E49" i="24"/>
  <c r="T49" i="24" s="1" a="1"/>
  <c r="T49" i="24" s="1"/>
  <c r="D49" i="24"/>
  <c r="E48" i="24"/>
  <c r="T48" i="24" s="1" a="1"/>
  <c r="T48" i="24" s="1"/>
  <c r="D48" i="24"/>
  <c r="E47" i="24"/>
  <c r="T47" i="24" s="1" a="1"/>
  <c r="T47" i="24" s="1"/>
  <c r="D47" i="24"/>
  <c r="E46" i="24"/>
  <c r="T46" i="24" s="1" a="1"/>
  <c r="T46" i="24" s="1"/>
  <c r="D46" i="24"/>
  <c r="E45" i="24"/>
  <c r="T45" i="24" s="1" a="1"/>
  <c r="T45" i="24" s="1"/>
  <c r="D45" i="24"/>
  <c r="E44" i="24"/>
  <c r="T44" i="24" s="1" a="1"/>
  <c r="T44" i="24" s="1"/>
  <c r="D44" i="24"/>
  <c r="E43" i="24"/>
  <c r="T43" i="24" s="1" a="1"/>
  <c r="T43" i="24" s="1"/>
  <c r="D43" i="24"/>
  <c r="E42" i="24"/>
  <c r="T42" i="24" s="1" a="1"/>
  <c r="T42" i="24" s="1"/>
  <c r="D42" i="24"/>
  <c r="E41" i="24"/>
  <c r="T41" i="24" s="1" a="1"/>
  <c r="T41" i="24" s="1"/>
  <c r="D41" i="24"/>
  <c r="E40" i="24"/>
  <c r="T40" i="24" s="1" a="1"/>
  <c r="T40" i="24" s="1"/>
  <c r="D40" i="24"/>
  <c r="E39" i="24"/>
  <c r="T39" i="24" s="1" a="1"/>
  <c r="T39" i="24" s="1"/>
  <c r="D39" i="24"/>
  <c r="E38" i="24"/>
  <c r="T38" i="24" s="1" a="1"/>
  <c r="T38" i="24" s="1"/>
  <c r="D38" i="24"/>
  <c r="E37" i="24"/>
  <c r="T37" i="24" s="1" a="1"/>
  <c r="T37" i="24" s="1"/>
  <c r="D37" i="24"/>
  <c r="E36" i="24"/>
  <c r="T36" i="24" s="1" a="1"/>
  <c r="T36" i="24" s="1"/>
  <c r="D36" i="24"/>
  <c r="E35" i="24"/>
  <c r="T35" i="24" s="1" a="1"/>
  <c r="T35" i="24" s="1"/>
  <c r="D35" i="24"/>
  <c r="E34" i="24"/>
  <c r="T34" i="24" s="1" a="1"/>
  <c r="T34" i="24" s="1"/>
  <c r="D34" i="24"/>
  <c r="E33" i="24"/>
  <c r="T33" i="24" s="1" a="1"/>
  <c r="T33" i="24" s="1"/>
  <c r="D33" i="24"/>
  <c r="E32" i="24"/>
  <c r="T32" i="24" s="1" a="1"/>
  <c r="T32" i="24" s="1"/>
  <c r="D32" i="24"/>
  <c r="E31" i="24"/>
  <c r="T31" i="24" s="1" a="1"/>
  <c r="T31" i="24" s="1"/>
  <c r="D31" i="24"/>
  <c r="E30" i="24"/>
  <c r="T30" i="24" s="1" a="1"/>
  <c r="T30" i="24" s="1"/>
  <c r="D30" i="24"/>
  <c r="E29" i="24"/>
  <c r="T29" i="24" s="1" a="1"/>
  <c r="T29" i="24" s="1"/>
  <c r="D29" i="24"/>
  <c r="E28" i="24"/>
  <c r="T28" i="24" s="1" a="1"/>
  <c r="T28" i="24" s="1"/>
  <c r="D28" i="24"/>
  <c r="E27" i="24"/>
  <c r="T27" i="24" s="1" a="1"/>
  <c r="T27" i="24" s="1"/>
  <c r="D27" i="24"/>
  <c r="E26" i="24"/>
  <c r="T26" i="24" s="1" a="1"/>
  <c r="T26" i="24" s="1"/>
  <c r="D26" i="24"/>
  <c r="E25" i="24"/>
  <c r="T25" i="24" s="1" a="1"/>
  <c r="T25" i="24" s="1"/>
  <c r="D25" i="24"/>
  <c r="E24" i="24"/>
  <c r="T24" i="24" s="1" a="1"/>
  <c r="T24" i="24" s="1"/>
  <c r="D24" i="24"/>
  <c r="E23" i="24"/>
  <c r="T23" i="24" s="1" a="1"/>
  <c r="T23" i="24" s="1"/>
  <c r="D23" i="24"/>
  <c r="E22" i="24"/>
  <c r="T22" i="24" s="1" a="1"/>
  <c r="T22" i="24" s="1"/>
  <c r="D22" i="24"/>
  <c r="E21" i="24"/>
  <c r="T21" i="24" s="1" a="1"/>
  <c r="T21" i="24" s="1"/>
  <c r="D21" i="24"/>
  <c r="E20" i="24"/>
  <c r="T20" i="24" s="1" a="1"/>
  <c r="T20" i="24" s="1"/>
  <c r="D20" i="24"/>
  <c r="E19" i="24"/>
  <c r="T19" i="24" s="1" a="1"/>
  <c r="T19" i="24" s="1"/>
  <c r="D19" i="24"/>
  <c r="E18" i="24"/>
  <c r="T18" i="24" s="1" a="1"/>
  <c r="T18" i="24" s="1"/>
  <c r="D18" i="24"/>
  <c r="E17" i="24"/>
  <c r="T17" i="24" s="1" a="1"/>
  <c r="T17" i="24" s="1"/>
  <c r="D17" i="24"/>
  <c r="E16" i="24"/>
  <c r="T16" i="24" s="1" a="1"/>
  <c r="T16" i="24" s="1"/>
  <c r="D16" i="24"/>
  <c r="E15" i="24"/>
  <c r="T15" i="24" s="1" a="1"/>
  <c r="T15" i="24" s="1"/>
  <c r="D15" i="24"/>
  <c r="E14" i="24"/>
  <c r="T14" i="24" s="1" a="1"/>
  <c r="T14" i="24" s="1"/>
  <c r="D14" i="24"/>
  <c r="E13" i="24"/>
  <c r="T13" i="24" s="1" a="1"/>
  <c r="T13" i="24" s="1"/>
  <c r="U13" i="24" s="1"/>
  <c r="O13" i="24" s="1"/>
  <c r="D13" i="24"/>
  <c r="N13" i="24" s="1"/>
  <c r="B2" i="24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9" i="23"/>
  <c r="E60" i="23"/>
  <c r="D60" i="23"/>
  <c r="E59" i="23"/>
  <c r="D59" i="23"/>
  <c r="E58" i="23"/>
  <c r="D58" i="23"/>
  <c r="E57" i="23"/>
  <c r="D57" i="23"/>
  <c r="E56" i="23"/>
  <c r="D56" i="23"/>
  <c r="E55" i="23"/>
  <c r="D55" i="23"/>
  <c r="E54" i="23"/>
  <c r="D54" i="23"/>
  <c r="E53" i="23"/>
  <c r="D53" i="23"/>
  <c r="E52" i="23"/>
  <c r="D52" i="23"/>
  <c r="E51" i="23"/>
  <c r="D51" i="23"/>
  <c r="E50" i="23"/>
  <c r="D50" i="23"/>
  <c r="E49" i="23"/>
  <c r="D49" i="23"/>
  <c r="E48" i="23"/>
  <c r="D48" i="23"/>
  <c r="E47" i="23"/>
  <c r="D47" i="23"/>
  <c r="E46" i="23"/>
  <c r="D46" i="23"/>
  <c r="E45" i="23"/>
  <c r="D45" i="23"/>
  <c r="E44" i="23"/>
  <c r="D44" i="23"/>
  <c r="E43" i="23"/>
  <c r="D43" i="23"/>
  <c r="E42" i="23"/>
  <c r="D42" i="23"/>
  <c r="E41" i="23"/>
  <c r="D41" i="23"/>
  <c r="E40" i="23"/>
  <c r="D40" i="23"/>
  <c r="E39" i="23"/>
  <c r="D39" i="23"/>
  <c r="E38" i="23"/>
  <c r="D38" i="23"/>
  <c r="E37" i="23"/>
  <c r="D37" i="23"/>
  <c r="E36" i="23"/>
  <c r="D36" i="23"/>
  <c r="E35" i="23"/>
  <c r="D35" i="23"/>
  <c r="E34" i="23"/>
  <c r="D34" i="23"/>
  <c r="E33" i="23"/>
  <c r="D33" i="23"/>
  <c r="E32" i="23"/>
  <c r="D32" i="23"/>
  <c r="E31" i="23"/>
  <c r="D31" i="23"/>
  <c r="E30" i="23"/>
  <c r="D30" i="23"/>
  <c r="E29" i="23"/>
  <c r="D29" i="23"/>
  <c r="E28" i="23"/>
  <c r="D28" i="23"/>
  <c r="E27" i="23"/>
  <c r="D27" i="23"/>
  <c r="E26" i="23"/>
  <c r="D26" i="23"/>
  <c r="E25" i="23"/>
  <c r="D25" i="23"/>
  <c r="E24" i="23"/>
  <c r="D24" i="23"/>
  <c r="E23" i="23"/>
  <c r="D23" i="23"/>
  <c r="E22" i="23"/>
  <c r="D22" i="23"/>
  <c r="E21" i="23"/>
  <c r="D21" i="23"/>
  <c r="E20" i="23"/>
  <c r="D20" i="23"/>
  <c r="E19" i="23"/>
  <c r="D19" i="23"/>
  <c r="E18" i="23"/>
  <c r="D18" i="23"/>
  <c r="E17" i="23"/>
  <c r="D17" i="23"/>
  <c r="E16" i="23"/>
  <c r="D16" i="23"/>
  <c r="E15" i="23"/>
  <c r="D15" i="23"/>
  <c r="E14" i="23"/>
  <c r="D14" i="23"/>
  <c r="E13" i="23"/>
  <c r="D13" i="23"/>
  <c r="E12" i="23"/>
  <c r="D12" i="23"/>
  <c r="E11" i="23"/>
  <c r="D11" i="23"/>
  <c r="E10" i="23"/>
  <c r="D10" i="23"/>
  <c r="E9" i="23"/>
  <c r="D9" i="23"/>
  <c r="N9" i="23" s="1"/>
  <c r="B2" i="23"/>
  <c r="P14" i="17"/>
  <c r="N13" i="17"/>
  <c r="N14" i="17"/>
  <c r="P13" i="17"/>
  <c r="P15" i="17" l="1"/>
  <c r="R18" i="23"/>
  <c r="R10" i="23"/>
  <c r="AD14" i="32"/>
  <c r="AJ14" i="32" s="1"/>
  <c r="AA14" i="31"/>
  <c r="AF14" i="31" s="1"/>
  <c r="T14" i="31"/>
  <c r="U14" i="31" s="1"/>
  <c r="AK13" i="32"/>
  <c r="AA14" i="32"/>
  <c r="AE14" i="32" s="1"/>
  <c r="AK14" i="32" s="1"/>
  <c r="V14" i="32"/>
  <c r="W14" i="32" s="1"/>
  <c r="AJ13" i="32"/>
  <c r="Q17" i="32"/>
  <c r="P17" i="32"/>
  <c r="Z16" i="32"/>
  <c r="T16" i="32"/>
  <c r="AC16" i="32" s="1"/>
  <c r="S15" i="32"/>
  <c r="AB15" i="32" s="1"/>
  <c r="Y15" i="32"/>
  <c r="O17" i="32"/>
  <c r="R15" i="32"/>
  <c r="X15" i="32"/>
  <c r="U15" i="32"/>
  <c r="AE14" i="31"/>
  <c r="P16" i="31"/>
  <c r="V16" i="31"/>
  <c r="O18" i="31"/>
  <c r="W15" i="31"/>
  <c r="R15" i="31"/>
  <c r="Y15" i="31" s="1"/>
  <c r="X15" i="31"/>
  <c r="Z15" i="31" s="1"/>
  <c r="AE15" i="31" s="1"/>
  <c r="Q17" i="31"/>
  <c r="N15" i="17"/>
  <c r="Q14" i="30"/>
  <c r="T14" i="30" s="1"/>
  <c r="AC14" i="30" s="1"/>
  <c r="AH15" i="30"/>
  <c r="P15" i="30" s="1"/>
  <c r="AI15" i="30"/>
  <c r="Q15" i="30" s="1"/>
  <c r="AG15" i="30"/>
  <c r="O15" i="30" s="1"/>
  <c r="AD15" i="29"/>
  <c r="Q15" i="29" s="1"/>
  <c r="AC15" i="29"/>
  <c r="O15" i="29" s="1"/>
  <c r="AI14" i="28"/>
  <c r="Q14" i="28" s="1"/>
  <c r="T13" i="28"/>
  <c r="AC13" i="28" s="1"/>
  <c r="Z13" i="28"/>
  <c r="AH14" i="28"/>
  <c r="AI15" i="28" s="1"/>
  <c r="Q15" i="28" s="1"/>
  <c r="AG14" i="28"/>
  <c r="O13" i="28"/>
  <c r="U13" i="28" s="1"/>
  <c r="P13" i="27"/>
  <c r="AC14" i="27"/>
  <c r="AC15" i="27" s="1"/>
  <c r="AD15" i="27"/>
  <c r="Q14" i="27"/>
  <c r="V13" i="27"/>
  <c r="Z13" i="27" s="1"/>
  <c r="N14" i="24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P13" i="24"/>
  <c r="U14" i="24"/>
  <c r="P20" i="23"/>
  <c r="R60" i="23"/>
  <c r="P52" i="23"/>
  <c r="P36" i="23"/>
  <c r="P60" i="23"/>
  <c r="P15" i="23"/>
  <c r="P22" i="23"/>
  <c r="P38" i="23"/>
  <c r="P54" i="23"/>
  <c r="P10" i="23"/>
  <c r="P26" i="23"/>
  <c r="P42" i="23"/>
  <c r="P31" i="23"/>
  <c r="P47" i="23"/>
  <c r="P16" i="23"/>
  <c r="P11" i="23"/>
  <c r="P27" i="23"/>
  <c r="P58" i="23"/>
  <c r="P9" i="23"/>
  <c r="R19" i="23"/>
  <c r="P25" i="23"/>
  <c r="R35" i="23"/>
  <c r="P41" i="23"/>
  <c r="R51" i="23"/>
  <c r="P43" i="23"/>
  <c r="P59" i="23"/>
  <c r="P14" i="23"/>
  <c r="R27" i="23"/>
  <c r="P33" i="23"/>
  <c r="R43" i="23"/>
  <c r="P49" i="23"/>
  <c r="R59" i="23"/>
  <c r="R11" i="23"/>
  <c r="N10" i="23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Q61" i="23" s="1"/>
  <c r="P18" i="23"/>
  <c r="P23" i="23"/>
  <c r="P30" i="23"/>
  <c r="P39" i="23"/>
  <c r="P46" i="23"/>
  <c r="P55" i="23"/>
  <c r="P12" i="23"/>
  <c r="P19" i="23"/>
  <c r="P28" i="23"/>
  <c r="P34" i="23"/>
  <c r="P35" i="23"/>
  <c r="P44" i="23"/>
  <c r="P50" i="23"/>
  <c r="P51" i="23"/>
  <c r="R26" i="23"/>
  <c r="P32" i="23"/>
  <c r="R34" i="23"/>
  <c r="P40" i="23"/>
  <c r="R42" i="23"/>
  <c r="P48" i="23"/>
  <c r="R50" i="23"/>
  <c r="P56" i="23"/>
  <c r="R58" i="23"/>
  <c r="P57" i="23"/>
  <c r="P24" i="23"/>
  <c r="R9" i="23"/>
  <c r="R17" i="23"/>
  <c r="R25" i="23"/>
  <c r="R33" i="23"/>
  <c r="R41" i="23"/>
  <c r="R49" i="23"/>
  <c r="R57" i="23"/>
  <c r="P17" i="23"/>
  <c r="R16" i="23"/>
  <c r="R24" i="23"/>
  <c r="R32" i="23"/>
  <c r="R40" i="23"/>
  <c r="R48" i="23"/>
  <c r="R56" i="23"/>
  <c r="P13" i="23"/>
  <c r="R15" i="23"/>
  <c r="P21" i="23"/>
  <c r="R23" i="23"/>
  <c r="P29" i="23"/>
  <c r="R31" i="23"/>
  <c r="P37" i="23"/>
  <c r="R39" i="23"/>
  <c r="P45" i="23"/>
  <c r="R47" i="23"/>
  <c r="P53" i="23"/>
  <c r="R55" i="23"/>
  <c r="R14" i="23"/>
  <c r="R22" i="23"/>
  <c r="R30" i="23"/>
  <c r="R38" i="23"/>
  <c r="R46" i="23"/>
  <c r="R54" i="23"/>
  <c r="R13" i="23"/>
  <c r="R21" i="23"/>
  <c r="R29" i="23"/>
  <c r="R37" i="23"/>
  <c r="R45" i="23"/>
  <c r="R53" i="23"/>
  <c r="R12" i="23"/>
  <c r="R20" i="23"/>
  <c r="R28" i="23"/>
  <c r="R36" i="23"/>
  <c r="R44" i="23"/>
  <c r="R52" i="23"/>
  <c r="E64" i="22"/>
  <c r="T64" i="22" s="1" a="1"/>
  <c r="T64" i="22" s="1"/>
  <c r="D64" i="22"/>
  <c r="E63" i="22"/>
  <c r="T63" i="22" s="1" a="1"/>
  <c r="T63" i="22" s="1"/>
  <c r="D63" i="22"/>
  <c r="E62" i="22"/>
  <c r="T62" i="22" s="1" a="1"/>
  <c r="T62" i="22" s="1"/>
  <c r="D62" i="22"/>
  <c r="E61" i="22"/>
  <c r="T61" i="22" s="1" a="1"/>
  <c r="T61" i="22" s="1"/>
  <c r="D61" i="22"/>
  <c r="E60" i="22"/>
  <c r="T60" i="22" s="1" a="1"/>
  <c r="T60" i="22" s="1"/>
  <c r="D60" i="22"/>
  <c r="E59" i="22"/>
  <c r="T59" i="22" s="1" a="1"/>
  <c r="T59" i="22" s="1"/>
  <c r="D59" i="22"/>
  <c r="E58" i="22"/>
  <c r="T58" i="22" s="1" a="1"/>
  <c r="T58" i="22" s="1"/>
  <c r="D58" i="22"/>
  <c r="E57" i="22"/>
  <c r="T57" i="22" s="1" a="1"/>
  <c r="T57" i="22" s="1"/>
  <c r="D57" i="22"/>
  <c r="E56" i="22"/>
  <c r="T56" i="22" s="1" a="1"/>
  <c r="T56" i="22" s="1"/>
  <c r="D56" i="22"/>
  <c r="E55" i="22"/>
  <c r="T55" i="22" s="1" a="1"/>
  <c r="T55" i="22" s="1"/>
  <c r="D55" i="22"/>
  <c r="E54" i="22"/>
  <c r="T54" i="22" s="1" a="1"/>
  <c r="T54" i="22" s="1"/>
  <c r="D54" i="22"/>
  <c r="E53" i="22"/>
  <c r="T53" i="22" s="1" a="1"/>
  <c r="T53" i="22" s="1"/>
  <c r="D53" i="22"/>
  <c r="E52" i="22"/>
  <c r="T52" i="22" s="1" a="1"/>
  <c r="T52" i="22" s="1"/>
  <c r="D52" i="22"/>
  <c r="E51" i="22"/>
  <c r="T51" i="22" s="1" a="1"/>
  <c r="T51" i="22" s="1"/>
  <c r="D51" i="22"/>
  <c r="E50" i="22"/>
  <c r="T50" i="22" s="1" a="1"/>
  <c r="T50" i="22" s="1"/>
  <c r="D50" i="22"/>
  <c r="E49" i="22"/>
  <c r="T49" i="22" s="1" a="1"/>
  <c r="T49" i="22" s="1"/>
  <c r="D49" i="22"/>
  <c r="E48" i="22"/>
  <c r="T48" i="22" s="1" a="1"/>
  <c r="T48" i="22" s="1"/>
  <c r="D48" i="22"/>
  <c r="E47" i="22"/>
  <c r="T47" i="22" s="1" a="1"/>
  <c r="T47" i="22" s="1"/>
  <c r="D47" i="22"/>
  <c r="E46" i="22"/>
  <c r="T46" i="22" s="1" a="1"/>
  <c r="T46" i="22" s="1"/>
  <c r="D46" i="22"/>
  <c r="E45" i="22"/>
  <c r="T45" i="22" s="1" a="1"/>
  <c r="T45" i="22" s="1"/>
  <c r="D45" i="22"/>
  <c r="E44" i="22"/>
  <c r="T44" i="22" s="1" a="1"/>
  <c r="T44" i="22" s="1"/>
  <c r="D44" i="22"/>
  <c r="E43" i="22"/>
  <c r="T43" i="22" s="1" a="1"/>
  <c r="T43" i="22" s="1"/>
  <c r="D43" i="22"/>
  <c r="E42" i="22"/>
  <c r="T42" i="22" s="1" a="1"/>
  <c r="T42" i="22" s="1"/>
  <c r="D42" i="22"/>
  <c r="E41" i="22"/>
  <c r="T41" i="22" s="1" a="1"/>
  <c r="T41" i="22" s="1"/>
  <c r="D41" i="22"/>
  <c r="E40" i="22"/>
  <c r="T40" i="22" s="1" a="1"/>
  <c r="T40" i="22" s="1"/>
  <c r="D40" i="22"/>
  <c r="E39" i="22"/>
  <c r="T39" i="22" s="1" a="1"/>
  <c r="T39" i="22" s="1"/>
  <c r="D39" i="22"/>
  <c r="E38" i="22"/>
  <c r="T38" i="22" s="1" a="1"/>
  <c r="T38" i="22" s="1"/>
  <c r="D38" i="22"/>
  <c r="E37" i="22"/>
  <c r="T37" i="22" s="1" a="1"/>
  <c r="T37" i="22" s="1"/>
  <c r="D37" i="22"/>
  <c r="E36" i="22"/>
  <c r="T36" i="22" s="1" a="1"/>
  <c r="T36" i="22" s="1"/>
  <c r="D36" i="22"/>
  <c r="E35" i="22"/>
  <c r="T35" i="22" s="1" a="1"/>
  <c r="T35" i="22" s="1"/>
  <c r="D35" i="22"/>
  <c r="E34" i="22"/>
  <c r="T34" i="22" s="1" a="1"/>
  <c r="T34" i="22" s="1"/>
  <c r="D34" i="22"/>
  <c r="E33" i="22"/>
  <c r="T33" i="22" s="1" a="1"/>
  <c r="T33" i="22" s="1"/>
  <c r="D33" i="22"/>
  <c r="E32" i="22"/>
  <c r="T32" i="22" s="1" a="1"/>
  <c r="T32" i="22" s="1"/>
  <c r="D32" i="22"/>
  <c r="E31" i="22"/>
  <c r="T31" i="22" s="1" a="1"/>
  <c r="T31" i="22" s="1"/>
  <c r="D31" i="22"/>
  <c r="E30" i="22"/>
  <c r="T30" i="22" s="1" a="1"/>
  <c r="T30" i="22" s="1"/>
  <c r="D30" i="22"/>
  <c r="E29" i="22"/>
  <c r="T29" i="22" s="1" a="1"/>
  <c r="T29" i="22" s="1"/>
  <c r="D29" i="22"/>
  <c r="E28" i="22"/>
  <c r="T28" i="22" s="1" a="1"/>
  <c r="T28" i="22" s="1"/>
  <c r="D28" i="22"/>
  <c r="E27" i="22"/>
  <c r="T27" i="22" s="1" a="1"/>
  <c r="T27" i="22" s="1"/>
  <c r="D27" i="22"/>
  <c r="E26" i="22"/>
  <c r="T26" i="22" s="1" a="1"/>
  <c r="T26" i="22" s="1"/>
  <c r="D26" i="22"/>
  <c r="E25" i="22"/>
  <c r="T25" i="22" s="1" a="1"/>
  <c r="T25" i="22" s="1"/>
  <c r="D25" i="22"/>
  <c r="E24" i="22"/>
  <c r="T24" i="22" s="1" a="1"/>
  <c r="T24" i="22" s="1"/>
  <c r="D24" i="22"/>
  <c r="E23" i="22"/>
  <c r="T23" i="22" s="1" a="1"/>
  <c r="T23" i="22" s="1"/>
  <c r="D23" i="22"/>
  <c r="E22" i="22"/>
  <c r="T22" i="22" s="1" a="1"/>
  <c r="T22" i="22" s="1"/>
  <c r="D22" i="22"/>
  <c r="E21" i="22"/>
  <c r="T21" i="22" s="1" a="1"/>
  <c r="T21" i="22" s="1"/>
  <c r="D21" i="22"/>
  <c r="E20" i="22"/>
  <c r="T20" i="22" s="1" a="1"/>
  <c r="T20" i="22" s="1"/>
  <c r="D20" i="22"/>
  <c r="E19" i="22"/>
  <c r="T19" i="22" s="1" a="1"/>
  <c r="T19" i="22" s="1"/>
  <c r="D19" i="22"/>
  <c r="E18" i="22"/>
  <c r="T18" i="22" s="1" a="1"/>
  <c r="T18" i="22" s="1"/>
  <c r="D18" i="22"/>
  <c r="E17" i="22"/>
  <c r="T17" i="22" s="1" a="1"/>
  <c r="T17" i="22" s="1"/>
  <c r="D17" i="22"/>
  <c r="E16" i="22"/>
  <c r="T16" i="22" s="1" a="1"/>
  <c r="T16" i="22" s="1"/>
  <c r="D16" i="22"/>
  <c r="E15" i="22"/>
  <c r="T15" i="22" s="1" a="1"/>
  <c r="T15" i="22" s="1"/>
  <c r="D15" i="22"/>
  <c r="E14" i="22"/>
  <c r="T14" i="22" s="1" a="1"/>
  <c r="T14" i="22" s="1"/>
  <c r="D14" i="22"/>
  <c r="E13" i="22"/>
  <c r="T13" i="22" s="1" a="1"/>
  <c r="T13" i="22" s="1"/>
  <c r="D13" i="22"/>
  <c r="N13" i="22" s="1"/>
  <c r="B2" i="22"/>
  <c r="E63" i="21"/>
  <c r="D63" i="21"/>
  <c r="E62" i="21"/>
  <c r="D62" i="21"/>
  <c r="E61" i="21"/>
  <c r="D61" i="21"/>
  <c r="E60" i="21"/>
  <c r="D60" i="21"/>
  <c r="E59" i="21"/>
  <c r="D59" i="21"/>
  <c r="E58" i="21"/>
  <c r="D58" i="21"/>
  <c r="E57" i="21"/>
  <c r="D57" i="21"/>
  <c r="E56" i="21"/>
  <c r="D56" i="21"/>
  <c r="E55" i="21"/>
  <c r="D55" i="21"/>
  <c r="E54" i="21"/>
  <c r="D54" i="21"/>
  <c r="E53" i="21"/>
  <c r="D53" i="21"/>
  <c r="E52" i="21"/>
  <c r="D52" i="21"/>
  <c r="E51" i="21"/>
  <c r="D51" i="21"/>
  <c r="E50" i="21"/>
  <c r="D50" i="21"/>
  <c r="E49" i="21"/>
  <c r="D49" i="21"/>
  <c r="E48" i="21"/>
  <c r="D48" i="21"/>
  <c r="E47" i="21"/>
  <c r="D47" i="21"/>
  <c r="E46" i="21"/>
  <c r="D46" i="21"/>
  <c r="E45" i="21"/>
  <c r="D45" i="21"/>
  <c r="E44" i="21"/>
  <c r="D44" i="21"/>
  <c r="E43" i="21"/>
  <c r="D43" i="21"/>
  <c r="E42" i="21"/>
  <c r="D42" i="21"/>
  <c r="E41" i="21"/>
  <c r="D41" i="21"/>
  <c r="E40" i="21"/>
  <c r="D40" i="21"/>
  <c r="E39" i="21"/>
  <c r="D39" i="21"/>
  <c r="E38" i="21"/>
  <c r="D38" i="21"/>
  <c r="E37" i="21"/>
  <c r="D37" i="21"/>
  <c r="E36" i="21"/>
  <c r="D36" i="21"/>
  <c r="E35" i="21"/>
  <c r="D35" i="21"/>
  <c r="E34" i="21"/>
  <c r="D34" i="21"/>
  <c r="E33" i="21"/>
  <c r="D33" i="21"/>
  <c r="E32" i="21"/>
  <c r="D32" i="21"/>
  <c r="E31" i="21"/>
  <c r="D31" i="21"/>
  <c r="E30" i="21"/>
  <c r="D30" i="21"/>
  <c r="E29" i="21"/>
  <c r="D29" i="21"/>
  <c r="E28" i="21"/>
  <c r="T28" i="21" s="1" a="1"/>
  <c r="T28" i="21" s="1"/>
  <c r="D28" i="21"/>
  <c r="E27" i="21"/>
  <c r="T27" i="21" s="1" a="1"/>
  <c r="T27" i="21" s="1"/>
  <c r="D27" i="21"/>
  <c r="E26" i="21"/>
  <c r="T26" i="21" s="1" a="1"/>
  <c r="T26" i="21" s="1"/>
  <c r="D26" i="21"/>
  <c r="E25" i="21"/>
  <c r="T25" i="21" s="1" a="1"/>
  <c r="T25" i="21" s="1"/>
  <c r="D25" i="21"/>
  <c r="E24" i="21"/>
  <c r="T24" i="21" s="1" a="1"/>
  <c r="T24" i="21" s="1"/>
  <c r="D24" i="21"/>
  <c r="E23" i="21"/>
  <c r="T23" i="21" s="1" a="1"/>
  <c r="T23" i="21" s="1"/>
  <c r="D23" i="21"/>
  <c r="E22" i="21"/>
  <c r="T22" i="21" s="1" a="1"/>
  <c r="T22" i="21" s="1"/>
  <c r="D22" i="21"/>
  <c r="E21" i="21"/>
  <c r="T21" i="21" s="1" a="1"/>
  <c r="T21" i="21" s="1"/>
  <c r="D21" i="21"/>
  <c r="E20" i="21"/>
  <c r="T20" i="21" s="1" a="1"/>
  <c r="T20" i="21" s="1"/>
  <c r="D20" i="21"/>
  <c r="E19" i="21"/>
  <c r="T19" i="21" s="1" a="1"/>
  <c r="T19" i="21" s="1"/>
  <c r="D19" i="21"/>
  <c r="E18" i="21"/>
  <c r="T18" i="21" s="1" a="1"/>
  <c r="T18" i="21" s="1"/>
  <c r="D18" i="21"/>
  <c r="E17" i="21"/>
  <c r="T17" i="21" s="1" a="1"/>
  <c r="T17" i="21" s="1"/>
  <c r="D17" i="21"/>
  <c r="E16" i="21"/>
  <c r="T16" i="21" s="1" a="1"/>
  <c r="T16" i="21" s="1"/>
  <c r="D16" i="21"/>
  <c r="E15" i="21"/>
  <c r="T15" i="21" s="1" a="1"/>
  <c r="T15" i="21" s="1"/>
  <c r="D15" i="21"/>
  <c r="E14" i="21"/>
  <c r="T14" i="21" s="1" a="1"/>
  <c r="T14" i="21" s="1"/>
  <c r="D14" i="21"/>
  <c r="E13" i="21"/>
  <c r="T13" i="21" s="1" a="1"/>
  <c r="T13" i="21" s="1"/>
  <c r="D13" i="21"/>
  <c r="E12" i="21"/>
  <c r="T12" i="21" s="1" a="1"/>
  <c r="T12" i="21" s="1"/>
  <c r="D12" i="21"/>
  <c r="N12" i="21" s="1"/>
  <c r="B2" i="21"/>
  <c r="AE13" i="27" l="1"/>
  <c r="AD15" i="32"/>
  <c r="AJ15" i="32" s="1"/>
  <c r="AA15" i="31"/>
  <c r="AF15" i="31" s="1"/>
  <c r="O18" i="32"/>
  <c r="T17" i="32"/>
  <c r="AC17" i="32" s="1"/>
  <c r="Z17" i="32"/>
  <c r="Y16" i="32"/>
  <c r="S16" i="32"/>
  <c r="AB16" i="32" s="1"/>
  <c r="R16" i="32"/>
  <c r="U16" i="32"/>
  <c r="X16" i="32"/>
  <c r="V15" i="32"/>
  <c r="W15" i="32" s="1"/>
  <c r="AA15" i="32"/>
  <c r="AE15" i="32" s="1"/>
  <c r="AK15" i="32" s="1"/>
  <c r="Q18" i="32"/>
  <c r="P18" i="32"/>
  <c r="R16" i="31"/>
  <c r="Y16" i="31" s="1"/>
  <c r="X16" i="31"/>
  <c r="Z16" i="31" s="1"/>
  <c r="AE16" i="31" s="1"/>
  <c r="Q18" i="31"/>
  <c r="P17" i="31"/>
  <c r="S17" i="31"/>
  <c r="V17" i="31"/>
  <c r="S16" i="31"/>
  <c r="O19" i="31"/>
  <c r="W16" i="31"/>
  <c r="T15" i="31"/>
  <c r="U15" i="31" s="1"/>
  <c r="Z14" i="30"/>
  <c r="AG16" i="30"/>
  <c r="O16" i="30" s="1"/>
  <c r="R14" i="30"/>
  <c r="U14" i="30"/>
  <c r="X14" i="30"/>
  <c r="T15" i="30"/>
  <c r="AC15" i="30" s="1"/>
  <c r="Z15" i="30"/>
  <c r="AI16" i="30"/>
  <c r="Q16" i="30" s="1"/>
  <c r="AH16" i="30"/>
  <c r="P16" i="30" s="1"/>
  <c r="S14" i="30"/>
  <c r="AB14" i="30" s="1"/>
  <c r="Y14" i="30"/>
  <c r="AD16" i="29"/>
  <c r="Q16" i="29" s="1"/>
  <c r="S14" i="29"/>
  <c r="P14" i="29"/>
  <c r="V14" i="29"/>
  <c r="AC16" i="29"/>
  <c r="O16" i="29" s="1"/>
  <c r="R14" i="29"/>
  <c r="Y14" i="29" s="1"/>
  <c r="X14" i="29"/>
  <c r="T15" i="28"/>
  <c r="AC15" i="28" s="1"/>
  <c r="Z15" i="28"/>
  <c r="T14" i="28"/>
  <c r="AC14" i="28" s="1"/>
  <c r="Z14" i="28"/>
  <c r="S13" i="28"/>
  <c r="AB13" i="28" s="1"/>
  <c r="AH15" i="28"/>
  <c r="AI16" i="28" s="1"/>
  <c r="Q16" i="28" s="1"/>
  <c r="P14" i="28"/>
  <c r="R13" i="28"/>
  <c r="X13" i="28"/>
  <c r="AD13" i="28" s="1"/>
  <c r="AG15" i="28"/>
  <c r="O14" i="28"/>
  <c r="O14" i="27"/>
  <c r="S14" i="27" s="1"/>
  <c r="W13" i="27"/>
  <c r="AA13" i="27" s="1"/>
  <c r="T13" i="27"/>
  <c r="U13" i="27" s="1"/>
  <c r="R14" i="27"/>
  <c r="Y14" i="27" s="1"/>
  <c r="X14" i="27"/>
  <c r="AD16" i="27"/>
  <c r="Q15" i="27"/>
  <c r="AC16" i="27"/>
  <c r="O15" i="27"/>
  <c r="R13" i="24"/>
  <c r="U15" i="24"/>
  <c r="O14" i="24"/>
  <c r="S13" i="24"/>
  <c r="Q13" i="24"/>
  <c r="S30" i="23"/>
  <c r="Q30" i="23"/>
  <c r="S53" i="23"/>
  <c r="Q53" i="23"/>
  <c r="S21" i="23"/>
  <c r="Q21" i="23"/>
  <c r="S40" i="23"/>
  <c r="Q40" i="23"/>
  <c r="S34" i="23"/>
  <c r="Q34" i="23"/>
  <c r="S23" i="23"/>
  <c r="Q23" i="23"/>
  <c r="S42" i="23"/>
  <c r="Q42" i="23"/>
  <c r="S36" i="23"/>
  <c r="Q36" i="23"/>
  <c r="S33" i="23"/>
  <c r="Q33" i="23"/>
  <c r="S17" i="23"/>
  <c r="Q17" i="23"/>
  <c r="S24" i="23"/>
  <c r="Q24" i="23"/>
  <c r="S28" i="23"/>
  <c r="Q28" i="23"/>
  <c r="S18" i="23"/>
  <c r="Q18" i="23"/>
  <c r="S14" i="23"/>
  <c r="Q14" i="23"/>
  <c r="S9" i="23"/>
  <c r="Q9" i="23"/>
  <c r="S26" i="23"/>
  <c r="Q26" i="23"/>
  <c r="S52" i="23"/>
  <c r="Q52" i="23"/>
  <c r="S25" i="23"/>
  <c r="Q25" i="23"/>
  <c r="S45" i="23"/>
  <c r="Q45" i="23"/>
  <c r="S13" i="23"/>
  <c r="Q13" i="23"/>
  <c r="S57" i="23"/>
  <c r="Q57" i="23"/>
  <c r="S32" i="23"/>
  <c r="Q32" i="23"/>
  <c r="S19" i="23"/>
  <c r="Q19" i="23"/>
  <c r="S59" i="23"/>
  <c r="Q59" i="23"/>
  <c r="S58" i="23"/>
  <c r="Q58" i="23"/>
  <c r="S10" i="23"/>
  <c r="Q10" i="23"/>
  <c r="S60" i="23"/>
  <c r="Q60" i="23"/>
  <c r="S12" i="23"/>
  <c r="Q12" i="23"/>
  <c r="S43" i="23"/>
  <c r="Q43" i="23"/>
  <c r="S27" i="23"/>
  <c r="Q27" i="23"/>
  <c r="S54" i="23"/>
  <c r="Q54" i="23"/>
  <c r="S20" i="23"/>
  <c r="Q20" i="23"/>
  <c r="S37" i="23"/>
  <c r="Q37" i="23"/>
  <c r="S56" i="23"/>
  <c r="Q56" i="23"/>
  <c r="S51" i="23"/>
  <c r="Q51" i="23"/>
  <c r="S55" i="23"/>
  <c r="Q55" i="23"/>
  <c r="S11" i="23"/>
  <c r="Q11" i="23"/>
  <c r="S38" i="23"/>
  <c r="Q38" i="23"/>
  <c r="S50" i="23"/>
  <c r="Q50" i="23"/>
  <c r="S46" i="23"/>
  <c r="Q46" i="23"/>
  <c r="S49" i="23"/>
  <c r="Q49" i="23"/>
  <c r="S41" i="23"/>
  <c r="Q41" i="23"/>
  <c r="S16" i="23"/>
  <c r="Q16" i="23"/>
  <c r="S22" i="23"/>
  <c r="Q22" i="23"/>
  <c r="S35" i="23"/>
  <c r="Q35" i="23"/>
  <c r="S31" i="23"/>
  <c r="Q31" i="23"/>
  <c r="S29" i="23"/>
  <c r="Q29" i="23"/>
  <c r="S48" i="23"/>
  <c r="Q48" i="23"/>
  <c r="S44" i="23"/>
  <c r="Q44" i="23"/>
  <c r="S39" i="23"/>
  <c r="Q39" i="23"/>
  <c r="S47" i="23"/>
  <c r="Q47" i="23"/>
  <c r="S15" i="23"/>
  <c r="Q15" i="23"/>
  <c r="N14" i="22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U12" i="21"/>
  <c r="O12" i="21" s="1"/>
  <c r="N13" i="2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V13" i="24" l="1"/>
  <c r="W13" i="24"/>
  <c r="AF13" i="27"/>
  <c r="P19" i="32"/>
  <c r="Q19" i="32"/>
  <c r="T18" i="32"/>
  <c r="AC18" i="32" s="1"/>
  <c r="Z18" i="32"/>
  <c r="AD16" i="32"/>
  <c r="O19" i="32"/>
  <c r="S17" i="32"/>
  <c r="AB17" i="32" s="1"/>
  <c r="Y17" i="32"/>
  <c r="V16" i="32"/>
  <c r="W16" i="32" s="1"/>
  <c r="AA16" i="32"/>
  <c r="AE16" i="32" s="1"/>
  <c r="AK16" i="32" s="1"/>
  <c r="R17" i="32"/>
  <c r="U17" i="32"/>
  <c r="X17" i="32"/>
  <c r="AA16" i="31"/>
  <c r="W17" i="31"/>
  <c r="T16" i="31"/>
  <c r="U16" i="31" s="1"/>
  <c r="R17" i="31"/>
  <c r="Y17" i="31" s="1"/>
  <c r="X17" i="31"/>
  <c r="Z17" i="31" s="1"/>
  <c r="O20" i="31"/>
  <c r="Q19" i="31"/>
  <c r="S18" i="31"/>
  <c r="P18" i="31"/>
  <c r="V18" i="31"/>
  <c r="AJ13" i="28"/>
  <c r="AD14" i="30"/>
  <c r="T16" i="30"/>
  <c r="AC16" i="30" s="1"/>
  <c r="Z16" i="30"/>
  <c r="R15" i="30"/>
  <c r="U15" i="30"/>
  <c r="X15" i="30"/>
  <c r="S15" i="30"/>
  <c r="AB15" i="30" s="1"/>
  <c r="Y15" i="30"/>
  <c r="AA14" i="30"/>
  <c r="AE14" i="30" s="1"/>
  <c r="V14" i="30"/>
  <c r="W14" i="30" s="1"/>
  <c r="AI17" i="30"/>
  <c r="Q17" i="30" s="1"/>
  <c r="AH17" i="30"/>
  <c r="P17" i="30" s="1"/>
  <c r="AG17" i="30"/>
  <c r="O17" i="30" s="1"/>
  <c r="R15" i="29"/>
  <c r="Y15" i="29" s="1"/>
  <c r="X15" i="29"/>
  <c r="S15" i="29"/>
  <c r="P15" i="29"/>
  <c r="V15" i="29"/>
  <c r="AC17" i="29"/>
  <c r="O17" i="29" s="1"/>
  <c r="T14" i="29"/>
  <c r="U14" i="29" s="1"/>
  <c r="W14" i="29"/>
  <c r="AA14" i="29" s="1"/>
  <c r="Z14" i="29"/>
  <c r="AD17" i="29"/>
  <c r="Q17" i="29" s="1"/>
  <c r="U14" i="28"/>
  <c r="T16" i="28"/>
  <c r="AC16" i="28" s="1"/>
  <c r="Z16" i="28"/>
  <c r="V13" i="28"/>
  <c r="W13" i="28" s="1"/>
  <c r="R14" i="28"/>
  <c r="X14" i="28"/>
  <c r="AG16" i="28"/>
  <c r="O15" i="28"/>
  <c r="S14" i="28"/>
  <c r="AB14" i="28" s="1"/>
  <c r="Y14" i="28"/>
  <c r="AH16" i="28"/>
  <c r="AI17" i="28" s="1"/>
  <c r="Q17" i="28" s="1"/>
  <c r="P15" i="28"/>
  <c r="AA13" i="28"/>
  <c r="AE13" i="28" s="1"/>
  <c r="V14" i="27"/>
  <c r="Z14" i="27" s="1"/>
  <c r="P14" i="27"/>
  <c r="T14" i="27" s="1"/>
  <c r="U14" i="27" s="1"/>
  <c r="S15" i="27"/>
  <c r="R15" i="27"/>
  <c r="Y15" i="27" s="1"/>
  <c r="X15" i="27"/>
  <c r="AD17" i="27"/>
  <c r="Q16" i="27"/>
  <c r="AC17" i="27"/>
  <c r="O16" i="27"/>
  <c r="P15" i="27"/>
  <c r="V15" i="27"/>
  <c r="P14" i="24"/>
  <c r="R14" i="24"/>
  <c r="V14" i="24" s="1"/>
  <c r="U16" i="24"/>
  <c r="O15" i="24"/>
  <c r="Q7" i="23"/>
  <c r="U13" i="21"/>
  <c r="P12" i="21"/>
  <c r="R12" i="21"/>
  <c r="AK14" i="30" l="1"/>
  <c r="AJ14" i="30"/>
  <c r="AE14" i="29"/>
  <c r="AE14" i="27"/>
  <c r="AF14" i="29"/>
  <c r="V12" i="21"/>
  <c r="AD17" i="32"/>
  <c r="AJ17" i="32" s="1"/>
  <c r="T19" i="32"/>
  <c r="AC19" i="32" s="1"/>
  <c r="Z19" i="32"/>
  <c r="AA17" i="32"/>
  <c r="AE17" i="32" s="1"/>
  <c r="AK17" i="32" s="1"/>
  <c r="V17" i="32"/>
  <c r="W17" i="32" s="1"/>
  <c r="O20" i="32"/>
  <c r="S18" i="32"/>
  <c r="AB18" i="32" s="1"/>
  <c r="Y18" i="32"/>
  <c r="AJ16" i="32"/>
  <c r="R18" i="32"/>
  <c r="U18" i="32"/>
  <c r="X18" i="32"/>
  <c r="Q20" i="32"/>
  <c r="P20" i="32"/>
  <c r="AE17" i="31"/>
  <c r="Q20" i="31"/>
  <c r="AA17" i="31"/>
  <c r="AF17" i="31" s="1"/>
  <c r="R18" i="31"/>
  <c r="Y18" i="31" s="1"/>
  <c r="X18" i="31"/>
  <c r="Z18" i="31" s="1"/>
  <c r="T17" i="31"/>
  <c r="U17" i="31" s="1"/>
  <c r="O21" i="31"/>
  <c r="AF16" i="31"/>
  <c r="P19" i="31"/>
  <c r="S19" i="31"/>
  <c r="V19" i="31"/>
  <c r="W18" i="31"/>
  <c r="AK13" i="28"/>
  <c r="R16" i="30"/>
  <c r="X16" i="30"/>
  <c r="U16" i="30"/>
  <c r="AD15" i="30"/>
  <c r="AJ15" i="30" s="1"/>
  <c r="S16" i="30"/>
  <c r="AB16" i="30" s="1"/>
  <c r="Y16" i="30"/>
  <c r="AA15" i="30"/>
  <c r="AE15" i="30" s="1"/>
  <c r="AK15" i="30" s="1"/>
  <c r="V15" i="30"/>
  <c r="W15" i="30" s="1"/>
  <c r="AG18" i="30"/>
  <c r="O18" i="30" s="1"/>
  <c r="AH18" i="30"/>
  <c r="P18" i="30" s="1"/>
  <c r="AI18" i="30"/>
  <c r="Q18" i="30" s="1"/>
  <c r="T17" i="30"/>
  <c r="AC17" i="30" s="1"/>
  <c r="Z17" i="30"/>
  <c r="P16" i="29"/>
  <c r="S16" i="29"/>
  <c r="V16" i="29"/>
  <c r="AC18" i="29"/>
  <c r="O18" i="29" s="1"/>
  <c r="Z15" i="29"/>
  <c r="AE15" i="29" s="1"/>
  <c r="AD18" i="29"/>
  <c r="Q18" i="29" s="1"/>
  <c r="W15" i="29"/>
  <c r="AA15" i="29" s="1"/>
  <c r="AF15" i="29" s="1"/>
  <c r="T15" i="29"/>
  <c r="U15" i="29" s="1"/>
  <c r="R16" i="29"/>
  <c r="Y16" i="29" s="1"/>
  <c r="X16" i="29"/>
  <c r="AD14" i="28"/>
  <c r="U15" i="28"/>
  <c r="V14" i="28"/>
  <c r="W14" i="28" s="1"/>
  <c r="T17" i="28"/>
  <c r="AC17" i="28" s="1"/>
  <c r="Z17" i="28"/>
  <c r="AA14" i="28"/>
  <c r="AE14" i="28" s="1"/>
  <c r="AK14" i="28" s="1"/>
  <c r="P16" i="28"/>
  <c r="AH17" i="28"/>
  <c r="AI18" i="28" s="1"/>
  <c r="Q18" i="28" s="1"/>
  <c r="AG17" i="28"/>
  <c r="O16" i="28"/>
  <c r="R15" i="28"/>
  <c r="X15" i="28"/>
  <c r="S15" i="28"/>
  <c r="AB15" i="28" s="1"/>
  <c r="Y15" i="28"/>
  <c r="Z15" i="27"/>
  <c r="AE15" i="27" s="1"/>
  <c r="W14" i="27"/>
  <c r="AA14" i="27" s="1"/>
  <c r="S16" i="27"/>
  <c r="T15" i="27"/>
  <c r="U15" i="27" s="1"/>
  <c r="R16" i="27"/>
  <c r="Y16" i="27" s="1"/>
  <c r="X16" i="27"/>
  <c r="AC18" i="27"/>
  <c r="O17" i="27"/>
  <c r="AD18" i="27"/>
  <c r="Q17" i="27"/>
  <c r="W15" i="27"/>
  <c r="AA15" i="27" s="1"/>
  <c r="AF15" i="27" s="1"/>
  <c r="P16" i="27"/>
  <c r="V16" i="27"/>
  <c r="U17" i="24"/>
  <c r="O16" i="24"/>
  <c r="S14" i="24"/>
  <c r="Q14" i="24"/>
  <c r="R15" i="24"/>
  <c r="V15" i="24" s="1"/>
  <c r="P15" i="24"/>
  <c r="Q12" i="21"/>
  <c r="S12" i="21"/>
  <c r="U14" i="21"/>
  <c r="U15" i="21" s="1"/>
  <c r="O13" i="21"/>
  <c r="AF14" i="27" l="1"/>
  <c r="W14" i="24"/>
  <c r="W12" i="21"/>
  <c r="AD18" i="32"/>
  <c r="AJ18" i="32" s="1"/>
  <c r="AA18" i="31"/>
  <c r="AF18" i="31" s="1"/>
  <c r="O21" i="32"/>
  <c r="V18" i="32"/>
  <c r="W18" i="32" s="1"/>
  <c r="AA18" i="32"/>
  <c r="AE18" i="32" s="1"/>
  <c r="T20" i="32"/>
  <c r="AC20" i="32" s="1"/>
  <c r="Z20" i="32"/>
  <c r="P21" i="32"/>
  <c r="Q21" i="32"/>
  <c r="R19" i="32"/>
  <c r="X19" i="32"/>
  <c r="U19" i="32"/>
  <c r="S19" i="32"/>
  <c r="AB19" i="32" s="1"/>
  <c r="Y19" i="32"/>
  <c r="AE18" i="31"/>
  <c r="Q21" i="31"/>
  <c r="W19" i="31"/>
  <c r="R19" i="31"/>
  <c r="Y19" i="31" s="1"/>
  <c r="X19" i="31"/>
  <c r="Z19" i="31" s="1"/>
  <c r="AE19" i="31" s="1"/>
  <c r="P20" i="31"/>
  <c r="V20" i="31"/>
  <c r="O22" i="31"/>
  <c r="T18" i="31"/>
  <c r="U18" i="31" s="1"/>
  <c r="AJ14" i="28"/>
  <c r="S17" i="30"/>
  <c r="AB17" i="30" s="1"/>
  <c r="Y17" i="30"/>
  <c r="T18" i="30"/>
  <c r="AC18" i="30" s="1"/>
  <c r="Z18" i="30"/>
  <c r="AI19" i="30"/>
  <c r="Q19" i="30" s="1"/>
  <c r="AH19" i="30"/>
  <c r="P19" i="30" s="1"/>
  <c r="AG19" i="30"/>
  <c r="O19" i="30" s="1"/>
  <c r="AD16" i="30"/>
  <c r="AJ16" i="30" s="1"/>
  <c r="R17" i="30"/>
  <c r="U17" i="30"/>
  <c r="X17" i="30"/>
  <c r="AA16" i="30"/>
  <c r="AE16" i="30" s="1"/>
  <c r="AK16" i="30" s="1"/>
  <c r="V16" i="30"/>
  <c r="W16" i="30" s="1"/>
  <c r="R17" i="29"/>
  <c r="Y17" i="29" s="1"/>
  <c r="X17" i="29"/>
  <c r="AD19" i="29"/>
  <c r="Q19" i="29" s="1"/>
  <c r="AC19" i="29"/>
  <c r="O19" i="29" s="1"/>
  <c r="P17" i="29"/>
  <c r="S17" i="29"/>
  <c r="V17" i="29"/>
  <c r="Z16" i="29"/>
  <c r="W16" i="29"/>
  <c r="AA16" i="29" s="1"/>
  <c r="AF16" i="29" s="1"/>
  <c r="T16" i="29"/>
  <c r="U16" i="29" s="1"/>
  <c r="U16" i="28"/>
  <c r="AD15" i="28"/>
  <c r="AJ15" i="28" s="1"/>
  <c r="T18" i="28"/>
  <c r="AC18" i="28" s="1"/>
  <c r="Z18" i="28"/>
  <c r="V15" i="28"/>
  <c r="W15" i="28" s="1"/>
  <c r="AA15" i="28"/>
  <c r="AE15" i="28" s="1"/>
  <c r="AK15" i="28" s="1"/>
  <c r="P17" i="28"/>
  <c r="AH18" i="28"/>
  <c r="AI19" i="28" s="1"/>
  <c r="Q19" i="28" s="1"/>
  <c r="R16" i="28"/>
  <c r="X16" i="28"/>
  <c r="S16" i="28"/>
  <c r="AB16" i="28" s="1"/>
  <c r="Y16" i="28"/>
  <c r="AG18" i="28"/>
  <c r="O17" i="28"/>
  <c r="Z16" i="27"/>
  <c r="T16" i="27"/>
  <c r="U16" i="27" s="1"/>
  <c r="S17" i="27"/>
  <c r="R17" i="27"/>
  <c r="Y17" i="27" s="1"/>
  <c r="X17" i="27"/>
  <c r="AC19" i="27"/>
  <c r="O18" i="27"/>
  <c r="AD19" i="27"/>
  <c r="Q18" i="27"/>
  <c r="W16" i="27"/>
  <c r="AA16" i="27" s="1"/>
  <c r="AF16" i="27" s="1"/>
  <c r="P17" i="27"/>
  <c r="V17" i="27"/>
  <c r="R16" i="24"/>
  <c r="V16" i="24" s="1"/>
  <c r="P16" i="24"/>
  <c r="S15" i="24"/>
  <c r="W15" i="24" s="1"/>
  <c r="Q15" i="24"/>
  <c r="U18" i="24"/>
  <c r="O17" i="24"/>
  <c r="P13" i="21"/>
  <c r="R13" i="21"/>
  <c r="O14" i="21"/>
  <c r="AE16" i="27" l="1"/>
  <c r="AE16" i="29"/>
  <c r="V13" i="21"/>
  <c r="AD19" i="32"/>
  <c r="AA19" i="32"/>
  <c r="AE19" i="32" s="1"/>
  <c r="AK19" i="32" s="1"/>
  <c r="V19" i="32"/>
  <c r="W19" i="32" s="1"/>
  <c r="AK18" i="32"/>
  <c r="S20" i="32"/>
  <c r="AB20" i="32" s="1"/>
  <c r="Y20" i="32"/>
  <c r="T21" i="32"/>
  <c r="AC21" i="32" s="1"/>
  <c r="Z21" i="32"/>
  <c r="O22" i="32"/>
  <c r="Q22" i="32"/>
  <c r="P22" i="32"/>
  <c r="R20" i="32"/>
  <c r="U20" i="32"/>
  <c r="X20" i="32"/>
  <c r="P21" i="31"/>
  <c r="V21" i="31"/>
  <c r="AA19" i="31"/>
  <c r="AF19" i="31" s="1"/>
  <c r="O23" i="31"/>
  <c r="W20" i="31"/>
  <c r="R20" i="31"/>
  <c r="Y20" i="31" s="1"/>
  <c r="X20" i="31"/>
  <c r="Z20" i="31" s="1"/>
  <c r="AE20" i="31" s="1"/>
  <c r="T19" i="31"/>
  <c r="U19" i="31" s="1"/>
  <c r="Q22" i="31"/>
  <c r="S20" i="31"/>
  <c r="AD17" i="30"/>
  <c r="AJ17" i="30" s="1"/>
  <c r="AH20" i="30"/>
  <c r="P20" i="30" s="1"/>
  <c r="AI20" i="30"/>
  <c r="Q20" i="30" s="1"/>
  <c r="R18" i="30"/>
  <c r="U18" i="30"/>
  <c r="X18" i="30"/>
  <c r="AG20" i="30"/>
  <c r="O20" i="30" s="1"/>
  <c r="V17" i="30"/>
  <c r="W17" i="30" s="1"/>
  <c r="AA17" i="30"/>
  <c r="AE17" i="30" s="1"/>
  <c r="AK17" i="30" s="1"/>
  <c r="T19" i="30"/>
  <c r="AC19" i="30" s="1"/>
  <c r="Z19" i="30"/>
  <c r="S18" i="30"/>
  <c r="AB18" i="30" s="1"/>
  <c r="Y18" i="30"/>
  <c r="Z17" i="29"/>
  <c r="AE17" i="29" s="1"/>
  <c r="T17" i="29"/>
  <c r="U17" i="29" s="1"/>
  <c r="W17" i="29"/>
  <c r="AA17" i="29" s="1"/>
  <c r="AF17" i="29" s="1"/>
  <c r="S18" i="29"/>
  <c r="P18" i="29"/>
  <c r="V18" i="29"/>
  <c r="AC20" i="29"/>
  <c r="O20" i="29" s="1"/>
  <c r="AD20" i="29"/>
  <c r="Q20" i="29" s="1"/>
  <c r="R18" i="29"/>
  <c r="Y18" i="29" s="1"/>
  <c r="X18" i="29"/>
  <c r="U17" i="28"/>
  <c r="AD16" i="28"/>
  <c r="AJ16" i="28" s="1"/>
  <c r="V16" i="28"/>
  <c r="W16" i="28" s="1"/>
  <c r="T19" i="28"/>
  <c r="AC19" i="28" s="1"/>
  <c r="Z19" i="28"/>
  <c r="AA16" i="28"/>
  <c r="AE16" i="28" s="1"/>
  <c r="AK16" i="28" s="1"/>
  <c r="S17" i="28"/>
  <c r="AB17" i="28" s="1"/>
  <c r="Y17" i="28"/>
  <c r="AG19" i="28"/>
  <c r="O18" i="28"/>
  <c r="P18" i="28"/>
  <c r="AH19" i="28"/>
  <c r="AI20" i="28" s="1"/>
  <c r="Q20" i="28" s="1"/>
  <c r="R17" i="28"/>
  <c r="X17" i="28"/>
  <c r="Z17" i="27"/>
  <c r="AE17" i="27" s="1"/>
  <c r="T17" i="27"/>
  <c r="U17" i="27" s="1"/>
  <c r="S18" i="27"/>
  <c r="R18" i="27"/>
  <c r="Y18" i="27" s="1"/>
  <c r="X18" i="27"/>
  <c r="AC20" i="27"/>
  <c r="O19" i="27"/>
  <c r="AD20" i="27"/>
  <c r="Q19" i="27"/>
  <c r="P18" i="27"/>
  <c r="V18" i="27"/>
  <c r="W17" i="27"/>
  <c r="AA17" i="27" s="1"/>
  <c r="AF17" i="27" s="1"/>
  <c r="R17" i="24"/>
  <c r="V17" i="24" s="1"/>
  <c r="P17" i="24"/>
  <c r="S16" i="24"/>
  <c r="W16" i="24" s="1"/>
  <c r="Q16" i="24"/>
  <c r="U19" i="24"/>
  <c r="O18" i="24"/>
  <c r="S13" i="21"/>
  <c r="Q13" i="21"/>
  <c r="R14" i="21"/>
  <c r="V14" i="21" s="1"/>
  <c r="P14" i="21"/>
  <c r="U16" i="21"/>
  <c r="O15" i="21"/>
  <c r="W13" i="21" l="1"/>
  <c r="AD20" i="32"/>
  <c r="AJ20" i="32" s="1"/>
  <c r="T20" i="31"/>
  <c r="U20" i="31" s="1"/>
  <c r="V20" i="32"/>
  <c r="W20" i="32" s="1"/>
  <c r="AA20" i="32"/>
  <c r="AE20" i="32" s="1"/>
  <c r="AK20" i="32" s="1"/>
  <c r="S21" i="32"/>
  <c r="AB21" i="32" s="1"/>
  <c r="Y21" i="32"/>
  <c r="P23" i="32"/>
  <c r="Q23" i="32"/>
  <c r="T22" i="32"/>
  <c r="AC22" i="32" s="1"/>
  <c r="Z22" i="32"/>
  <c r="R21" i="32"/>
  <c r="U21" i="32"/>
  <c r="X21" i="32"/>
  <c r="O23" i="32"/>
  <c r="AJ19" i="32"/>
  <c r="O24" i="31"/>
  <c r="Q23" i="31"/>
  <c r="S22" i="31"/>
  <c r="P22" i="31"/>
  <c r="V22" i="31"/>
  <c r="R21" i="31"/>
  <c r="Y21" i="31" s="1"/>
  <c r="X21" i="31"/>
  <c r="Z21" i="31" s="1"/>
  <c r="AE21" i="31" s="1"/>
  <c r="W21" i="31"/>
  <c r="AA20" i="31"/>
  <c r="AF20" i="31" s="1"/>
  <c r="S21" i="31"/>
  <c r="AD18" i="30"/>
  <c r="AJ18" i="30" s="1"/>
  <c r="V18" i="30"/>
  <c r="W18" i="30" s="1"/>
  <c r="AA18" i="30"/>
  <c r="AE18" i="30" s="1"/>
  <c r="AK18" i="30" s="1"/>
  <c r="T20" i="30"/>
  <c r="AC20" i="30" s="1"/>
  <c r="Z20" i="30"/>
  <c r="R19" i="30"/>
  <c r="U19" i="30"/>
  <c r="X19" i="30"/>
  <c r="AH21" i="30"/>
  <c r="P21" i="30" s="1"/>
  <c r="AI21" i="30"/>
  <c r="Q21" i="30" s="1"/>
  <c r="AG21" i="30"/>
  <c r="O21" i="30" s="1"/>
  <c r="S19" i="30"/>
  <c r="AB19" i="30" s="1"/>
  <c r="Y19" i="30"/>
  <c r="S19" i="29"/>
  <c r="P19" i="29"/>
  <c r="V19" i="29"/>
  <c r="AD21" i="29"/>
  <c r="Q21" i="29" s="1"/>
  <c r="AC21" i="29"/>
  <c r="O21" i="29" s="1"/>
  <c r="Z18" i="29"/>
  <c r="AE18" i="29" s="1"/>
  <c r="R19" i="29"/>
  <c r="Y19" i="29" s="1"/>
  <c r="X19" i="29"/>
  <c r="T18" i="29"/>
  <c r="U18" i="29" s="1"/>
  <c r="W18" i="29"/>
  <c r="AA18" i="29" s="1"/>
  <c r="AF18" i="29" s="1"/>
  <c r="AD17" i="28"/>
  <c r="V17" i="28"/>
  <c r="W17" i="28" s="1"/>
  <c r="U18" i="28"/>
  <c r="T20" i="28"/>
  <c r="AC20" i="28" s="1"/>
  <c r="Z20" i="28"/>
  <c r="R18" i="28"/>
  <c r="X18" i="28"/>
  <c r="S18" i="28"/>
  <c r="AB18" i="28" s="1"/>
  <c r="Y18" i="28"/>
  <c r="AG20" i="28"/>
  <c r="O19" i="28"/>
  <c r="AA17" i="28"/>
  <c r="AE17" i="28" s="1"/>
  <c r="AK17" i="28" s="1"/>
  <c r="AH20" i="28"/>
  <c r="AI21" i="28" s="1"/>
  <c r="Q21" i="28" s="1"/>
  <c r="P19" i="28"/>
  <c r="Z18" i="27"/>
  <c r="AE18" i="27" s="1"/>
  <c r="T18" i="27"/>
  <c r="U18" i="27" s="1"/>
  <c r="S19" i="27"/>
  <c r="R19" i="27"/>
  <c r="Y19" i="27" s="1"/>
  <c r="X19" i="27"/>
  <c r="AD21" i="27"/>
  <c r="Q20" i="27"/>
  <c r="AC21" i="27"/>
  <c r="O20" i="27"/>
  <c r="P19" i="27"/>
  <c r="V19" i="27"/>
  <c r="W18" i="27"/>
  <c r="AA18" i="27" s="1"/>
  <c r="AF18" i="27" s="1"/>
  <c r="P18" i="24"/>
  <c r="R18" i="24"/>
  <c r="V18" i="24" s="1"/>
  <c r="U20" i="24"/>
  <c r="O19" i="24"/>
  <c r="S17" i="24"/>
  <c r="W17" i="24" s="1"/>
  <c r="Q17" i="24"/>
  <c r="S14" i="21"/>
  <c r="W14" i="21" s="1"/>
  <c r="Q14" i="21"/>
  <c r="P15" i="21"/>
  <c r="R15" i="21"/>
  <c r="V15" i="21" s="1"/>
  <c r="U17" i="21"/>
  <c r="O16" i="21"/>
  <c r="AD21" i="32" l="1"/>
  <c r="AJ21" i="32" s="1"/>
  <c r="S22" i="32"/>
  <c r="AB22" i="32" s="1"/>
  <c r="Y22" i="32"/>
  <c r="T23" i="32"/>
  <c r="AC23" i="32" s="1"/>
  <c r="Z23" i="32"/>
  <c r="O24" i="32"/>
  <c r="R22" i="32"/>
  <c r="X22" i="32"/>
  <c r="U22" i="32"/>
  <c r="P24" i="32"/>
  <c r="Q24" i="32"/>
  <c r="V21" i="32"/>
  <c r="W21" i="32" s="1"/>
  <c r="AA21" i="32"/>
  <c r="AE21" i="32" s="1"/>
  <c r="AK21" i="32" s="1"/>
  <c r="T21" i="31"/>
  <c r="U21" i="31" s="1"/>
  <c r="Q24" i="31"/>
  <c r="W22" i="31"/>
  <c r="R22" i="31"/>
  <c r="Y22" i="31" s="1"/>
  <c r="X22" i="31"/>
  <c r="Z22" i="31" s="1"/>
  <c r="AE22" i="31" s="1"/>
  <c r="AA21" i="31"/>
  <c r="AF21" i="31" s="1"/>
  <c r="P23" i="31"/>
  <c r="S23" i="31"/>
  <c r="V23" i="31"/>
  <c r="O25" i="31"/>
  <c r="AJ17" i="28"/>
  <c r="AD19" i="30"/>
  <c r="AJ19" i="30" s="1"/>
  <c r="AI22" i="30"/>
  <c r="Q22" i="30" s="1"/>
  <c r="AH22" i="30"/>
  <c r="P22" i="30" s="1"/>
  <c r="AA19" i="30"/>
  <c r="AE19" i="30" s="1"/>
  <c r="AK19" i="30" s="1"/>
  <c r="V19" i="30"/>
  <c r="W19" i="30" s="1"/>
  <c r="AG22" i="30"/>
  <c r="O22" i="30" s="1"/>
  <c r="R20" i="30"/>
  <c r="X20" i="30"/>
  <c r="U20" i="30"/>
  <c r="T21" i="30"/>
  <c r="AC21" i="30" s="1"/>
  <c r="Z21" i="30"/>
  <c r="S20" i="30"/>
  <c r="AB20" i="30" s="1"/>
  <c r="Y20" i="30"/>
  <c r="W19" i="29"/>
  <c r="AA19" i="29" s="1"/>
  <c r="AF19" i="29" s="1"/>
  <c r="T19" i="29"/>
  <c r="U19" i="29" s="1"/>
  <c r="S20" i="29"/>
  <c r="P20" i="29"/>
  <c r="V20" i="29"/>
  <c r="AC22" i="29"/>
  <c r="O22" i="29" s="1"/>
  <c r="R20" i="29"/>
  <c r="Y20" i="29" s="1"/>
  <c r="X20" i="29"/>
  <c r="AD22" i="29"/>
  <c r="Q22" i="29" s="1"/>
  <c r="Z19" i="29"/>
  <c r="AE19" i="29" s="1"/>
  <c r="AD18" i="28"/>
  <c r="AJ18" i="28" s="1"/>
  <c r="V18" i="28"/>
  <c r="W18" i="28" s="1"/>
  <c r="U19" i="28"/>
  <c r="T21" i="28"/>
  <c r="AC21" i="28" s="1"/>
  <c r="Z21" i="28"/>
  <c r="AG21" i="28"/>
  <c r="O20" i="28"/>
  <c r="S19" i="28"/>
  <c r="AB19" i="28" s="1"/>
  <c r="Y19" i="28"/>
  <c r="R19" i="28"/>
  <c r="X19" i="28"/>
  <c r="AH21" i="28"/>
  <c r="AI22" i="28" s="1"/>
  <c r="Q22" i="28" s="1"/>
  <c r="P20" i="28"/>
  <c r="AA18" i="28"/>
  <c r="AE18" i="28" s="1"/>
  <c r="AK18" i="28" s="1"/>
  <c r="Z19" i="27"/>
  <c r="AE19" i="27" s="1"/>
  <c r="S20" i="27"/>
  <c r="T19" i="27"/>
  <c r="U19" i="27" s="1"/>
  <c r="R20" i="27"/>
  <c r="Y20" i="27" s="1"/>
  <c r="X20" i="27"/>
  <c r="AD22" i="27"/>
  <c r="Q21" i="27"/>
  <c r="AC22" i="27"/>
  <c r="O21" i="27"/>
  <c r="P20" i="27"/>
  <c r="V20" i="27"/>
  <c r="W19" i="27"/>
  <c r="AA19" i="27" s="1"/>
  <c r="AF19" i="27" s="1"/>
  <c r="P19" i="24"/>
  <c r="R19" i="24"/>
  <c r="V19" i="24" s="1"/>
  <c r="U21" i="24"/>
  <c r="O20" i="24"/>
  <c r="S18" i="24"/>
  <c r="W18" i="24" s="1"/>
  <c r="Q18" i="24"/>
  <c r="S15" i="21"/>
  <c r="W15" i="21" s="1"/>
  <c r="Q15" i="21"/>
  <c r="R16" i="21"/>
  <c r="V16" i="21" s="1"/>
  <c r="P16" i="21"/>
  <c r="U18" i="21"/>
  <c r="O17" i="21"/>
  <c r="AD22" i="32" l="1"/>
  <c r="AJ22" i="32" s="1"/>
  <c r="V22" i="32"/>
  <c r="W22" i="32" s="1"/>
  <c r="AA22" i="32"/>
  <c r="AE22" i="32" s="1"/>
  <c r="AK22" i="32" s="1"/>
  <c r="T24" i="32"/>
  <c r="AC24" i="32" s="1"/>
  <c r="Z24" i="32"/>
  <c r="R23" i="32"/>
  <c r="X23" i="32"/>
  <c r="U23" i="32"/>
  <c r="O25" i="32"/>
  <c r="P25" i="32"/>
  <c r="Q25" i="32"/>
  <c r="S23" i="32"/>
  <c r="AB23" i="32" s="1"/>
  <c r="Y23" i="32"/>
  <c r="AA22" i="31"/>
  <c r="AF22" i="31" s="1"/>
  <c r="P24" i="31"/>
  <c r="V24" i="31"/>
  <c r="T22" i="31"/>
  <c r="U22" i="31" s="1"/>
  <c r="R23" i="31"/>
  <c r="Y23" i="31" s="1"/>
  <c r="X23" i="31"/>
  <c r="Z23" i="31" s="1"/>
  <c r="AE23" i="31" s="1"/>
  <c r="Q25" i="31"/>
  <c r="O26" i="31"/>
  <c r="W23" i="31"/>
  <c r="AD20" i="30"/>
  <c r="AJ20" i="30" s="1"/>
  <c r="AI23" i="30"/>
  <c r="Q23" i="30" s="1"/>
  <c r="AH23" i="30"/>
  <c r="P23" i="30" s="1"/>
  <c r="T22" i="30"/>
  <c r="AC22" i="30" s="1"/>
  <c r="Z22" i="30"/>
  <c r="V20" i="30"/>
  <c r="W20" i="30" s="1"/>
  <c r="AA20" i="30"/>
  <c r="AE20" i="30" s="1"/>
  <c r="AK20" i="30" s="1"/>
  <c r="AG23" i="30"/>
  <c r="O23" i="30" s="1"/>
  <c r="R21" i="30"/>
  <c r="U21" i="30"/>
  <c r="X21" i="30"/>
  <c r="S21" i="30"/>
  <c r="AB21" i="30" s="1"/>
  <c r="Y21" i="30"/>
  <c r="R21" i="29"/>
  <c r="Y21" i="29" s="1"/>
  <c r="X21" i="29"/>
  <c r="AC23" i="29"/>
  <c r="O23" i="29" s="1"/>
  <c r="S21" i="29"/>
  <c r="P21" i="29"/>
  <c r="V21" i="29"/>
  <c r="Z20" i="29"/>
  <c r="AE20" i="29" s="1"/>
  <c r="T20" i="29"/>
  <c r="U20" i="29" s="1"/>
  <c r="W20" i="29"/>
  <c r="AA20" i="29" s="1"/>
  <c r="AF20" i="29" s="1"/>
  <c r="AD23" i="29"/>
  <c r="Q23" i="29" s="1"/>
  <c r="AD19" i="28"/>
  <c r="AJ19" i="28" s="1"/>
  <c r="U20" i="28"/>
  <c r="V19" i="28"/>
  <c r="W19" i="28" s="1"/>
  <c r="T22" i="28"/>
  <c r="AC22" i="28" s="1"/>
  <c r="Z22" i="28"/>
  <c r="P21" i="28"/>
  <c r="AH22" i="28"/>
  <c r="AI23" i="28" s="1"/>
  <c r="Q23" i="28" s="1"/>
  <c r="AA19" i="28"/>
  <c r="AE19" i="28" s="1"/>
  <c r="AK19" i="28" s="1"/>
  <c r="AG22" i="28"/>
  <c r="O21" i="28"/>
  <c r="S20" i="28"/>
  <c r="AB20" i="28" s="1"/>
  <c r="Y20" i="28"/>
  <c r="R20" i="28"/>
  <c r="X20" i="28"/>
  <c r="Z20" i="27"/>
  <c r="AE20" i="27" s="1"/>
  <c r="T20" i="27"/>
  <c r="U20" i="27" s="1"/>
  <c r="S21" i="27"/>
  <c r="R21" i="27"/>
  <c r="Y21" i="27" s="1"/>
  <c r="X21" i="27"/>
  <c r="AD23" i="27"/>
  <c r="Q22" i="27"/>
  <c r="AC23" i="27"/>
  <c r="O22" i="27"/>
  <c r="P21" i="27"/>
  <c r="V21" i="27"/>
  <c r="W20" i="27"/>
  <c r="AA20" i="27" s="1"/>
  <c r="AF20" i="27" s="1"/>
  <c r="P20" i="24"/>
  <c r="R20" i="24"/>
  <c r="V20" i="24" s="1"/>
  <c r="U22" i="24"/>
  <c r="O21" i="24"/>
  <c r="S19" i="24"/>
  <c r="W19" i="24" s="1"/>
  <c r="Q19" i="24"/>
  <c r="Q16" i="21"/>
  <c r="S16" i="21"/>
  <c r="W16" i="21" s="1"/>
  <c r="P17" i="21"/>
  <c r="R17" i="21"/>
  <c r="V17" i="21" s="1"/>
  <c r="U19" i="21"/>
  <c r="O18" i="21"/>
  <c r="O26" i="32" l="1"/>
  <c r="R24" i="32"/>
  <c r="X24" i="32"/>
  <c r="U24" i="32"/>
  <c r="AD23" i="32"/>
  <c r="AJ23" i="32" s="1"/>
  <c r="V23" i="32"/>
  <c r="W23" i="32" s="1"/>
  <c r="AA23" i="32"/>
  <c r="AE23" i="32" s="1"/>
  <c r="AK23" i="32" s="1"/>
  <c r="S24" i="32"/>
  <c r="AB24" i="32" s="1"/>
  <c r="Y24" i="32"/>
  <c r="T25" i="32"/>
  <c r="AC25" i="32" s="1"/>
  <c r="Z25" i="32"/>
  <c r="Q26" i="32"/>
  <c r="P26" i="32"/>
  <c r="R24" i="31"/>
  <c r="Y24" i="31" s="1"/>
  <c r="X24" i="31"/>
  <c r="Z24" i="31" s="1"/>
  <c r="AE24" i="31" s="1"/>
  <c r="O27" i="31"/>
  <c r="AA23" i="31"/>
  <c r="AF23" i="31" s="1"/>
  <c r="P25" i="31"/>
  <c r="S25" i="31"/>
  <c r="V25" i="31"/>
  <c r="W24" i="31"/>
  <c r="T23" i="31"/>
  <c r="U23" i="31" s="1"/>
  <c r="Q26" i="31"/>
  <c r="S24" i="31"/>
  <c r="AD21" i="30"/>
  <c r="AJ21" i="30" s="1"/>
  <c r="R22" i="30"/>
  <c r="U22" i="30"/>
  <c r="X22" i="30"/>
  <c r="AI24" i="30"/>
  <c r="Q24" i="30" s="1"/>
  <c r="AH24" i="30"/>
  <c r="P24" i="30" s="1"/>
  <c r="AA21" i="30"/>
  <c r="AE21" i="30" s="1"/>
  <c r="AK21" i="30" s="1"/>
  <c r="V21" i="30"/>
  <c r="W21" i="30" s="1"/>
  <c r="T23" i="30"/>
  <c r="AC23" i="30" s="1"/>
  <c r="Z23" i="30"/>
  <c r="AG24" i="30"/>
  <c r="O24" i="30" s="1"/>
  <c r="S22" i="30"/>
  <c r="AB22" i="30" s="1"/>
  <c r="Y22" i="30"/>
  <c r="Z21" i="29"/>
  <c r="AE21" i="29" s="1"/>
  <c r="T21" i="29"/>
  <c r="U21" i="29" s="1"/>
  <c r="W21" i="29"/>
  <c r="AA21" i="29" s="1"/>
  <c r="AF21" i="29" s="1"/>
  <c r="R22" i="29"/>
  <c r="Y22" i="29" s="1"/>
  <c r="X22" i="29"/>
  <c r="V22" i="29"/>
  <c r="S22" i="29"/>
  <c r="P22" i="29"/>
  <c r="AD24" i="29"/>
  <c r="Q24" i="29" s="1"/>
  <c r="AC24" i="29"/>
  <c r="O24" i="29" s="1"/>
  <c r="V20" i="28"/>
  <c r="W20" i="28" s="1"/>
  <c r="AD20" i="28"/>
  <c r="AJ20" i="28" s="1"/>
  <c r="U21" i="28"/>
  <c r="T23" i="28"/>
  <c r="AC23" i="28" s="1"/>
  <c r="Z23" i="28"/>
  <c r="R21" i="28"/>
  <c r="X21" i="28"/>
  <c r="AG23" i="28"/>
  <c r="O22" i="28"/>
  <c r="AA20" i="28"/>
  <c r="AE20" i="28" s="1"/>
  <c r="AK20" i="28" s="1"/>
  <c r="P22" i="28"/>
  <c r="AH23" i="28"/>
  <c r="AI24" i="28" s="1"/>
  <c r="Q24" i="28" s="1"/>
  <c r="S21" i="28"/>
  <c r="AB21" i="28" s="1"/>
  <c r="Y21" i="28"/>
  <c r="Z21" i="27"/>
  <c r="AE21" i="27" s="1"/>
  <c r="S22" i="27"/>
  <c r="T21" i="27"/>
  <c r="U21" i="27" s="1"/>
  <c r="R22" i="27"/>
  <c r="Y22" i="27" s="1"/>
  <c r="X22" i="27"/>
  <c r="AD24" i="27"/>
  <c r="Q23" i="27"/>
  <c r="AC24" i="27"/>
  <c r="O23" i="27"/>
  <c r="W21" i="27"/>
  <c r="AA21" i="27" s="1"/>
  <c r="AF21" i="27" s="1"/>
  <c r="P22" i="27"/>
  <c r="V22" i="27"/>
  <c r="R21" i="24"/>
  <c r="V21" i="24" s="1"/>
  <c r="P21" i="24"/>
  <c r="U23" i="24"/>
  <c r="O22" i="24"/>
  <c r="R22" i="24" s="1"/>
  <c r="V22" i="24" s="1"/>
  <c r="S20" i="24"/>
  <c r="W20" i="24" s="1"/>
  <c r="Q20" i="24"/>
  <c r="Q17" i="21"/>
  <c r="S17" i="21"/>
  <c r="W17" i="21" s="1"/>
  <c r="R18" i="21"/>
  <c r="V18" i="21" s="1"/>
  <c r="P18" i="21"/>
  <c r="T29" i="21" s="1" a="1"/>
  <c r="T29" i="21" s="1"/>
  <c r="U20" i="21"/>
  <c r="O19" i="21"/>
  <c r="AD24" i="32" l="1"/>
  <c r="AJ24" i="32" s="1"/>
  <c r="T24" i="31"/>
  <c r="U24" i="31" s="1"/>
  <c r="AA24" i="31"/>
  <c r="AF24" i="31" s="1"/>
  <c r="S25" i="32"/>
  <c r="AB25" i="32" s="1"/>
  <c r="Y25" i="32"/>
  <c r="O27" i="32"/>
  <c r="T26" i="32"/>
  <c r="AC26" i="32" s="1"/>
  <c r="Z26" i="32"/>
  <c r="P27" i="32"/>
  <c r="Q27" i="32"/>
  <c r="V24" i="32"/>
  <c r="W24" i="32" s="1"/>
  <c r="AA24" i="32"/>
  <c r="AE24" i="32" s="1"/>
  <c r="AK24" i="32" s="1"/>
  <c r="R25" i="32"/>
  <c r="X25" i="32"/>
  <c r="U25" i="32"/>
  <c r="W25" i="31"/>
  <c r="Q27" i="31"/>
  <c r="O28" i="31"/>
  <c r="S26" i="31"/>
  <c r="P26" i="31"/>
  <c r="V26" i="31"/>
  <c r="R25" i="31"/>
  <c r="Y25" i="31" s="1"/>
  <c r="X25" i="31"/>
  <c r="Z25" i="31" s="1"/>
  <c r="AE25" i="31" s="1"/>
  <c r="S23" i="30"/>
  <c r="AB23" i="30" s="1"/>
  <c r="Y23" i="30"/>
  <c r="AI25" i="30"/>
  <c r="Q25" i="30" s="1"/>
  <c r="AH25" i="30"/>
  <c r="P25" i="30" s="1"/>
  <c r="T24" i="30"/>
  <c r="AC24" i="30" s="1"/>
  <c r="Z24" i="30"/>
  <c r="R23" i="30"/>
  <c r="X23" i="30"/>
  <c r="U23" i="30"/>
  <c r="AD22" i="30"/>
  <c r="AJ22" i="30" s="1"/>
  <c r="AG25" i="30"/>
  <c r="O25" i="30" s="1"/>
  <c r="V22" i="30"/>
  <c r="W22" i="30" s="1"/>
  <c r="AA22" i="30"/>
  <c r="AE22" i="30" s="1"/>
  <c r="AK22" i="30" s="1"/>
  <c r="AD25" i="29"/>
  <c r="Q25" i="29" s="1"/>
  <c r="R23" i="29"/>
  <c r="Y23" i="29" s="1"/>
  <c r="X23" i="29"/>
  <c r="T22" i="29"/>
  <c r="U22" i="29" s="1"/>
  <c r="W22" i="29"/>
  <c r="AA22" i="29" s="1"/>
  <c r="AF22" i="29" s="1"/>
  <c r="Z22" i="29"/>
  <c r="AE22" i="29" s="1"/>
  <c r="S23" i="29"/>
  <c r="P23" i="29"/>
  <c r="V23" i="29"/>
  <c r="AC25" i="29"/>
  <c r="O25" i="29" s="1"/>
  <c r="V21" i="28"/>
  <c r="W21" i="28" s="1"/>
  <c r="AD21" i="28"/>
  <c r="AJ21" i="28" s="1"/>
  <c r="T24" i="28"/>
  <c r="AC24" i="28" s="1"/>
  <c r="Z24" i="28"/>
  <c r="U22" i="28"/>
  <c r="P23" i="28"/>
  <c r="AH24" i="28"/>
  <c r="AI25" i="28" s="1"/>
  <c r="Q25" i="28" s="1"/>
  <c r="AA21" i="28"/>
  <c r="AE21" i="28" s="1"/>
  <c r="AK21" i="28" s="1"/>
  <c r="R22" i="28"/>
  <c r="X22" i="28"/>
  <c r="AG24" i="28"/>
  <c r="O23" i="28"/>
  <c r="S22" i="28"/>
  <c r="AB22" i="28" s="1"/>
  <c r="Y22" i="28"/>
  <c r="Z22" i="27"/>
  <c r="AE22" i="27" s="1"/>
  <c r="S23" i="27"/>
  <c r="T22" i="27"/>
  <c r="U22" i="27" s="1"/>
  <c r="R23" i="27"/>
  <c r="Y23" i="27" s="1"/>
  <c r="X23" i="27"/>
  <c r="AD25" i="27"/>
  <c r="Q24" i="27"/>
  <c r="AC25" i="27"/>
  <c r="O24" i="27"/>
  <c r="P23" i="27"/>
  <c r="V23" i="27"/>
  <c r="W22" i="27"/>
  <c r="AA22" i="27" s="1"/>
  <c r="AF22" i="27" s="1"/>
  <c r="U24" i="24"/>
  <c r="O23" i="24"/>
  <c r="S21" i="24"/>
  <c r="W21" i="24" s="1"/>
  <c r="Q21" i="24"/>
  <c r="P22" i="24"/>
  <c r="Q18" i="21"/>
  <c r="S18" i="21"/>
  <c r="W18" i="21" s="1"/>
  <c r="R19" i="21"/>
  <c r="V19" i="21" s="1"/>
  <c r="P19" i="21"/>
  <c r="T30" i="21" s="1" a="1"/>
  <c r="T30" i="21" s="1"/>
  <c r="U21" i="21"/>
  <c r="O20" i="21"/>
  <c r="AD25" i="32" l="1"/>
  <c r="AJ25" i="32" s="1"/>
  <c r="T27" i="32"/>
  <c r="AC27" i="32" s="1"/>
  <c r="Z27" i="32"/>
  <c r="Q28" i="32"/>
  <c r="P28" i="32"/>
  <c r="V25" i="32"/>
  <c r="W25" i="32" s="1"/>
  <c r="AA25" i="32"/>
  <c r="AE25" i="32" s="1"/>
  <c r="AK25" i="32" s="1"/>
  <c r="O28" i="32"/>
  <c r="R26" i="32"/>
  <c r="U26" i="32"/>
  <c r="X26" i="32"/>
  <c r="S26" i="32"/>
  <c r="AB26" i="32" s="1"/>
  <c r="Y26" i="32"/>
  <c r="P27" i="31"/>
  <c r="V27" i="31"/>
  <c r="W26" i="31"/>
  <c r="Q28" i="31"/>
  <c r="R26" i="31"/>
  <c r="Y26" i="31" s="1"/>
  <c r="X26" i="31"/>
  <c r="Z26" i="31" s="1"/>
  <c r="AE26" i="31" s="1"/>
  <c r="AA25" i="31"/>
  <c r="AF25" i="31" s="1"/>
  <c r="O29" i="31"/>
  <c r="T25" i="31"/>
  <c r="U25" i="31" s="1"/>
  <c r="AD23" i="30"/>
  <c r="AJ23" i="30" s="1"/>
  <c r="V23" i="30"/>
  <c r="W23" i="30" s="1"/>
  <c r="AA23" i="30"/>
  <c r="AE23" i="30" s="1"/>
  <c r="AK23" i="30" s="1"/>
  <c r="S24" i="30"/>
  <c r="AB24" i="30" s="1"/>
  <c r="Y24" i="30"/>
  <c r="R24" i="30"/>
  <c r="X24" i="30"/>
  <c r="U24" i="30"/>
  <c r="AG26" i="30"/>
  <c r="O26" i="30" s="1"/>
  <c r="AI26" i="30"/>
  <c r="Q26" i="30" s="1"/>
  <c r="AH26" i="30"/>
  <c r="P26" i="30" s="1"/>
  <c r="T25" i="30"/>
  <c r="AC25" i="30" s="1"/>
  <c r="Z25" i="30"/>
  <c r="Z23" i="29"/>
  <c r="AE23" i="29" s="1"/>
  <c r="R24" i="29"/>
  <c r="Y24" i="29" s="1"/>
  <c r="X24" i="29"/>
  <c r="T23" i="29"/>
  <c r="U23" i="29" s="1"/>
  <c r="W23" i="29"/>
  <c r="AA23" i="29" s="1"/>
  <c r="AF23" i="29" s="1"/>
  <c r="AD26" i="29"/>
  <c r="Q26" i="29" s="1"/>
  <c r="S24" i="29"/>
  <c r="P24" i="29"/>
  <c r="V24" i="29"/>
  <c r="AC26" i="29"/>
  <c r="O26" i="29" s="1"/>
  <c r="U23" i="28"/>
  <c r="AD22" i="28"/>
  <c r="AJ22" i="28" s="1"/>
  <c r="T25" i="28"/>
  <c r="AC25" i="28" s="1"/>
  <c r="Z25" i="28"/>
  <c r="V22" i="28"/>
  <c r="W22" i="28" s="1"/>
  <c r="AG25" i="28"/>
  <c r="O24" i="28"/>
  <c r="AA22" i="28"/>
  <c r="AE22" i="28" s="1"/>
  <c r="AK22" i="28" s="1"/>
  <c r="P24" i="28"/>
  <c r="AH25" i="28"/>
  <c r="AI26" i="28" s="1"/>
  <c r="Q26" i="28" s="1"/>
  <c r="R23" i="28"/>
  <c r="X23" i="28"/>
  <c r="S23" i="28"/>
  <c r="AB23" i="28" s="1"/>
  <c r="Y23" i="28"/>
  <c r="Z23" i="27"/>
  <c r="AE23" i="27" s="1"/>
  <c r="S24" i="27"/>
  <c r="T23" i="27"/>
  <c r="U23" i="27" s="1"/>
  <c r="R24" i="27"/>
  <c r="Y24" i="27" s="1"/>
  <c r="X24" i="27"/>
  <c r="AC26" i="27"/>
  <c r="O25" i="27"/>
  <c r="AD26" i="27"/>
  <c r="Q25" i="27"/>
  <c r="W23" i="27"/>
  <c r="AA23" i="27" s="1"/>
  <c r="AF23" i="27" s="1"/>
  <c r="P24" i="27"/>
  <c r="V24" i="27"/>
  <c r="R23" i="24"/>
  <c r="V23" i="24" s="1"/>
  <c r="P23" i="24"/>
  <c r="S22" i="24"/>
  <c r="W22" i="24" s="1"/>
  <c r="Q22" i="24"/>
  <c r="U25" i="24"/>
  <c r="O24" i="24"/>
  <c r="S19" i="21"/>
  <c r="W19" i="21" s="1"/>
  <c r="Q19" i="21"/>
  <c r="P20" i="21"/>
  <c r="T31" i="21" s="1" a="1"/>
  <c r="T31" i="21" s="1"/>
  <c r="R20" i="21"/>
  <c r="V20" i="21" s="1"/>
  <c r="U22" i="21"/>
  <c r="O21" i="21"/>
  <c r="P29" i="32" l="1"/>
  <c r="Q29" i="32"/>
  <c r="AD26" i="32"/>
  <c r="AJ26" i="32" s="1"/>
  <c r="S27" i="32"/>
  <c r="AB27" i="32" s="1"/>
  <c r="Y27" i="32"/>
  <c r="T28" i="32"/>
  <c r="AC28" i="32" s="1"/>
  <c r="Z28" i="32"/>
  <c r="O29" i="32"/>
  <c r="AA26" i="32"/>
  <c r="AE26" i="32" s="1"/>
  <c r="AK26" i="32" s="1"/>
  <c r="V26" i="32"/>
  <c r="W26" i="32" s="1"/>
  <c r="R27" i="32"/>
  <c r="U27" i="32"/>
  <c r="X27" i="32"/>
  <c r="R27" i="31"/>
  <c r="Y27" i="31" s="1"/>
  <c r="X27" i="31"/>
  <c r="Z27" i="31" s="1"/>
  <c r="AE27" i="31" s="1"/>
  <c r="Q29" i="31"/>
  <c r="AA26" i="31"/>
  <c r="AF26" i="31" s="1"/>
  <c r="T26" i="31"/>
  <c r="U26" i="31" s="1"/>
  <c r="O30" i="31"/>
  <c r="S27" i="31"/>
  <c r="S28" i="31"/>
  <c r="P28" i="31"/>
  <c r="V28" i="31"/>
  <c r="W27" i="31"/>
  <c r="AD24" i="30"/>
  <c r="AJ24" i="30" s="1"/>
  <c r="AG27" i="30"/>
  <c r="O27" i="30" s="1"/>
  <c r="V24" i="30"/>
  <c r="W24" i="30" s="1"/>
  <c r="AA24" i="30"/>
  <c r="AE24" i="30" s="1"/>
  <c r="AK24" i="30" s="1"/>
  <c r="S25" i="30"/>
  <c r="AB25" i="30" s="1"/>
  <c r="Y25" i="30"/>
  <c r="AH27" i="30"/>
  <c r="P27" i="30" s="1"/>
  <c r="AI27" i="30"/>
  <c r="Q27" i="30" s="1"/>
  <c r="T26" i="30"/>
  <c r="AC26" i="30" s="1"/>
  <c r="Z26" i="30"/>
  <c r="R25" i="30"/>
  <c r="U25" i="30"/>
  <c r="X25" i="30"/>
  <c r="W24" i="29"/>
  <c r="AA24" i="29" s="1"/>
  <c r="AF24" i="29" s="1"/>
  <c r="T24" i="29"/>
  <c r="U24" i="29" s="1"/>
  <c r="AD27" i="29"/>
  <c r="Q27" i="29" s="1"/>
  <c r="X25" i="29"/>
  <c r="R25" i="29"/>
  <c r="Y25" i="29" s="1"/>
  <c r="S25" i="29"/>
  <c r="P25" i="29"/>
  <c r="V25" i="29"/>
  <c r="AC27" i="29"/>
  <c r="O27" i="29" s="1"/>
  <c r="Z24" i="29"/>
  <c r="AE24" i="29" s="1"/>
  <c r="AD23" i="28"/>
  <c r="AJ23" i="28" s="1"/>
  <c r="T26" i="28"/>
  <c r="AC26" i="28" s="1"/>
  <c r="Z26" i="28"/>
  <c r="V23" i="28"/>
  <c r="W23" i="28" s="1"/>
  <c r="U24" i="28"/>
  <c r="AG26" i="28"/>
  <c r="O25" i="28"/>
  <c r="AA23" i="28"/>
  <c r="AE23" i="28" s="1"/>
  <c r="AK23" i="28" s="1"/>
  <c r="AH26" i="28"/>
  <c r="AI27" i="28" s="1"/>
  <c r="Q27" i="28" s="1"/>
  <c r="P25" i="28"/>
  <c r="S24" i="28"/>
  <c r="AB24" i="28" s="1"/>
  <c r="Y24" i="28"/>
  <c r="R24" i="28"/>
  <c r="X24" i="28"/>
  <c r="Z24" i="27"/>
  <c r="AE24" i="27" s="1"/>
  <c r="T24" i="27"/>
  <c r="U24" i="27" s="1"/>
  <c r="S25" i="27"/>
  <c r="R25" i="27"/>
  <c r="Y25" i="27" s="1"/>
  <c r="X25" i="27"/>
  <c r="AC27" i="27"/>
  <c r="O26" i="27"/>
  <c r="AD27" i="27"/>
  <c r="Q26" i="27"/>
  <c r="W24" i="27"/>
  <c r="AA24" i="27" s="1"/>
  <c r="AF24" i="27" s="1"/>
  <c r="P25" i="27"/>
  <c r="V25" i="27"/>
  <c r="U26" i="24"/>
  <c r="O25" i="24"/>
  <c r="R24" i="24"/>
  <c r="V24" i="24" s="1"/>
  <c r="P24" i="24"/>
  <c r="S23" i="24"/>
  <c r="W23" i="24" s="1"/>
  <c r="Q23" i="24"/>
  <c r="Q20" i="21"/>
  <c r="S20" i="21"/>
  <c r="W20" i="21" s="1"/>
  <c r="R21" i="21"/>
  <c r="V21" i="21" s="1"/>
  <c r="P21" i="21"/>
  <c r="T32" i="21" s="1" a="1"/>
  <c r="T32" i="21" s="1"/>
  <c r="U23" i="21"/>
  <c r="O22" i="21"/>
  <c r="AD27" i="32" l="1"/>
  <c r="AJ27" i="32" s="1"/>
  <c r="AA27" i="31"/>
  <c r="AF27" i="31" s="1"/>
  <c r="T27" i="31"/>
  <c r="U27" i="31" s="1"/>
  <c r="V27" i="32"/>
  <c r="W27" i="32" s="1"/>
  <c r="AA27" i="32"/>
  <c r="AE27" i="32" s="1"/>
  <c r="AK27" i="32" s="1"/>
  <c r="S28" i="32"/>
  <c r="AB28" i="32" s="1"/>
  <c r="Y28" i="32"/>
  <c r="O30" i="32"/>
  <c r="T29" i="32"/>
  <c r="AC29" i="32" s="1"/>
  <c r="Z29" i="32"/>
  <c r="R28" i="32"/>
  <c r="X28" i="32"/>
  <c r="U28" i="32"/>
  <c r="Q30" i="32"/>
  <c r="P30" i="32"/>
  <c r="P29" i="31"/>
  <c r="V29" i="31"/>
  <c r="O31" i="31"/>
  <c r="Q30" i="31"/>
  <c r="S29" i="31"/>
  <c r="R28" i="31"/>
  <c r="Y28" i="31" s="1"/>
  <c r="X28" i="31"/>
  <c r="Z28" i="31" s="1"/>
  <c r="AE28" i="31" s="1"/>
  <c r="W28" i="31"/>
  <c r="AD25" i="30"/>
  <c r="AJ25" i="30" s="1"/>
  <c r="S26" i="30"/>
  <c r="AB26" i="30" s="1"/>
  <c r="Y26" i="30"/>
  <c r="AH28" i="30"/>
  <c r="P28" i="30" s="1"/>
  <c r="AI28" i="30"/>
  <c r="Q28" i="30" s="1"/>
  <c r="V25" i="30"/>
  <c r="W25" i="30" s="1"/>
  <c r="AA25" i="30"/>
  <c r="AE25" i="30" s="1"/>
  <c r="AK25" i="30" s="1"/>
  <c r="R26" i="30"/>
  <c r="U26" i="30"/>
  <c r="X26" i="30"/>
  <c r="T27" i="30"/>
  <c r="AC27" i="30" s="1"/>
  <c r="Z27" i="30"/>
  <c r="AG28" i="30"/>
  <c r="O28" i="30" s="1"/>
  <c r="AC28" i="29"/>
  <c r="O28" i="29" s="1"/>
  <c r="Z25" i="29"/>
  <c r="AE25" i="29" s="1"/>
  <c r="T25" i="29"/>
  <c r="U25" i="29" s="1"/>
  <c r="W25" i="29"/>
  <c r="AA25" i="29" s="1"/>
  <c r="AF25" i="29" s="1"/>
  <c r="AD28" i="29"/>
  <c r="Q28" i="29" s="1"/>
  <c r="V26" i="29"/>
  <c r="S26" i="29"/>
  <c r="P26" i="29"/>
  <c r="R26" i="29"/>
  <c r="Y26" i="29" s="1"/>
  <c r="X26" i="29"/>
  <c r="V24" i="28"/>
  <c r="W24" i="28" s="1"/>
  <c r="AD24" i="28"/>
  <c r="AJ24" i="28" s="1"/>
  <c r="T27" i="28"/>
  <c r="AC27" i="28" s="1"/>
  <c r="Z27" i="28"/>
  <c r="U25" i="28"/>
  <c r="AG27" i="28"/>
  <c r="O26" i="28"/>
  <c r="S25" i="28"/>
  <c r="AB25" i="28" s="1"/>
  <c r="Y25" i="28"/>
  <c r="AH27" i="28"/>
  <c r="AI28" i="28" s="1"/>
  <c r="Q28" i="28" s="1"/>
  <c r="P26" i="28"/>
  <c r="AA24" i="28"/>
  <c r="AE24" i="28" s="1"/>
  <c r="AK24" i="28" s="1"/>
  <c r="R25" i="28"/>
  <c r="X25" i="28"/>
  <c r="Z25" i="27"/>
  <c r="AE25" i="27" s="1"/>
  <c r="T25" i="27"/>
  <c r="U25" i="27" s="1"/>
  <c r="S26" i="27"/>
  <c r="R26" i="27"/>
  <c r="Y26" i="27" s="1"/>
  <c r="X26" i="27"/>
  <c r="AC28" i="27"/>
  <c r="O27" i="27"/>
  <c r="AD28" i="27"/>
  <c r="Q27" i="27"/>
  <c r="W25" i="27"/>
  <c r="AA25" i="27" s="1"/>
  <c r="AF25" i="27" s="1"/>
  <c r="P26" i="27"/>
  <c r="V26" i="27"/>
  <c r="S24" i="24"/>
  <c r="W24" i="24" s="1"/>
  <c r="Q24" i="24"/>
  <c r="R25" i="24"/>
  <c r="V25" i="24" s="1"/>
  <c r="P25" i="24"/>
  <c r="U27" i="24"/>
  <c r="O26" i="24"/>
  <c r="S21" i="21"/>
  <c r="W21" i="21" s="1"/>
  <c r="Q21" i="21"/>
  <c r="R22" i="21"/>
  <c r="V22" i="21" s="1"/>
  <c r="P22" i="21"/>
  <c r="T33" i="21" s="1" a="1"/>
  <c r="T33" i="21" s="1"/>
  <c r="U24" i="21"/>
  <c r="O23" i="21"/>
  <c r="AD28" i="32" l="1"/>
  <c r="AJ28" i="32" s="1"/>
  <c r="T28" i="31"/>
  <c r="U28" i="31" s="1"/>
  <c r="P31" i="32"/>
  <c r="Q31" i="32"/>
  <c r="R29" i="32"/>
  <c r="X29" i="32"/>
  <c r="U29" i="32"/>
  <c r="O31" i="32"/>
  <c r="S29" i="32"/>
  <c r="AB29" i="32" s="1"/>
  <c r="Y29" i="32"/>
  <c r="T30" i="32"/>
  <c r="AC30" i="32" s="1"/>
  <c r="Z30" i="32"/>
  <c r="AA28" i="32"/>
  <c r="AE28" i="32" s="1"/>
  <c r="AK28" i="32" s="1"/>
  <c r="V28" i="32"/>
  <c r="W28" i="32" s="1"/>
  <c r="O32" i="31"/>
  <c r="Q31" i="31"/>
  <c r="AA28" i="31"/>
  <c r="AF28" i="31" s="1"/>
  <c r="S30" i="31"/>
  <c r="P30" i="31"/>
  <c r="V30" i="31"/>
  <c r="R29" i="31"/>
  <c r="Y29" i="31" s="1"/>
  <c r="X29" i="31"/>
  <c r="Z29" i="31" s="1"/>
  <c r="AE29" i="31" s="1"/>
  <c r="W29" i="31"/>
  <c r="AD26" i="30"/>
  <c r="AJ26" i="30" s="1"/>
  <c r="AA26" i="30"/>
  <c r="AE26" i="30" s="1"/>
  <c r="AK26" i="30" s="1"/>
  <c r="V26" i="30"/>
  <c r="W26" i="30" s="1"/>
  <c r="T28" i="30"/>
  <c r="AC28" i="30" s="1"/>
  <c r="Z28" i="30"/>
  <c r="R27" i="30"/>
  <c r="U27" i="30"/>
  <c r="X27" i="30"/>
  <c r="AG29" i="30"/>
  <c r="O29" i="30" s="1"/>
  <c r="AH29" i="30"/>
  <c r="P29" i="30" s="1"/>
  <c r="AI29" i="30"/>
  <c r="Q29" i="30" s="1"/>
  <c r="S27" i="30"/>
  <c r="AB27" i="30" s="1"/>
  <c r="Y27" i="30"/>
  <c r="T26" i="29"/>
  <c r="U26" i="29" s="1"/>
  <c r="W26" i="29"/>
  <c r="AA26" i="29" s="1"/>
  <c r="AF26" i="29" s="1"/>
  <c r="S27" i="29"/>
  <c r="P27" i="29"/>
  <c r="V27" i="29"/>
  <c r="AC29" i="29"/>
  <c r="O29" i="29" s="1"/>
  <c r="Z26" i="29"/>
  <c r="AE26" i="29" s="1"/>
  <c r="X27" i="29"/>
  <c r="R27" i="29"/>
  <c r="Y27" i="29" s="1"/>
  <c r="AD29" i="29"/>
  <c r="Q29" i="29" s="1"/>
  <c r="AD25" i="28"/>
  <c r="AJ25" i="28" s="1"/>
  <c r="U26" i="28"/>
  <c r="V25" i="28"/>
  <c r="W25" i="28" s="1"/>
  <c r="T28" i="28"/>
  <c r="AC28" i="28" s="1"/>
  <c r="Z28" i="28"/>
  <c r="R26" i="28"/>
  <c r="X26" i="28"/>
  <c r="S26" i="28"/>
  <c r="AB26" i="28" s="1"/>
  <c r="Y26" i="28"/>
  <c r="AA25" i="28"/>
  <c r="AE25" i="28" s="1"/>
  <c r="AK25" i="28" s="1"/>
  <c r="AH28" i="28"/>
  <c r="AI29" i="28" s="1"/>
  <c r="Q29" i="28" s="1"/>
  <c r="P27" i="28"/>
  <c r="O27" i="28"/>
  <c r="AG28" i="28"/>
  <c r="Z26" i="27"/>
  <c r="AE26" i="27" s="1"/>
  <c r="T26" i="27"/>
  <c r="U26" i="27" s="1"/>
  <c r="S27" i="27"/>
  <c r="R27" i="27"/>
  <c r="Y27" i="27" s="1"/>
  <c r="X27" i="27"/>
  <c r="AC29" i="27"/>
  <c r="O28" i="27"/>
  <c r="AD29" i="27"/>
  <c r="Q28" i="27"/>
  <c r="P27" i="27"/>
  <c r="V27" i="27"/>
  <c r="W26" i="27"/>
  <c r="AA26" i="27" s="1"/>
  <c r="AF26" i="27" s="1"/>
  <c r="P26" i="24"/>
  <c r="R26" i="24"/>
  <c r="V26" i="24" s="1"/>
  <c r="U28" i="24"/>
  <c r="O27" i="24"/>
  <c r="S25" i="24"/>
  <c r="W25" i="24" s="1"/>
  <c r="Q25" i="24"/>
  <c r="S22" i="21"/>
  <c r="W22" i="21" s="1"/>
  <c r="Q22" i="21"/>
  <c r="R23" i="21"/>
  <c r="V23" i="21" s="1"/>
  <c r="P23" i="21"/>
  <c r="T34" i="21" s="1" a="1"/>
  <c r="T34" i="21" s="1"/>
  <c r="U25" i="21"/>
  <c r="O24" i="21"/>
  <c r="AD29" i="32" l="1"/>
  <c r="AJ29" i="32" s="1"/>
  <c r="AA29" i="31"/>
  <c r="AF29" i="31" s="1"/>
  <c r="T29" i="31"/>
  <c r="U29" i="31" s="1"/>
  <c r="Q32" i="32"/>
  <c r="P32" i="32"/>
  <c r="O32" i="32"/>
  <c r="V29" i="32"/>
  <c r="W29" i="32" s="1"/>
  <c r="AA29" i="32"/>
  <c r="AE29" i="32" s="1"/>
  <c r="AK29" i="32" s="1"/>
  <c r="S30" i="32"/>
  <c r="AB30" i="32" s="1"/>
  <c r="Y30" i="32"/>
  <c r="T31" i="32"/>
  <c r="AC31" i="32" s="1"/>
  <c r="Z31" i="32"/>
  <c r="R30" i="32"/>
  <c r="U30" i="32"/>
  <c r="X30" i="32"/>
  <c r="W30" i="31"/>
  <c r="R30" i="31"/>
  <c r="Y30" i="31" s="1"/>
  <c r="X30" i="31"/>
  <c r="Z30" i="31" s="1"/>
  <c r="AE30" i="31" s="1"/>
  <c r="Q32" i="31"/>
  <c r="O33" i="31"/>
  <c r="P31" i="31"/>
  <c r="V31" i="31"/>
  <c r="AD27" i="30"/>
  <c r="AJ27" i="30" s="1"/>
  <c r="AG30" i="30"/>
  <c r="O30" i="30" s="1"/>
  <c r="R28" i="30"/>
  <c r="U28" i="30"/>
  <c r="X28" i="30"/>
  <c r="AA27" i="30"/>
  <c r="AE27" i="30" s="1"/>
  <c r="AK27" i="30" s="1"/>
  <c r="V27" i="30"/>
  <c r="W27" i="30" s="1"/>
  <c r="T29" i="30"/>
  <c r="AC29" i="30" s="1"/>
  <c r="Z29" i="30"/>
  <c r="AI30" i="30"/>
  <c r="Q30" i="30" s="1"/>
  <c r="AH30" i="30"/>
  <c r="P30" i="30" s="1"/>
  <c r="S28" i="30"/>
  <c r="AB28" i="30" s="1"/>
  <c r="Y28" i="30"/>
  <c r="Z27" i="29"/>
  <c r="AE27" i="29" s="1"/>
  <c r="P28" i="29"/>
  <c r="S28" i="29"/>
  <c r="V28" i="29"/>
  <c r="AC30" i="29"/>
  <c r="O30" i="29" s="1"/>
  <c r="AD30" i="29"/>
  <c r="Q30" i="29" s="1"/>
  <c r="T27" i="29"/>
  <c r="U27" i="29" s="1"/>
  <c r="W27" i="29"/>
  <c r="AA27" i="29" s="1"/>
  <c r="AF27" i="29" s="1"/>
  <c r="R28" i="29"/>
  <c r="Y28" i="29" s="1"/>
  <c r="X28" i="29"/>
  <c r="U27" i="28"/>
  <c r="AD26" i="28"/>
  <c r="AJ26" i="28" s="1"/>
  <c r="T29" i="28"/>
  <c r="AC29" i="28" s="1"/>
  <c r="Z29" i="28"/>
  <c r="V26" i="28"/>
  <c r="W26" i="28" s="1"/>
  <c r="S27" i="28"/>
  <c r="AB27" i="28" s="1"/>
  <c r="Y27" i="28"/>
  <c r="AA26" i="28"/>
  <c r="AE26" i="28" s="1"/>
  <c r="AK26" i="28" s="1"/>
  <c r="AH29" i="28"/>
  <c r="AI30" i="28" s="1"/>
  <c r="Q30" i="28" s="1"/>
  <c r="P28" i="28"/>
  <c r="R27" i="28"/>
  <c r="X27" i="28"/>
  <c r="AG29" i="28"/>
  <c r="O28" i="28"/>
  <c r="Z27" i="27"/>
  <c r="AE27" i="27" s="1"/>
  <c r="T27" i="27"/>
  <c r="U27" i="27" s="1"/>
  <c r="S28" i="27"/>
  <c r="R28" i="27"/>
  <c r="Y28" i="27" s="1"/>
  <c r="X28" i="27"/>
  <c r="AC30" i="27"/>
  <c r="O29" i="27"/>
  <c r="AD30" i="27"/>
  <c r="Q29" i="27"/>
  <c r="W27" i="27"/>
  <c r="AA27" i="27" s="1"/>
  <c r="AF27" i="27" s="1"/>
  <c r="P28" i="27"/>
  <c r="V28" i="27"/>
  <c r="P27" i="24"/>
  <c r="R27" i="24"/>
  <c r="V27" i="24" s="1"/>
  <c r="U29" i="24"/>
  <c r="O28" i="24"/>
  <c r="S26" i="24"/>
  <c r="W26" i="24" s="1"/>
  <c r="Q26" i="24"/>
  <c r="S23" i="21"/>
  <c r="W23" i="21" s="1"/>
  <c r="Q23" i="21"/>
  <c r="R24" i="21"/>
  <c r="V24" i="21" s="1"/>
  <c r="P24" i="21"/>
  <c r="T35" i="21" s="1" a="1"/>
  <c r="T35" i="21" s="1"/>
  <c r="U26" i="21"/>
  <c r="O25" i="21"/>
  <c r="AD30" i="32" l="1"/>
  <c r="AJ30" i="32" s="1"/>
  <c r="O33" i="32"/>
  <c r="AA30" i="32"/>
  <c r="AE30" i="32" s="1"/>
  <c r="AK30" i="32" s="1"/>
  <c r="V30" i="32"/>
  <c r="W30" i="32" s="1"/>
  <c r="R31" i="32"/>
  <c r="U31" i="32"/>
  <c r="X31" i="32"/>
  <c r="S31" i="32"/>
  <c r="AB31" i="32" s="1"/>
  <c r="Y31" i="32"/>
  <c r="Q33" i="32"/>
  <c r="P33" i="32"/>
  <c r="T32" i="32"/>
  <c r="AC32" i="32" s="1"/>
  <c r="Z32" i="32"/>
  <c r="R31" i="31"/>
  <c r="Y31" i="31" s="1"/>
  <c r="X31" i="31"/>
  <c r="Z31" i="31" s="1"/>
  <c r="AE31" i="31" s="1"/>
  <c r="P32" i="31"/>
  <c r="V32" i="31"/>
  <c r="S31" i="31"/>
  <c r="W31" i="31"/>
  <c r="AA30" i="31"/>
  <c r="AF30" i="31" s="1"/>
  <c r="S32" i="31"/>
  <c r="Q33" i="31"/>
  <c r="O34" i="31"/>
  <c r="T30" i="31"/>
  <c r="U30" i="31" s="1"/>
  <c r="AD28" i="30"/>
  <c r="AJ28" i="30" s="1"/>
  <c r="T30" i="30"/>
  <c r="AC30" i="30" s="1"/>
  <c r="Z30" i="30"/>
  <c r="V28" i="30"/>
  <c r="W28" i="30" s="1"/>
  <c r="AA28" i="30"/>
  <c r="AE28" i="30" s="1"/>
  <c r="AK28" i="30" s="1"/>
  <c r="AI31" i="30"/>
  <c r="Q31" i="30" s="1"/>
  <c r="AH31" i="30"/>
  <c r="P31" i="30" s="1"/>
  <c r="S29" i="30"/>
  <c r="AB29" i="30" s="1"/>
  <c r="Y29" i="30"/>
  <c r="AG31" i="30"/>
  <c r="O31" i="30" s="1"/>
  <c r="R29" i="30"/>
  <c r="U29" i="30"/>
  <c r="X29" i="30"/>
  <c r="T28" i="29"/>
  <c r="U28" i="29" s="1"/>
  <c r="W28" i="29"/>
  <c r="AA28" i="29" s="1"/>
  <c r="AF28" i="29" s="1"/>
  <c r="R29" i="29"/>
  <c r="Y29" i="29" s="1"/>
  <c r="X29" i="29"/>
  <c r="AD31" i="29"/>
  <c r="Q31" i="29" s="1"/>
  <c r="AC31" i="29"/>
  <c r="O31" i="29" s="1"/>
  <c r="S29" i="29"/>
  <c r="P29" i="29"/>
  <c r="V29" i="29"/>
  <c r="Z28" i="29"/>
  <c r="AE28" i="29" s="1"/>
  <c r="U28" i="28"/>
  <c r="AD27" i="28"/>
  <c r="AJ27" i="28" s="1"/>
  <c r="V27" i="28"/>
  <c r="W27" i="28" s="1"/>
  <c r="T30" i="28"/>
  <c r="AC30" i="28" s="1"/>
  <c r="Z30" i="28"/>
  <c r="AG30" i="28"/>
  <c r="O29" i="28"/>
  <c r="AA27" i="28"/>
  <c r="AE27" i="28" s="1"/>
  <c r="AK27" i="28" s="1"/>
  <c r="S28" i="28"/>
  <c r="AB28" i="28" s="1"/>
  <c r="Y28" i="28"/>
  <c r="AH30" i="28"/>
  <c r="AI31" i="28" s="1"/>
  <c r="Q31" i="28" s="1"/>
  <c r="P29" i="28"/>
  <c r="R28" i="28"/>
  <c r="X28" i="28"/>
  <c r="Z28" i="27"/>
  <c r="AE28" i="27" s="1"/>
  <c r="T28" i="27"/>
  <c r="U28" i="27" s="1"/>
  <c r="S29" i="27"/>
  <c r="R29" i="27"/>
  <c r="Y29" i="27" s="1"/>
  <c r="X29" i="27"/>
  <c r="AC31" i="27"/>
  <c r="O30" i="27"/>
  <c r="AD31" i="27"/>
  <c r="Q30" i="27"/>
  <c r="P29" i="27"/>
  <c r="V29" i="27"/>
  <c r="W28" i="27"/>
  <c r="AA28" i="27" s="1"/>
  <c r="AF28" i="27" s="1"/>
  <c r="R28" i="24"/>
  <c r="V28" i="24" s="1"/>
  <c r="P28" i="24"/>
  <c r="U30" i="24"/>
  <c r="O29" i="24"/>
  <c r="S27" i="24"/>
  <c r="W27" i="24" s="1"/>
  <c r="Q27" i="24"/>
  <c r="Q24" i="21"/>
  <c r="S24" i="21"/>
  <c r="W24" i="21" s="1"/>
  <c r="P25" i="21"/>
  <c r="T36" i="21" s="1" a="1"/>
  <c r="T36" i="21" s="1"/>
  <c r="R25" i="21"/>
  <c r="V25" i="21" s="1"/>
  <c r="U27" i="21"/>
  <c r="O26" i="21"/>
  <c r="AD31" i="32" l="1"/>
  <c r="AJ31" i="32" s="1"/>
  <c r="AA31" i="31"/>
  <c r="AF31" i="31" s="1"/>
  <c r="AA31" i="32"/>
  <c r="AE31" i="32" s="1"/>
  <c r="AK31" i="32" s="1"/>
  <c r="V31" i="32"/>
  <c r="W31" i="32" s="1"/>
  <c r="S32" i="32"/>
  <c r="AB32" i="32" s="1"/>
  <c r="Y32" i="32"/>
  <c r="Q34" i="32"/>
  <c r="P34" i="32"/>
  <c r="T33" i="32"/>
  <c r="AC33" i="32" s="1"/>
  <c r="Z33" i="32"/>
  <c r="R32" i="32"/>
  <c r="X32" i="32"/>
  <c r="U32" i="32"/>
  <c r="O34" i="32"/>
  <c r="T31" i="31"/>
  <c r="U31" i="31" s="1"/>
  <c r="P33" i="31"/>
  <c r="V33" i="31"/>
  <c r="Q34" i="31"/>
  <c r="O35" i="31"/>
  <c r="R32" i="31"/>
  <c r="Y32" i="31" s="1"/>
  <c r="X32" i="31"/>
  <c r="Z32" i="31" s="1"/>
  <c r="AE32" i="31" s="1"/>
  <c r="W32" i="31"/>
  <c r="AD29" i="30"/>
  <c r="AJ29" i="30" s="1"/>
  <c r="AI32" i="30"/>
  <c r="Q32" i="30" s="1"/>
  <c r="AH32" i="30"/>
  <c r="P32" i="30" s="1"/>
  <c r="S30" i="30"/>
  <c r="AB30" i="30" s="1"/>
  <c r="Y30" i="30"/>
  <c r="T31" i="30"/>
  <c r="AC31" i="30" s="1"/>
  <c r="Z31" i="30"/>
  <c r="AA29" i="30"/>
  <c r="AE29" i="30" s="1"/>
  <c r="AK29" i="30" s="1"/>
  <c r="V29" i="30"/>
  <c r="W29" i="30" s="1"/>
  <c r="AG32" i="30"/>
  <c r="O32" i="30" s="1"/>
  <c r="R30" i="30"/>
  <c r="U30" i="30"/>
  <c r="X30" i="30"/>
  <c r="AC32" i="29"/>
  <c r="O32" i="29" s="1"/>
  <c r="V30" i="29"/>
  <c r="S30" i="29"/>
  <c r="P30" i="29"/>
  <c r="R30" i="29"/>
  <c r="Y30" i="29" s="1"/>
  <c r="X30" i="29"/>
  <c r="T29" i="29"/>
  <c r="U29" i="29" s="1"/>
  <c r="W29" i="29"/>
  <c r="AA29" i="29" s="1"/>
  <c r="AF29" i="29" s="1"/>
  <c r="AD32" i="29"/>
  <c r="Q32" i="29" s="1"/>
  <c r="Z29" i="29"/>
  <c r="AE29" i="29" s="1"/>
  <c r="V28" i="28"/>
  <c r="W28" i="28" s="1"/>
  <c r="AD28" i="28"/>
  <c r="AJ28" i="28" s="1"/>
  <c r="U29" i="28"/>
  <c r="T31" i="28"/>
  <c r="AC31" i="28" s="1"/>
  <c r="Z31" i="28"/>
  <c r="S29" i="28"/>
  <c r="AB29" i="28" s="1"/>
  <c r="Y29" i="28"/>
  <c r="AH31" i="28"/>
  <c r="AI32" i="28" s="1"/>
  <c r="Q32" i="28" s="1"/>
  <c r="P30" i="28"/>
  <c r="AG31" i="28"/>
  <c r="O30" i="28"/>
  <c r="AA28" i="28"/>
  <c r="AE28" i="28" s="1"/>
  <c r="AK28" i="28" s="1"/>
  <c r="R29" i="28"/>
  <c r="X29" i="28"/>
  <c r="Z29" i="27"/>
  <c r="AE29" i="27" s="1"/>
  <c r="T29" i="27"/>
  <c r="U29" i="27" s="1"/>
  <c r="S30" i="27"/>
  <c r="R30" i="27"/>
  <c r="Y30" i="27" s="1"/>
  <c r="X30" i="27"/>
  <c r="AC32" i="27"/>
  <c r="O31" i="27"/>
  <c r="AD32" i="27"/>
  <c r="Q31" i="27"/>
  <c r="W29" i="27"/>
  <c r="AA29" i="27" s="1"/>
  <c r="AF29" i="27" s="1"/>
  <c r="P30" i="27"/>
  <c r="V30" i="27"/>
  <c r="P29" i="24"/>
  <c r="R29" i="24"/>
  <c r="V29" i="24" s="1"/>
  <c r="U31" i="24"/>
  <c r="O30" i="24"/>
  <c r="S28" i="24"/>
  <c r="W28" i="24" s="1"/>
  <c r="Q28" i="24"/>
  <c r="Q25" i="21"/>
  <c r="S25" i="21"/>
  <c r="W25" i="21" s="1"/>
  <c r="R26" i="21"/>
  <c r="V26" i="21" s="1"/>
  <c r="P26" i="21"/>
  <c r="T37" i="21" s="1" a="1"/>
  <c r="T37" i="21" s="1"/>
  <c r="U28" i="21"/>
  <c r="O27" i="21"/>
  <c r="AD32" i="32" l="1"/>
  <c r="AJ32" i="32" s="1"/>
  <c r="Q35" i="32"/>
  <c r="P35" i="32"/>
  <c r="S33" i="32"/>
  <c r="AB33" i="32" s="1"/>
  <c r="Y33" i="32"/>
  <c r="O35" i="32"/>
  <c r="T34" i="32"/>
  <c r="AC34" i="32" s="1"/>
  <c r="Z34" i="32"/>
  <c r="R33" i="32"/>
  <c r="X33" i="32"/>
  <c r="U33" i="32"/>
  <c r="AA32" i="32"/>
  <c r="AE32" i="32" s="1"/>
  <c r="AK32" i="32" s="1"/>
  <c r="V32" i="32"/>
  <c r="W32" i="32" s="1"/>
  <c r="P34" i="31"/>
  <c r="V34" i="31"/>
  <c r="O36" i="31"/>
  <c r="Q35" i="31"/>
  <c r="R33" i="31"/>
  <c r="Y33" i="31" s="1"/>
  <c r="X33" i="31"/>
  <c r="Z33" i="31" s="1"/>
  <c r="AE33" i="31" s="1"/>
  <c r="AA32" i="31"/>
  <c r="AF32" i="31" s="1"/>
  <c r="T32" i="31"/>
  <c r="U32" i="31" s="1"/>
  <c r="W33" i="31"/>
  <c r="S33" i="31"/>
  <c r="AD30" i="30"/>
  <c r="AJ30" i="30" s="1"/>
  <c r="V30" i="30"/>
  <c r="W30" i="30" s="1"/>
  <c r="AA30" i="30"/>
  <c r="AE30" i="30" s="1"/>
  <c r="AK30" i="30" s="1"/>
  <c r="AG33" i="30"/>
  <c r="O33" i="30" s="1"/>
  <c r="S31" i="30"/>
  <c r="AB31" i="30" s="1"/>
  <c r="Y31" i="30"/>
  <c r="AI33" i="30"/>
  <c r="Q33" i="30" s="1"/>
  <c r="AH33" i="30"/>
  <c r="P33" i="30" s="1"/>
  <c r="R31" i="30"/>
  <c r="U31" i="30"/>
  <c r="X31" i="30"/>
  <c r="T32" i="30"/>
  <c r="AC32" i="30" s="1"/>
  <c r="Z32" i="30"/>
  <c r="AD33" i="29"/>
  <c r="Q33" i="29" s="1"/>
  <c r="T30" i="29"/>
  <c r="U30" i="29" s="1"/>
  <c r="W30" i="29"/>
  <c r="AA30" i="29" s="1"/>
  <c r="AF30" i="29" s="1"/>
  <c r="R31" i="29"/>
  <c r="Y31" i="29" s="1"/>
  <c r="X31" i="29"/>
  <c r="Z30" i="29"/>
  <c r="AE30" i="29" s="1"/>
  <c r="AC33" i="29"/>
  <c r="O33" i="29" s="1"/>
  <c r="S31" i="29"/>
  <c r="P31" i="29"/>
  <c r="V31" i="29"/>
  <c r="AD29" i="28"/>
  <c r="AJ29" i="28" s="1"/>
  <c r="V29" i="28"/>
  <c r="W29" i="28" s="1"/>
  <c r="U30" i="28"/>
  <c r="T32" i="28"/>
  <c r="AC32" i="28" s="1"/>
  <c r="Z32" i="28"/>
  <c r="AA29" i="28"/>
  <c r="AE29" i="28" s="1"/>
  <c r="AK29" i="28" s="1"/>
  <c r="R30" i="28"/>
  <c r="X30" i="28"/>
  <c r="O31" i="28"/>
  <c r="AG32" i="28"/>
  <c r="S30" i="28"/>
  <c r="AB30" i="28" s="1"/>
  <c r="Y30" i="28"/>
  <c r="P31" i="28"/>
  <c r="AH32" i="28"/>
  <c r="AI33" i="28" s="1"/>
  <c r="Q33" i="28" s="1"/>
  <c r="Z30" i="27"/>
  <c r="AE30" i="27" s="1"/>
  <c r="T30" i="27"/>
  <c r="U30" i="27" s="1"/>
  <c r="S31" i="27"/>
  <c r="R31" i="27"/>
  <c r="Y31" i="27" s="1"/>
  <c r="X31" i="27"/>
  <c r="AC33" i="27"/>
  <c r="O32" i="27"/>
  <c r="AD33" i="27"/>
  <c r="Q32" i="27"/>
  <c r="P31" i="27"/>
  <c r="V31" i="27"/>
  <c r="W30" i="27"/>
  <c r="AA30" i="27" s="1"/>
  <c r="AF30" i="27" s="1"/>
  <c r="U32" i="24"/>
  <c r="O31" i="24"/>
  <c r="P30" i="24"/>
  <c r="R30" i="24"/>
  <c r="V30" i="24" s="1"/>
  <c r="S29" i="24"/>
  <c r="W29" i="24" s="1"/>
  <c r="Q29" i="24"/>
  <c r="Q26" i="21"/>
  <c r="S26" i="21"/>
  <c r="W26" i="21" s="1"/>
  <c r="P27" i="21"/>
  <c r="T38" i="21" s="1" a="1"/>
  <c r="T38" i="21" s="1"/>
  <c r="R27" i="21"/>
  <c r="V27" i="21" s="1"/>
  <c r="U29" i="21"/>
  <c r="O28" i="21"/>
  <c r="AD33" i="32" l="1"/>
  <c r="AJ33" i="32" s="1"/>
  <c r="AA33" i="31"/>
  <c r="AF33" i="31" s="1"/>
  <c r="O36" i="32"/>
  <c r="S34" i="32"/>
  <c r="AB34" i="32" s="1"/>
  <c r="Y34" i="32"/>
  <c r="AA33" i="32"/>
  <c r="AE33" i="32" s="1"/>
  <c r="AK33" i="32" s="1"/>
  <c r="V33" i="32"/>
  <c r="W33" i="32" s="1"/>
  <c r="Q36" i="32"/>
  <c r="P36" i="32"/>
  <c r="R34" i="32"/>
  <c r="U34" i="32"/>
  <c r="X34" i="32"/>
  <c r="T35" i="32"/>
  <c r="AC35" i="32" s="1"/>
  <c r="Z35" i="32"/>
  <c r="W34" i="31"/>
  <c r="Q36" i="31"/>
  <c r="R34" i="31"/>
  <c r="Y34" i="31" s="1"/>
  <c r="X34" i="31"/>
  <c r="Z34" i="31" s="1"/>
  <c r="AE34" i="31" s="1"/>
  <c r="O37" i="31"/>
  <c r="T33" i="31"/>
  <c r="U33" i="31" s="1"/>
  <c r="S35" i="31"/>
  <c r="P35" i="31"/>
  <c r="V35" i="31"/>
  <c r="S34" i="31"/>
  <c r="AD31" i="30"/>
  <c r="AJ31" i="30" s="1"/>
  <c r="AA31" i="30"/>
  <c r="AE31" i="30" s="1"/>
  <c r="AK31" i="30" s="1"/>
  <c r="V31" i="30"/>
  <c r="W31" i="30" s="1"/>
  <c r="AI34" i="30"/>
  <c r="Q34" i="30" s="1"/>
  <c r="AH34" i="30"/>
  <c r="P34" i="30" s="1"/>
  <c r="T33" i="30"/>
  <c r="AC33" i="30" s="1"/>
  <c r="Z33" i="30"/>
  <c r="R32" i="30"/>
  <c r="U32" i="30"/>
  <c r="X32" i="30"/>
  <c r="AG34" i="30"/>
  <c r="O34" i="30" s="1"/>
  <c r="S32" i="30"/>
  <c r="AB32" i="30" s="1"/>
  <c r="Y32" i="30"/>
  <c r="Z31" i="29"/>
  <c r="AE31" i="29" s="1"/>
  <c r="AC34" i="29"/>
  <c r="O34" i="29" s="1"/>
  <c r="AD34" i="29"/>
  <c r="Q34" i="29" s="1"/>
  <c r="P32" i="29"/>
  <c r="S32" i="29"/>
  <c r="V32" i="29"/>
  <c r="X32" i="29"/>
  <c r="R32" i="29"/>
  <c r="Y32" i="29" s="1"/>
  <c r="T31" i="29"/>
  <c r="U31" i="29" s="1"/>
  <c r="W31" i="29"/>
  <c r="AA31" i="29" s="1"/>
  <c r="AF31" i="29" s="1"/>
  <c r="V30" i="28"/>
  <c r="W30" i="28" s="1"/>
  <c r="AD30" i="28"/>
  <c r="AJ30" i="28" s="1"/>
  <c r="T33" i="28"/>
  <c r="AC33" i="28" s="1"/>
  <c r="Z33" i="28"/>
  <c r="U31" i="28"/>
  <c r="AG33" i="28"/>
  <c r="O32" i="28"/>
  <c r="R31" i="28"/>
  <c r="X31" i="28"/>
  <c r="AH33" i="28"/>
  <c r="AI34" i="28" s="1"/>
  <c r="Q34" i="28" s="1"/>
  <c r="P32" i="28"/>
  <c r="AA30" i="28"/>
  <c r="AE30" i="28" s="1"/>
  <c r="AK30" i="28" s="1"/>
  <c r="S31" i="28"/>
  <c r="AB31" i="28" s="1"/>
  <c r="Y31" i="28"/>
  <c r="Z31" i="27"/>
  <c r="AE31" i="27" s="1"/>
  <c r="T31" i="27"/>
  <c r="U31" i="27" s="1"/>
  <c r="S32" i="27"/>
  <c r="R32" i="27"/>
  <c r="Y32" i="27" s="1"/>
  <c r="X32" i="27"/>
  <c r="AD34" i="27"/>
  <c r="Q33" i="27"/>
  <c r="AC34" i="27"/>
  <c r="O33" i="27"/>
  <c r="P32" i="27"/>
  <c r="V32" i="27"/>
  <c r="W31" i="27"/>
  <c r="AA31" i="27" s="1"/>
  <c r="AF31" i="27" s="1"/>
  <c r="P31" i="24"/>
  <c r="R31" i="24"/>
  <c r="V31" i="24" s="1"/>
  <c r="S30" i="24"/>
  <c r="W30" i="24" s="1"/>
  <c r="Q30" i="24"/>
  <c r="U33" i="24"/>
  <c r="O32" i="24"/>
  <c r="S27" i="21"/>
  <c r="W27" i="21" s="1"/>
  <c r="Q27" i="21"/>
  <c r="R28" i="21"/>
  <c r="V28" i="21" s="1"/>
  <c r="P28" i="21"/>
  <c r="T39" i="21" s="1" a="1"/>
  <c r="T39" i="21" s="1"/>
  <c r="U30" i="21"/>
  <c r="O29" i="21"/>
  <c r="AD34" i="32" l="1"/>
  <c r="AJ34" i="32" s="1"/>
  <c r="T34" i="31"/>
  <c r="U34" i="31" s="1"/>
  <c r="AA34" i="31"/>
  <c r="AF34" i="31" s="1"/>
  <c r="Q37" i="32"/>
  <c r="P37" i="32"/>
  <c r="T36" i="32"/>
  <c r="AC36" i="32" s="1"/>
  <c r="Z36" i="32"/>
  <c r="V34" i="32"/>
  <c r="W34" i="32" s="1"/>
  <c r="AA34" i="32"/>
  <c r="AE34" i="32" s="1"/>
  <c r="AK34" i="32" s="1"/>
  <c r="R35" i="32"/>
  <c r="X35" i="32"/>
  <c r="U35" i="32"/>
  <c r="S35" i="32"/>
  <c r="AB35" i="32" s="1"/>
  <c r="Y35" i="32"/>
  <c r="O37" i="32"/>
  <c r="O38" i="31"/>
  <c r="P36" i="31"/>
  <c r="V36" i="31"/>
  <c r="Q37" i="31"/>
  <c r="W35" i="31"/>
  <c r="R35" i="31"/>
  <c r="Y35" i="31" s="1"/>
  <c r="X35" i="31"/>
  <c r="Z35" i="31" s="1"/>
  <c r="AE35" i="31" s="1"/>
  <c r="AD32" i="30"/>
  <c r="AJ32" i="30" s="1"/>
  <c r="V32" i="30"/>
  <c r="W32" i="30" s="1"/>
  <c r="AA32" i="30"/>
  <c r="AE32" i="30" s="1"/>
  <c r="AK32" i="30" s="1"/>
  <c r="S33" i="30"/>
  <c r="AB33" i="30" s="1"/>
  <c r="Y33" i="30"/>
  <c r="R33" i="30"/>
  <c r="X33" i="30"/>
  <c r="U33" i="30"/>
  <c r="AH35" i="30"/>
  <c r="P35" i="30" s="1"/>
  <c r="AI35" i="30"/>
  <c r="Q35" i="30" s="1"/>
  <c r="AG35" i="30"/>
  <c r="O35" i="30" s="1"/>
  <c r="T34" i="30"/>
  <c r="AC34" i="30" s="1"/>
  <c r="Z34" i="30"/>
  <c r="Z32" i="29"/>
  <c r="AE32" i="29" s="1"/>
  <c r="S33" i="29"/>
  <c r="P33" i="29"/>
  <c r="V33" i="29"/>
  <c r="AC35" i="29"/>
  <c r="O35" i="29" s="1"/>
  <c r="T32" i="29"/>
  <c r="U32" i="29" s="1"/>
  <c r="W32" i="29"/>
  <c r="AA32" i="29" s="1"/>
  <c r="AF32" i="29" s="1"/>
  <c r="R33" i="29"/>
  <c r="Y33" i="29" s="1"/>
  <c r="X33" i="29"/>
  <c r="AD35" i="29"/>
  <c r="Q35" i="29" s="1"/>
  <c r="U32" i="28"/>
  <c r="AD31" i="28"/>
  <c r="AJ31" i="28" s="1"/>
  <c r="T34" i="28"/>
  <c r="AC34" i="28" s="1"/>
  <c r="Z34" i="28"/>
  <c r="V31" i="28"/>
  <c r="W31" i="28" s="1"/>
  <c r="P33" i="28"/>
  <c r="AH34" i="28"/>
  <c r="AI35" i="28" s="1"/>
  <c r="Q35" i="28" s="1"/>
  <c r="S32" i="28"/>
  <c r="AB32" i="28" s="1"/>
  <c r="Y32" i="28"/>
  <c r="AA31" i="28"/>
  <c r="AE31" i="28" s="1"/>
  <c r="AK31" i="28" s="1"/>
  <c r="R32" i="28"/>
  <c r="X32" i="28"/>
  <c r="O33" i="28"/>
  <c r="AG34" i="28"/>
  <c r="Z32" i="27"/>
  <c r="AE32" i="27" s="1"/>
  <c r="S33" i="27"/>
  <c r="T32" i="27"/>
  <c r="U32" i="27" s="1"/>
  <c r="R33" i="27"/>
  <c r="Y33" i="27" s="1"/>
  <c r="X33" i="27"/>
  <c r="AC35" i="27"/>
  <c r="O34" i="27"/>
  <c r="AD35" i="27"/>
  <c r="Q34" i="27"/>
  <c r="W32" i="27"/>
  <c r="AA32" i="27" s="1"/>
  <c r="AF32" i="27" s="1"/>
  <c r="P33" i="27"/>
  <c r="V33" i="27"/>
  <c r="R32" i="24"/>
  <c r="V32" i="24" s="1"/>
  <c r="P32" i="24"/>
  <c r="U34" i="24"/>
  <c r="O33" i="24"/>
  <c r="S31" i="24"/>
  <c r="W31" i="24" s="1"/>
  <c r="Q31" i="24"/>
  <c r="Q28" i="21"/>
  <c r="S28" i="21"/>
  <c r="W28" i="21" s="1"/>
  <c r="R29" i="21"/>
  <c r="V29" i="21" s="1"/>
  <c r="P29" i="21"/>
  <c r="T40" i="21" s="1" a="1"/>
  <c r="T40" i="21" s="1"/>
  <c r="U31" i="21"/>
  <c r="O30" i="21"/>
  <c r="AD35" i="32" l="1"/>
  <c r="AJ35" i="32" s="1"/>
  <c r="AA35" i="31"/>
  <c r="AF35" i="31" s="1"/>
  <c r="T35" i="31"/>
  <c r="U35" i="31" s="1"/>
  <c r="T37" i="32"/>
  <c r="AC37" i="32" s="1"/>
  <c r="Z37" i="32"/>
  <c r="V35" i="32"/>
  <c r="W35" i="32" s="1"/>
  <c r="AA35" i="32"/>
  <c r="AE35" i="32" s="1"/>
  <c r="AK35" i="32" s="1"/>
  <c r="R36" i="32"/>
  <c r="U36" i="32"/>
  <c r="X36" i="32"/>
  <c r="O38" i="32"/>
  <c r="S36" i="32"/>
  <c r="AB36" i="32" s="1"/>
  <c r="Y36" i="32"/>
  <c r="Q38" i="32"/>
  <c r="P38" i="32"/>
  <c r="O39" i="31"/>
  <c r="Q38" i="31"/>
  <c r="R36" i="31"/>
  <c r="Y36" i="31" s="1"/>
  <c r="X36" i="31"/>
  <c r="Z36" i="31" s="1"/>
  <c r="AE36" i="31" s="1"/>
  <c r="W36" i="31"/>
  <c r="S37" i="31"/>
  <c r="P37" i="31"/>
  <c r="V37" i="31"/>
  <c r="S36" i="31"/>
  <c r="AD33" i="30"/>
  <c r="AJ33" i="30" s="1"/>
  <c r="S34" i="30"/>
  <c r="AB34" i="30" s="1"/>
  <c r="Y34" i="30"/>
  <c r="AI36" i="30"/>
  <c r="Q36" i="30" s="1"/>
  <c r="AH36" i="30"/>
  <c r="P36" i="30" s="1"/>
  <c r="T35" i="30"/>
  <c r="AC35" i="30" s="1"/>
  <c r="Z35" i="30"/>
  <c r="V33" i="30"/>
  <c r="W33" i="30" s="1"/>
  <c r="AA33" i="30"/>
  <c r="AE33" i="30" s="1"/>
  <c r="AK33" i="30" s="1"/>
  <c r="R34" i="30"/>
  <c r="U34" i="30"/>
  <c r="X34" i="30"/>
  <c r="AG36" i="30"/>
  <c r="O36" i="30" s="1"/>
  <c r="AD36" i="29"/>
  <c r="Q36" i="29" s="1"/>
  <c r="T33" i="29"/>
  <c r="U33" i="29" s="1"/>
  <c r="W33" i="29"/>
  <c r="AA33" i="29" s="1"/>
  <c r="AF33" i="29" s="1"/>
  <c r="AC36" i="29"/>
  <c r="O36" i="29" s="1"/>
  <c r="S34" i="29"/>
  <c r="P34" i="29"/>
  <c r="V34" i="29"/>
  <c r="R34" i="29"/>
  <c r="Y34" i="29" s="1"/>
  <c r="X34" i="29"/>
  <c r="Z33" i="29"/>
  <c r="AE33" i="29" s="1"/>
  <c r="U33" i="28"/>
  <c r="AD32" i="28"/>
  <c r="AJ32" i="28" s="1"/>
  <c r="T35" i="28"/>
  <c r="AC35" i="28" s="1"/>
  <c r="Z35" i="28"/>
  <c r="V32" i="28"/>
  <c r="W32" i="28" s="1"/>
  <c r="AG35" i="28"/>
  <c r="O34" i="28"/>
  <c r="AA32" i="28"/>
  <c r="AE32" i="28" s="1"/>
  <c r="AK32" i="28" s="1"/>
  <c r="R33" i="28"/>
  <c r="X33" i="28"/>
  <c r="AH35" i="28"/>
  <c r="AI36" i="28" s="1"/>
  <c r="Q36" i="28" s="1"/>
  <c r="P34" i="28"/>
  <c r="S33" i="28"/>
  <c r="AB33" i="28" s="1"/>
  <c r="Y33" i="28"/>
  <c r="Z33" i="27"/>
  <c r="AE33" i="27" s="1"/>
  <c r="T33" i="27"/>
  <c r="U33" i="27" s="1"/>
  <c r="S34" i="27"/>
  <c r="R34" i="27"/>
  <c r="Y34" i="27" s="1"/>
  <c r="X34" i="27"/>
  <c r="AD36" i="27"/>
  <c r="Q35" i="27"/>
  <c r="AC36" i="27"/>
  <c r="O35" i="27"/>
  <c r="W33" i="27"/>
  <c r="AA33" i="27" s="1"/>
  <c r="AF33" i="27" s="1"/>
  <c r="P34" i="27"/>
  <c r="V34" i="27"/>
  <c r="R33" i="24"/>
  <c r="V33" i="24" s="1"/>
  <c r="P33" i="24"/>
  <c r="U35" i="24"/>
  <c r="O34" i="24"/>
  <c r="S32" i="24"/>
  <c r="W32" i="24" s="1"/>
  <c r="Q32" i="24"/>
  <c r="S29" i="21"/>
  <c r="W29" i="21" s="1"/>
  <c r="Q29" i="21"/>
  <c r="R30" i="21"/>
  <c r="V30" i="21" s="1"/>
  <c r="P30" i="21"/>
  <c r="T41" i="21" s="1" a="1"/>
  <c r="T41" i="21" s="1"/>
  <c r="U32" i="21"/>
  <c r="O31" i="21"/>
  <c r="AD36" i="32" l="1"/>
  <c r="AJ36" i="32" s="1"/>
  <c r="AA36" i="31"/>
  <c r="AF36" i="31" s="1"/>
  <c r="S37" i="32"/>
  <c r="AB37" i="32" s="1"/>
  <c r="Y37" i="32"/>
  <c r="Q39" i="32"/>
  <c r="P39" i="32"/>
  <c r="O39" i="32"/>
  <c r="AA36" i="32"/>
  <c r="AE36" i="32" s="1"/>
  <c r="AK36" i="32" s="1"/>
  <c r="V36" i="32"/>
  <c r="W36" i="32" s="1"/>
  <c r="T38" i="32"/>
  <c r="AC38" i="32" s="1"/>
  <c r="Z38" i="32"/>
  <c r="R37" i="32"/>
  <c r="U37" i="32"/>
  <c r="X37" i="32"/>
  <c r="T36" i="31"/>
  <c r="U36" i="31" s="1"/>
  <c r="P38" i="31"/>
  <c r="V38" i="31"/>
  <c r="Q39" i="31"/>
  <c r="W37" i="31"/>
  <c r="R37" i="31"/>
  <c r="Y37" i="31" s="1"/>
  <c r="X37" i="31"/>
  <c r="Z37" i="31" s="1"/>
  <c r="AE37" i="31" s="1"/>
  <c r="O40" i="31"/>
  <c r="AD34" i="30"/>
  <c r="AJ34" i="30" s="1"/>
  <c r="V34" i="30"/>
  <c r="W34" i="30" s="1"/>
  <c r="AA34" i="30"/>
  <c r="AE34" i="30" s="1"/>
  <c r="AK34" i="30" s="1"/>
  <c r="R35" i="30"/>
  <c r="X35" i="30"/>
  <c r="U35" i="30"/>
  <c r="AG37" i="30"/>
  <c r="O37" i="30" s="1"/>
  <c r="S35" i="30"/>
  <c r="AB35" i="30" s="1"/>
  <c r="Y35" i="30"/>
  <c r="AH37" i="30"/>
  <c r="P37" i="30" s="1"/>
  <c r="AI37" i="30"/>
  <c r="Q37" i="30" s="1"/>
  <c r="T36" i="30"/>
  <c r="AC36" i="30" s="1"/>
  <c r="Z36" i="30"/>
  <c r="Z34" i="29"/>
  <c r="AE34" i="29" s="1"/>
  <c r="X35" i="29"/>
  <c r="R35" i="29"/>
  <c r="Y35" i="29" s="1"/>
  <c r="AD37" i="29"/>
  <c r="Q37" i="29" s="1"/>
  <c r="T34" i="29"/>
  <c r="U34" i="29" s="1"/>
  <c r="W34" i="29"/>
  <c r="AA34" i="29" s="1"/>
  <c r="AF34" i="29" s="1"/>
  <c r="S35" i="29"/>
  <c r="P35" i="29"/>
  <c r="V35" i="29"/>
  <c r="AC37" i="29"/>
  <c r="O37" i="29" s="1"/>
  <c r="V33" i="28"/>
  <c r="W33" i="28" s="1"/>
  <c r="AD33" i="28"/>
  <c r="AJ33" i="28" s="1"/>
  <c r="U34" i="28"/>
  <c r="T36" i="28"/>
  <c r="AC36" i="28" s="1"/>
  <c r="Z36" i="28"/>
  <c r="P35" i="28"/>
  <c r="AH36" i="28"/>
  <c r="AI37" i="28" s="1"/>
  <c r="Q37" i="28" s="1"/>
  <c r="AA33" i="28"/>
  <c r="AE33" i="28" s="1"/>
  <c r="AK33" i="28" s="1"/>
  <c r="R34" i="28"/>
  <c r="X34" i="28"/>
  <c r="S34" i="28"/>
  <c r="AB34" i="28" s="1"/>
  <c r="Y34" i="28"/>
  <c r="O35" i="28"/>
  <c r="AG36" i="28"/>
  <c r="Z34" i="27"/>
  <c r="AE34" i="27" s="1"/>
  <c r="S35" i="27"/>
  <c r="T34" i="27"/>
  <c r="U34" i="27" s="1"/>
  <c r="R35" i="27"/>
  <c r="Y35" i="27" s="1"/>
  <c r="X35" i="27"/>
  <c r="AC37" i="27"/>
  <c r="O36" i="27"/>
  <c r="AD37" i="27"/>
  <c r="Q36" i="27"/>
  <c r="W34" i="27"/>
  <c r="AA34" i="27" s="1"/>
  <c r="AF34" i="27" s="1"/>
  <c r="P35" i="27"/>
  <c r="V35" i="27"/>
  <c r="P34" i="24"/>
  <c r="R34" i="24"/>
  <c r="V34" i="24" s="1"/>
  <c r="U36" i="24"/>
  <c r="O35" i="24"/>
  <c r="S33" i="24"/>
  <c r="W33" i="24" s="1"/>
  <c r="Q33" i="24"/>
  <c r="S30" i="21"/>
  <c r="W30" i="21" s="1"/>
  <c r="Q30" i="21"/>
  <c r="P31" i="21"/>
  <c r="T42" i="21" s="1" a="1"/>
  <c r="T42" i="21" s="1"/>
  <c r="R31" i="21"/>
  <c r="V31" i="21" s="1"/>
  <c r="U33" i="21"/>
  <c r="O32" i="21"/>
  <c r="AD37" i="32" l="1"/>
  <c r="AJ37" i="32" s="1"/>
  <c r="O40" i="32"/>
  <c r="S38" i="32"/>
  <c r="AB38" i="32" s="1"/>
  <c r="Y38" i="32"/>
  <c r="R38" i="32"/>
  <c r="U38" i="32"/>
  <c r="X38" i="32"/>
  <c r="V37" i="32"/>
  <c r="W37" i="32" s="1"/>
  <c r="AA37" i="32"/>
  <c r="AE37" i="32" s="1"/>
  <c r="AK37" i="32" s="1"/>
  <c r="Q40" i="32"/>
  <c r="P40" i="32"/>
  <c r="T39" i="32"/>
  <c r="AC39" i="32" s="1"/>
  <c r="Z39" i="32"/>
  <c r="W38" i="31"/>
  <c r="T37" i="31"/>
  <c r="U37" i="31" s="1"/>
  <c r="AA37" i="31"/>
  <c r="AF37" i="31" s="1"/>
  <c r="R38" i="31"/>
  <c r="Y38" i="31" s="1"/>
  <c r="X38" i="31"/>
  <c r="Z38" i="31" s="1"/>
  <c r="AE38" i="31" s="1"/>
  <c r="Q40" i="31"/>
  <c r="S39" i="31"/>
  <c r="P39" i="31"/>
  <c r="V39" i="31"/>
  <c r="O41" i="31"/>
  <c r="S38" i="31"/>
  <c r="AD35" i="30"/>
  <c r="AJ35" i="30" s="1"/>
  <c r="R36" i="30"/>
  <c r="X36" i="30"/>
  <c r="U36" i="30"/>
  <c r="AG38" i="30"/>
  <c r="O38" i="30" s="1"/>
  <c r="S36" i="30"/>
  <c r="AB36" i="30" s="1"/>
  <c r="Y36" i="30"/>
  <c r="T37" i="30"/>
  <c r="AC37" i="30" s="1"/>
  <c r="Z37" i="30"/>
  <c r="V35" i="30"/>
  <c r="W35" i="30" s="1"/>
  <c r="AA35" i="30"/>
  <c r="AE35" i="30" s="1"/>
  <c r="AK35" i="30" s="1"/>
  <c r="AH38" i="30"/>
  <c r="P38" i="30" s="1"/>
  <c r="AI38" i="30"/>
  <c r="Q38" i="30" s="1"/>
  <c r="Z35" i="29"/>
  <c r="AE35" i="29" s="1"/>
  <c r="P36" i="29"/>
  <c r="S36" i="29"/>
  <c r="V36" i="29"/>
  <c r="T35" i="29"/>
  <c r="U35" i="29" s="1"/>
  <c r="W35" i="29"/>
  <c r="AA35" i="29" s="1"/>
  <c r="AF35" i="29" s="1"/>
  <c r="AD38" i="29"/>
  <c r="Q38" i="29" s="1"/>
  <c r="AC38" i="29"/>
  <c r="O38" i="29" s="1"/>
  <c r="R36" i="29"/>
  <c r="Y36" i="29" s="1"/>
  <c r="X36" i="29"/>
  <c r="U35" i="28"/>
  <c r="AD34" i="28"/>
  <c r="AJ34" i="28" s="1"/>
  <c r="T37" i="28"/>
  <c r="AC37" i="28" s="1"/>
  <c r="Z37" i="28"/>
  <c r="V34" i="28"/>
  <c r="W34" i="28" s="1"/>
  <c r="AH37" i="28"/>
  <c r="AI38" i="28" s="1"/>
  <c r="Q38" i="28" s="1"/>
  <c r="P36" i="28"/>
  <c r="S35" i="28"/>
  <c r="AB35" i="28" s="1"/>
  <c r="Y35" i="28"/>
  <c r="AA34" i="28"/>
  <c r="AE34" i="28" s="1"/>
  <c r="AK34" i="28" s="1"/>
  <c r="AG37" i="28"/>
  <c r="O36" i="28"/>
  <c r="R35" i="28"/>
  <c r="X35" i="28"/>
  <c r="Z35" i="27"/>
  <c r="AE35" i="27" s="1"/>
  <c r="T35" i="27"/>
  <c r="U35" i="27" s="1"/>
  <c r="S36" i="27"/>
  <c r="R36" i="27"/>
  <c r="Y36" i="27" s="1"/>
  <c r="X36" i="27"/>
  <c r="AD38" i="27"/>
  <c r="Q37" i="27"/>
  <c r="AC38" i="27"/>
  <c r="O37" i="27"/>
  <c r="W35" i="27"/>
  <c r="AA35" i="27" s="1"/>
  <c r="AF35" i="27" s="1"/>
  <c r="P36" i="27"/>
  <c r="V36" i="27"/>
  <c r="P35" i="24"/>
  <c r="R35" i="24"/>
  <c r="V35" i="24" s="1"/>
  <c r="U37" i="24"/>
  <c r="O36" i="24"/>
  <c r="S34" i="24"/>
  <c r="W34" i="24" s="1"/>
  <c r="Q34" i="24"/>
  <c r="S31" i="21"/>
  <c r="W31" i="21" s="1"/>
  <c r="Q31" i="21"/>
  <c r="U34" i="21"/>
  <c r="O33" i="21"/>
  <c r="P32" i="21"/>
  <c r="T43" i="21" s="1" a="1"/>
  <c r="T43" i="21" s="1"/>
  <c r="R32" i="21"/>
  <c r="V32" i="21" s="1"/>
  <c r="AD38" i="32" l="1"/>
  <c r="AJ38" i="32" s="1"/>
  <c r="T38" i="31"/>
  <c r="U38" i="31" s="1"/>
  <c r="AA38" i="31"/>
  <c r="AF38" i="31" s="1"/>
  <c r="R39" i="32"/>
  <c r="X39" i="32"/>
  <c r="U39" i="32"/>
  <c r="V38" i="32"/>
  <c r="W38" i="32" s="1"/>
  <c r="AA38" i="32"/>
  <c r="AE38" i="32" s="1"/>
  <c r="AK38" i="32" s="1"/>
  <c r="Q41" i="32"/>
  <c r="P41" i="32"/>
  <c r="S39" i="32"/>
  <c r="AB39" i="32" s="1"/>
  <c r="Y39" i="32"/>
  <c r="T40" i="32"/>
  <c r="AC40" i="32" s="1"/>
  <c r="Z40" i="32"/>
  <c r="O41" i="32"/>
  <c r="Q41" i="31"/>
  <c r="W39" i="31"/>
  <c r="R39" i="31"/>
  <c r="Y39" i="31" s="1"/>
  <c r="X39" i="31"/>
  <c r="Z39" i="31" s="1"/>
  <c r="AE39" i="31" s="1"/>
  <c r="O42" i="31"/>
  <c r="P40" i="31"/>
  <c r="S40" i="31"/>
  <c r="V40" i="31"/>
  <c r="S37" i="30"/>
  <c r="AB37" i="30" s="1"/>
  <c r="Y37" i="30"/>
  <c r="T38" i="30"/>
  <c r="AC38" i="30" s="1"/>
  <c r="Z38" i="30"/>
  <c r="R37" i="30"/>
  <c r="U37" i="30"/>
  <c r="X37" i="30"/>
  <c r="AA36" i="30"/>
  <c r="AE36" i="30" s="1"/>
  <c r="AK36" i="30" s="1"/>
  <c r="V36" i="30"/>
  <c r="W36" i="30" s="1"/>
  <c r="AG39" i="30"/>
  <c r="O39" i="30" s="1"/>
  <c r="AI39" i="30"/>
  <c r="Q39" i="30" s="1"/>
  <c r="AH39" i="30"/>
  <c r="P39" i="30" s="1"/>
  <c r="AD36" i="30"/>
  <c r="AJ36" i="30" s="1"/>
  <c r="S37" i="29"/>
  <c r="P37" i="29"/>
  <c r="V37" i="29"/>
  <c r="T36" i="29"/>
  <c r="U36" i="29" s="1"/>
  <c r="W36" i="29"/>
  <c r="AA36" i="29" s="1"/>
  <c r="AF36" i="29" s="1"/>
  <c r="AC39" i="29"/>
  <c r="O39" i="29" s="1"/>
  <c r="AD39" i="29"/>
  <c r="Q39" i="29" s="1"/>
  <c r="R37" i="29"/>
  <c r="Y37" i="29" s="1"/>
  <c r="X37" i="29"/>
  <c r="Z36" i="29"/>
  <c r="AE36" i="29" s="1"/>
  <c r="AD35" i="28"/>
  <c r="AJ35" i="28" s="1"/>
  <c r="U36" i="28"/>
  <c r="V35" i="28"/>
  <c r="W35" i="28" s="1"/>
  <c r="T38" i="28"/>
  <c r="AC38" i="28" s="1"/>
  <c r="Z38" i="28"/>
  <c r="O37" i="28"/>
  <c r="AG38" i="28"/>
  <c r="R36" i="28"/>
  <c r="X36" i="28"/>
  <c r="AA35" i="28"/>
  <c r="AE35" i="28" s="1"/>
  <c r="AK35" i="28" s="1"/>
  <c r="S36" i="28"/>
  <c r="AB36" i="28" s="1"/>
  <c r="Y36" i="28"/>
  <c r="P37" i="28"/>
  <c r="AH38" i="28"/>
  <c r="AI39" i="28" s="1"/>
  <c r="Q39" i="28" s="1"/>
  <c r="Z36" i="27"/>
  <c r="AE36" i="27" s="1"/>
  <c r="S37" i="27"/>
  <c r="T36" i="27"/>
  <c r="U36" i="27" s="1"/>
  <c r="R37" i="27"/>
  <c r="Y37" i="27" s="1"/>
  <c r="X37" i="27"/>
  <c r="AC39" i="27"/>
  <c r="O38" i="27"/>
  <c r="AD39" i="27"/>
  <c r="Q38" i="27"/>
  <c r="P37" i="27"/>
  <c r="V37" i="27"/>
  <c r="W36" i="27"/>
  <c r="AA36" i="27" s="1"/>
  <c r="AF36" i="27" s="1"/>
  <c r="R36" i="24"/>
  <c r="V36" i="24" s="1"/>
  <c r="P36" i="24"/>
  <c r="U38" i="24"/>
  <c r="O37" i="24"/>
  <c r="S35" i="24"/>
  <c r="W35" i="24" s="1"/>
  <c r="Q35" i="24"/>
  <c r="Q32" i="21"/>
  <c r="S32" i="21"/>
  <c r="W32" i="21" s="1"/>
  <c r="P33" i="21"/>
  <c r="T44" i="21" s="1" a="1"/>
  <c r="T44" i="21" s="1"/>
  <c r="R33" i="21"/>
  <c r="V33" i="21" s="1"/>
  <c r="U35" i="21"/>
  <c r="O34" i="21"/>
  <c r="P34" i="21" s="1"/>
  <c r="T45" i="21" s="1" a="1"/>
  <c r="T45" i="21" s="1"/>
  <c r="AA39" i="31" l="1"/>
  <c r="AF39" i="31" s="1"/>
  <c r="S40" i="32"/>
  <c r="AB40" i="32" s="1"/>
  <c r="Y40" i="32"/>
  <c r="Q42" i="32"/>
  <c r="P42" i="32"/>
  <c r="R40" i="32"/>
  <c r="U40" i="32"/>
  <c r="X40" i="32"/>
  <c r="T41" i="32"/>
  <c r="AC41" i="32" s="1"/>
  <c r="Z41" i="32"/>
  <c r="O42" i="32"/>
  <c r="V39" i="32"/>
  <c r="W39" i="32" s="1"/>
  <c r="AA39" i="32"/>
  <c r="AE39" i="32" s="1"/>
  <c r="AK39" i="32" s="1"/>
  <c r="AD39" i="32"/>
  <c r="AJ39" i="32" s="1"/>
  <c r="S41" i="31"/>
  <c r="P41" i="31"/>
  <c r="V41" i="31"/>
  <c r="O43" i="31"/>
  <c r="T39" i="31"/>
  <c r="U39" i="31" s="1"/>
  <c r="R40" i="31"/>
  <c r="Y40" i="31" s="1"/>
  <c r="X40" i="31"/>
  <c r="Z40" i="31" s="1"/>
  <c r="AE40" i="31" s="1"/>
  <c r="W40" i="31"/>
  <c r="Q42" i="31"/>
  <c r="AD37" i="30"/>
  <c r="AJ37" i="30" s="1"/>
  <c r="S38" i="30"/>
  <c r="AB38" i="30" s="1"/>
  <c r="Y38" i="30"/>
  <c r="AA37" i="30"/>
  <c r="AE37" i="30" s="1"/>
  <c r="AK37" i="30" s="1"/>
  <c r="V37" i="30"/>
  <c r="W37" i="30" s="1"/>
  <c r="AH40" i="30"/>
  <c r="P40" i="30" s="1"/>
  <c r="AI40" i="30"/>
  <c r="Q40" i="30" s="1"/>
  <c r="R38" i="30"/>
  <c r="U38" i="30"/>
  <c r="X38" i="30"/>
  <c r="T39" i="30"/>
  <c r="AC39" i="30" s="1"/>
  <c r="Z39" i="30"/>
  <c r="AG40" i="30"/>
  <c r="O40" i="30" s="1"/>
  <c r="T37" i="29"/>
  <c r="U37" i="29" s="1"/>
  <c r="W37" i="29"/>
  <c r="AA37" i="29" s="1"/>
  <c r="AF37" i="29" s="1"/>
  <c r="AD40" i="29"/>
  <c r="Q40" i="29" s="1"/>
  <c r="R38" i="29"/>
  <c r="Y38" i="29" s="1"/>
  <c r="X38" i="29"/>
  <c r="AC40" i="29"/>
  <c r="O40" i="29" s="1"/>
  <c r="S38" i="29"/>
  <c r="P38" i="29"/>
  <c r="V38" i="29"/>
  <c r="Z37" i="29"/>
  <c r="AE37" i="29" s="1"/>
  <c r="V36" i="28"/>
  <c r="W36" i="28" s="1"/>
  <c r="U37" i="28"/>
  <c r="AD36" i="28"/>
  <c r="AJ36" i="28" s="1"/>
  <c r="T39" i="28"/>
  <c r="AC39" i="28" s="1"/>
  <c r="Z39" i="28"/>
  <c r="AA36" i="28"/>
  <c r="AE36" i="28" s="1"/>
  <c r="AK36" i="28" s="1"/>
  <c r="AH39" i="28"/>
  <c r="AI40" i="28" s="1"/>
  <c r="Q40" i="28" s="1"/>
  <c r="P38" i="28"/>
  <c r="S37" i="28"/>
  <c r="AB37" i="28" s="1"/>
  <c r="Y37" i="28"/>
  <c r="AG39" i="28"/>
  <c r="O38" i="28"/>
  <c r="R37" i="28"/>
  <c r="X37" i="28"/>
  <c r="Z37" i="27"/>
  <c r="AE37" i="27" s="1"/>
  <c r="T37" i="27"/>
  <c r="U37" i="27" s="1"/>
  <c r="S38" i="27"/>
  <c r="R38" i="27"/>
  <c r="Y38" i="27" s="1"/>
  <c r="X38" i="27"/>
  <c r="AD40" i="27"/>
  <c r="Q39" i="27"/>
  <c r="AC40" i="27"/>
  <c r="O39" i="27"/>
  <c r="W37" i="27"/>
  <c r="AA37" i="27" s="1"/>
  <c r="AF37" i="27" s="1"/>
  <c r="P38" i="27"/>
  <c r="V38" i="27"/>
  <c r="R37" i="24"/>
  <c r="V37" i="24" s="1"/>
  <c r="P37" i="24"/>
  <c r="U39" i="24"/>
  <c r="O38" i="24"/>
  <c r="R38" i="24" s="1"/>
  <c r="V38" i="24" s="1"/>
  <c r="S36" i="24"/>
  <c r="W36" i="24" s="1"/>
  <c r="Q36" i="24"/>
  <c r="Q34" i="21"/>
  <c r="S34" i="21"/>
  <c r="W34" i="21" s="1"/>
  <c r="Q33" i="21"/>
  <c r="S33" i="21"/>
  <c r="W33" i="21" s="1"/>
  <c r="R34" i="21"/>
  <c r="V34" i="21" s="1"/>
  <c r="U36" i="21"/>
  <c r="O35" i="21"/>
  <c r="AD40" i="32" l="1"/>
  <c r="AJ40" i="32" s="1"/>
  <c r="T40" i="31"/>
  <c r="U40" i="31" s="1"/>
  <c r="V40" i="32"/>
  <c r="W40" i="32" s="1"/>
  <c r="AA40" i="32"/>
  <c r="AE40" i="32" s="1"/>
  <c r="AK40" i="32" s="1"/>
  <c r="S41" i="32"/>
  <c r="AB41" i="32" s="1"/>
  <c r="Y41" i="32"/>
  <c r="R41" i="32"/>
  <c r="U41" i="32"/>
  <c r="X41" i="32"/>
  <c r="Q43" i="32"/>
  <c r="P43" i="32"/>
  <c r="T42" i="32"/>
  <c r="AC42" i="32" s="1"/>
  <c r="Z42" i="32"/>
  <c r="O43" i="32"/>
  <c r="Q43" i="31"/>
  <c r="S42" i="31"/>
  <c r="R41" i="31"/>
  <c r="Y41" i="31" s="1"/>
  <c r="X41" i="31"/>
  <c r="Z41" i="31" s="1"/>
  <c r="AE41" i="31" s="1"/>
  <c r="O44" i="31"/>
  <c r="P42" i="31"/>
  <c r="V42" i="31"/>
  <c r="AA40" i="31"/>
  <c r="AF40" i="31" s="1"/>
  <c r="W41" i="31"/>
  <c r="AD38" i="30"/>
  <c r="AJ38" i="30" s="1"/>
  <c r="T40" i="30"/>
  <c r="AC40" i="30" s="1"/>
  <c r="Z40" i="30"/>
  <c r="R39" i="30"/>
  <c r="X39" i="30"/>
  <c r="U39" i="30"/>
  <c r="S39" i="30"/>
  <c r="AB39" i="30" s="1"/>
  <c r="Y39" i="30"/>
  <c r="AI41" i="30"/>
  <c r="Q41" i="30" s="1"/>
  <c r="AH41" i="30"/>
  <c r="P41" i="30" s="1"/>
  <c r="AG41" i="30"/>
  <c r="O41" i="30" s="1"/>
  <c r="V38" i="30"/>
  <c r="W38" i="30" s="1"/>
  <c r="AA38" i="30"/>
  <c r="AE38" i="30" s="1"/>
  <c r="AK38" i="30" s="1"/>
  <c r="AC41" i="29"/>
  <c r="O41" i="29" s="1"/>
  <c r="T38" i="29"/>
  <c r="U38" i="29" s="1"/>
  <c r="W38" i="29"/>
  <c r="AA38" i="29" s="1"/>
  <c r="AF38" i="29" s="1"/>
  <c r="S39" i="29"/>
  <c r="P39" i="29"/>
  <c r="V39" i="29"/>
  <c r="R39" i="29"/>
  <c r="Y39" i="29" s="1"/>
  <c r="X39" i="29"/>
  <c r="Z38" i="29"/>
  <c r="AE38" i="29" s="1"/>
  <c r="AD41" i="29"/>
  <c r="Q41" i="29" s="1"/>
  <c r="AD37" i="28"/>
  <c r="AJ37" i="28" s="1"/>
  <c r="T40" i="28"/>
  <c r="AC40" i="28" s="1"/>
  <c r="Z40" i="28"/>
  <c r="U38" i="28"/>
  <c r="V37" i="28"/>
  <c r="W37" i="28" s="1"/>
  <c r="O39" i="28"/>
  <c r="AG40" i="28"/>
  <c r="R38" i="28"/>
  <c r="X38" i="28"/>
  <c r="S38" i="28"/>
  <c r="AB38" i="28" s="1"/>
  <c r="Y38" i="28"/>
  <c r="AA37" i="28"/>
  <c r="AE37" i="28" s="1"/>
  <c r="AK37" i="28" s="1"/>
  <c r="P39" i="28"/>
  <c r="AH40" i="28"/>
  <c r="AI41" i="28" s="1"/>
  <c r="Q41" i="28" s="1"/>
  <c r="Z38" i="27"/>
  <c r="AE38" i="27" s="1"/>
  <c r="S39" i="27"/>
  <c r="T38" i="27"/>
  <c r="U38" i="27" s="1"/>
  <c r="R39" i="27"/>
  <c r="Y39" i="27" s="1"/>
  <c r="X39" i="27"/>
  <c r="AC41" i="27"/>
  <c r="O40" i="27"/>
  <c r="AD41" i="27"/>
  <c r="Q40" i="27"/>
  <c r="P39" i="27"/>
  <c r="V39" i="27"/>
  <c r="W38" i="27"/>
  <c r="AA38" i="27" s="1"/>
  <c r="AF38" i="27" s="1"/>
  <c r="U40" i="24"/>
  <c r="O39" i="24"/>
  <c r="S37" i="24"/>
  <c r="W37" i="24" s="1"/>
  <c r="Q37" i="24"/>
  <c r="P38" i="24"/>
  <c r="U37" i="21"/>
  <c r="O36" i="21"/>
  <c r="R35" i="21"/>
  <c r="V35" i="21" s="1"/>
  <c r="P35" i="21"/>
  <c r="T46" i="21" s="1" a="1"/>
  <c r="T46" i="21" s="1"/>
  <c r="AD41" i="32" l="1"/>
  <c r="AJ41" i="32" s="1"/>
  <c r="AA41" i="31"/>
  <c r="AF41" i="31" s="1"/>
  <c r="T41" i="31"/>
  <c r="U41" i="31" s="1"/>
  <c r="R42" i="32"/>
  <c r="U42" i="32"/>
  <c r="X42" i="32"/>
  <c r="O44" i="32"/>
  <c r="AA41" i="32"/>
  <c r="AE41" i="32" s="1"/>
  <c r="AK41" i="32" s="1"/>
  <c r="V41" i="32"/>
  <c r="W41" i="32" s="1"/>
  <c r="P44" i="32"/>
  <c r="Q44" i="32"/>
  <c r="T43" i="32"/>
  <c r="AC43" i="32" s="1"/>
  <c r="Z43" i="32"/>
  <c r="S42" i="32"/>
  <c r="AB42" i="32" s="1"/>
  <c r="Y42" i="32"/>
  <c r="Q44" i="31"/>
  <c r="S43" i="31"/>
  <c r="W42" i="31"/>
  <c r="P43" i="31"/>
  <c r="V43" i="31"/>
  <c r="O45" i="31"/>
  <c r="R42" i="31"/>
  <c r="Y42" i="31" s="1"/>
  <c r="X42" i="31"/>
  <c r="Z42" i="31" s="1"/>
  <c r="AE42" i="31" s="1"/>
  <c r="S40" i="30"/>
  <c r="AB40" i="30" s="1"/>
  <c r="Y40" i="30"/>
  <c r="AD39" i="30"/>
  <c r="AJ39" i="30" s="1"/>
  <c r="AG42" i="30"/>
  <c r="O42" i="30" s="1"/>
  <c r="V39" i="30"/>
  <c r="W39" i="30" s="1"/>
  <c r="AA39" i="30"/>
  <c r="AE39" i="30" s="1"/>
  <c r="AK39" i="30" s="1"/>
  <c r="AI42" i="30"/>
  <c r="Q42" i="30" s="1"/>
  <c r="AH42" i="30"/>
  <c r="P42" i="30" s="1"/>
  <c r="R40" i="30"/>
  <c r="X40" i="30"/>
  <c r="U40" i="30"/>
  <c r="T41" i="30"/>
  <c r="AC41" i="30" s="1"/>
  <c r="Z41" i="30"/>
  <c r="Z39" i="29"/>
  <c r="AE39" i="29" s="1"/>
  <c r="AC42" i="29"/>
  <c r="O42" i="29" s="1"/>
  <c r="P40" i="29"/>
  <c r="S40" i="29"/>
  <c r="V40" i="29"/>
  <c r="T39" i="29"/>
  <c r="U39" i="29" s="1"/>
  <c r="W39" i="29"/>
  <c r="AA39" i="29" s="1"/>
  <c r="AF39" i="29" s="1"/>
  <c r="AD42" i="29"/>
  <c r="Q42" i="29" s="1"/>
  <c r="R40" i="29"/>
  <c r="Y40" i="29" s="1"/>
  <c r="X40" i="29"/>
  <c r="V38" i="28"/>
  <c r="W38" i="28" s="1"/>
  <c r="U39" i="28"/>
  <c r="AD38" i="28"/>
  <c r="AJ38" i="28" s="1"/>
  <c r="T41" i="28"/>
  <c r="AC41" i="28" s="1"/>
  <c r="Z41" i="28"/>
  <c r="R39" i="28"/>
  <c r="X39" i="28"/>
  <c r="AA38" i="28"/>
  <c r="AE38" i="28" s="1"/>
  <c r="AK38" i="28" s="1"/>
  <c r="AH41" i="28"/>
  <c r="AI42" i="28" s="1"/>
  <c r="Q42" i="28" s="1"/>
  <c r="P40" i="28"/>
  <c r="S39" i="28"/>
  <c r="AB39" i="28" s="1"/>
  <c r="Y39" i="28"/>
  <c r="AG41" i="28"/>
  <c r="O40" i="28"/>
  <c r="Z39" i="27"/>
  <c r="AE39" i="27" s="1"/>
  <c r="T39" i="27"/>
  <c r="U39" i="27" s="1"/>
  <c r="S40" i="27"/>
  <c r="R40" i="27"/>
  <c r="Y40" i="27" s="1"/>
  <c r="X40" i="27"/>
  <c r="AD42" i="27"/>
  <c r="Q41" i="27"/>
  <c r="AC42" i="27"/>
  <c r="O41" i="27"/>
  <c r="W39" i="27"/>
  <c r="AA39" i="27" s="1"/>
  <c r="AF39" i="27" s="1"/>
  <c r="P40" i="27"/>
  <c r="V40" i="27"/>
  <c r="P39" i="24"/>
  <c r="R39" i="24"/>
  <c r="V39" i="24" s="1"/>
  <c r="S38" i="24"/>
  <c r="W38" i="24" s="1"/>
  <c r="Q38" i="24"/>
  <c r="U41" i="24"/>
  <c r="O40" i="24"/>
  <c r="Q35" i="21"/>
  <c r="S35" i="21"/>
  <c r="W35" i="21" s="1"/>
  <c r="U38" i="21"/>
  <c r="O37" i="21"/>
  <c r="R36" i="21"/>
  <c r="V36" i="21" s="1"/>
  <c r="P36" i="21"/>
  <c r="T47" i="21" s="1" a="1"/>
  <c r="T47" i="21" s="1"/>
  <c r="AA42" i="31" l="1"/>
  <c r="AF42" i="31" s="1"/>
  <c r="T42" i="31"/>
  <c r="U42" i="31" s="1"/>
  <c r="S43" i="32"/>
  <c r="AB43" i="32" s="1"/>
  <c r="Y43" i="32"/>
  <c r="R43" i="32"/>
  <c r="U43" i="32"/>
  <c r="X43" i="32"/>
  <c r="O45" i="32"/>
  <c r="Q45" i="32"/>
  <c r="P45" i="32"/>
  <c r="AD42" i="32"/>
  <c r="AJ42" i="32" s="1"/>
  <c r="AA42" i="32"/>
  <c r="AE42" i="32" s="1"/>
  <c r="AK42" i="32" s="1"/>
  <c r="V42" i="32"/>
  <c r="W42" i="32" s="1"/>
  <c r="T44" i="32"/>
  <c r="AC44" i="32" s="1"/>
  <c r="Z44" i="32"/>
  <c r="Q45" i="31"/>
  <c r="S44" i="31"/>
  <c r="O46" i="31"/>
  <c r="W43" i="31"/>
  <c r="P44" i="31"/>
  <c r="V44" i="31"/>
  <c r="R43" i="31"/>
  <c r="Y43" i="31" s="1"/>
  <c r="X43" i="31"/>
  <c r="Z43" i="31" s="1"/>
  <c r="AE43" i="31" s="1"/>
  <c r="AD40" i="30"/>
  <c r="AJ40" i="30" s="1"/>
  <c r="S41" i="30"/>
  <c r="AB41" i="30" s="1"/>
  <c r="Y41" i="30"/>
  <c r="R41" i="30"/>
  <c r="U41" i="30"/>
  <c r="X41" i="30"/>
  <c r="AG43" i="30"/>
  <c r="O43" i="30" s="1"/>
  <c r="AA40" i="30"/>
  <c r="AE40" i="30" s="1"/>
  <c r="AK40" i="30" s="1"/>
  <c r="V40" i="30"/>
  <c r="W40" i="30" s="1"/>
  <c r="AI43" i="30"/>
  <c r="Q43" i="30" s="1"/>
  <c r="AH43" i="30"/>
  <c r="P43" i="30" s="1"/>
  <c r="T42" i="30"/>
  <c r="AC42" i="30" s="1"/>
  <c r="Z42" i="30"/>
  <c r="AD43" i="29"/>
  <c r="Q43" i="29" s="1"/>
  <c r="Z40" i="29"/>
  <c r="AE40" i="29" s="1"/>
  <c r="T40" i="29"/>
  <c r="U40" i="29" s="1"/>
  <c r="W40" i="29"/>
  <c r="AA40" i="29" s="1"/>
  <c r="AF40" i="29" s="1"/>
  <c r="AC43" i="29"/>
  <c r="O43" i="29" s="1"/>
  <c r="R41" i="29"/>
  <c r="Y41" i="29" s="1"/>
  <c r="X41" i="29"/>
  <c r="S41" i="29"/>
  <c r="P41" i="29"/>
  <c r="V41" i="29"/>
  <c r="AD39" i="28"/>
  <c r="AJ39" i="28" s="1"/>
  <c r="V39" i="28"/>
  <c r="W39" i="28" s="1"/>
  <c r="T42" i="28"/>
  <c r="AC42" i="28" s="1"/>
  <c r="Z42" i="28"/>
  <c r="U40" i="28"/>
  <c r="S40" i="28"/>
  <c r="AB40" i="28" s="1"/>
  <c r="Y40" i="28"/>
  <c r="P41" i="28"/>
  <c r="AH42" i="28"/>
  <c r="AI43" i="28" s="1"/>
  <c r="Q43" i="28" s="1"/>
  <c r="R40" i="28"/>
  <c r="X40" i="28"/>
  <c r="O41" i="28"/>
  <c r="AG42" i="28"/>
  <c r="AA39" i="28"/>
  <c r="AE39" i="28" s="1"/>
  <c r="AK39" i="28" s="1"/>
  <c r="Z40" i="27"/>
  <c r="AE40" i="27" s="1"/>
  <c r="S41" i="27"/>
  <c r="T40" i="27"/>
  <c r="U40" i="27" s="1"/>
  <c r="R41" i="27"/>
  <c r="Y41" i="27" s="1"/>
  <c r="X41" i="27"/>
  <c r="AC43" i="27"/>
  <c r="O42" i="27"/>
  <c r="AD43" i="27"/>
  <c r="Q42" i="27"/>
  <c r="P41" i="27"/>
  <c r="V41" i="27"/>
  <c r="W40" i="27"/>
  <c r="AA40" i="27" s="1"/>
  <c r="AF40" i="27" s="1"/>
  <c r="R40" i="24"/>
  <c r="V40" i="24" s="1"/>
  <c r="P40" i="24"/>
  <c r="U42" i="24"/>
  <c r="O41" i="24"/>
  <c r="S39" i="24"/>
  <c r="W39" i="24" s="1"/>
  <c r="Q39" i="24"/>
  <c r="Q36" i="21"/>
  <c r="S36" i="21"/>
  <c r="W36" i="21" s="1"/>
  <c r="U39" i="21"/>
  <c r="O38" i="21"/>
  <c r="P37" i="21"/>
  <c r="T48" i="21" s="1" a="1"/>
  <c r="T48" i="21" s="1"/>
  <c r="R37" i="21"/>
  <c r="V37" i="21" s="1"/>
  <c r="AA43" i="31" l="1"/>
  <c r="AF43" i="31" s="1"/>
  <c r="T43" i="31"/>
  <c r="U43" i="31" s="1"/>
  <c r="T45" i="32"/>
  <c r="AC45" i="32" s="1"/>
  <c r="Z45" i="32"/>
  <c r="R44" i="32"/>
  <c r="U44" i="32"/>
  <c r="X44" i="32"/>
  <c r="O46" i="32"/>
  <c r="AD43" i="32"/>
  <c r="AJ43" i="32" s="1"/>
  <c r="V43" i="32"/>
  <c r="W43" i="32" s="1"/>
  <c r="AA43" i="32"/>
  <c r="AE43" i="32" s="1"/>
  <c r="AK43" i="32" s="1"/>
  <c r="S44" i="32"/>
  <c r="AB44" i="32" s="1"/>
  <c r="Y44" i="32"/>
  <c r="Q46" i="32"/>
  <c r="P46" i="32"/>
  <c r="W44" i="31"/>
  <c r="Q46" i="31"/>
  <c r="S45" i="31"/>
  <c r="P45" i="31"/>
  <c r="V45" i="31"/>
  <c r="O47" i="31"/>
  <c r="R44" i="31"/>
  <c r="Y44" i="31" s="1"/>
  <c r="X44" i="31"/>
  <c r="Z44" i="31" s="1"/>
  <c r="AE44" i="31" s="1"/>
  <c r="S42" i="30"/>
  <c r="AB42" i="30" s="1"/>
  <c r="Y42" i="30"/>
  <c r="AG44" i="30"/>
  <c r="O44" i="30" s="1"/>
  <c r="R42" i="30"/>
  <c r="X42" i="30"/>
  <c r="U42" i="30"/>
  <c r="AD41" i="30"/>
  <c r="AJ41" i="30" s="1"/>
  <c r="AI44" i="30"/>
  <c r="Q44" i="30" s="1"/>
  <c r="AH44" i="30"/>
  <c r="P44" i="30" s="1"/>
  <c r="T43" i="30"/>
  <c r="AC43" i="30" s="1"/>
  <c r="Z43" i="30"/>
  <c r="V41" i="30"/>
  <c r="W41" i="30" s="1"/>
  <c r="AA41" i="30"/>
  <c r="AE41" i="30" s="1"/>
  <c r="AK41" i="30" s="1"/>
  <c r="Z41" i="29"/>
  <c r="AE41" i="29" s="1"/>
  <c r="AC44" i="29"/>
  <c r="O44" i="29" s="1"/>
  <c r="S42" i="29"/>
  <c r="P42" i="29"/>
  <c r="V42" i="29"/>
  <c r="T41" i="29"/>
  <c r="U41" i="29" s="1"/>
  <c r="W41" i="29"/>
  <c r="AA41" i="29" s="1"/>
  <c r="AF41" i="29" s="1"/>
  <c r="AD44" i="29"/>
  <c r="Q44" i="29" s="1"/>
  <c r="R42" i="29"/>
  <c r="Y42" i="29" s="1"/>
  <c r="X42" i="29"/>
  <c r="V40" i="28"/>
  <c r="W40" i="28" s="1"/>
  <c r="AD40" i="28"/>
  <c r="AJ40" i="28" s="1"/>
  <c r="T43" i="28"/>
  <c r="AC43" i="28" s="1"/>
  <c r="Z43" i="28"/>
  <c r="U41" i="28"/>
  <c r="AA40" i="28"/>
  <c r="AE40" i="28" s="1"/>
  <c r="AK40" i="28" s="1"/>
  <c r="R41" i="28"/>
  <c r="X41" i="28"/>
  <c r="S41" i="28"/>
  <c r="AB41" i="28" s="1"/>
  <c r="Y41" i="28"/>
  <c r="AH43" i="28"/>
  <c r="AI44" i="28" s="1"/>
  <c r="Q44" i="28" s="1"/>
  <c r="P42" i="28"/>
  <c r="AG43" i="28"/>
  <c r="O42" i="28"/>
  <c r="Z41" i="27"/>
  <c r="AE41" i="27" s="1"/>
  <c r="T41" i="27"/>
  <c r="U41" i="27" s="1"/>
  <c r="S42" i="27"/>
  <c r="R42" i="27"/>
  <c r="Y42" i="27" s="1"/>
  <c r="X42" i="27"/>
  <c r="AD44" i="27"/>
  <c r="Q43" i="27"/>
  <c r="AC44" i="27"/>
  <c r="O43" i="27"/>
  <c r="W41" i="27"/>
  <c r="AA41" i="27" s="1"/>
  <c r="AF41" i="27" s="1"/>
  <c r="P42" i="27"/>
  <c r="V42" i="27"/>
  <c r="P41" i="24"/>
  <c r="R41" i="24"/>
  <c r="V41" i="24" s="1"/>
  <c r="U43" i="24"/>
  <c r="O42" i="24"/>
  <c r="S40" i="24"/>
  <c r="W40" i="24" s="1"/>
  <c r="Q40" i="24"/>
  <c r="S37" i="21"/>
  <c r="W37" i="21" s="1"/>
  <c r="Q37" i="21"/>
  <c r="U40" i="21"/>
  <c r="O39" i="21"/>
  <c r="R38" i="21"/>
  <c r="V38" i="21" s="1"/>
  <c r="P38" i="21"/>
  <c r="T49" i="21" s="1" a="1"/>
  <c r="T49" i="21" s="1"/>
  <c r="AD44" i="32" l="1"/>
  <c r="AJ44" i="32" s="1"/>
  <c r="AA44" i="31"/>
  <c r="AF44" i="31" s="1"/>
  <c r="T44" i="31"/>
  <c r="U44" i="31" s="1"/>
  <c r="S45" i="32"/>
  <c r="AB45" i="32" s="1"/>
  <c r="Y45" i="32"/>
  <c r="R45" i="32"/>
  <c r="U45" i="32"/>
  <c r="X45" i="32"/>
  <c r="Q47" i="32"/>
  <c r="P47" i="32"/>
  <c r="O47" i="32"/>
  <c r="T46" i="32"/>
  <c r="AC46" i="32" s="1"/>
  <c r="Z46" i="32"/>
  <c r="AA44" i="32"/>
  <c r="AE44" i="32" s="1"/>
  <c r="AK44" i="32" s="1"/>
  <c r="V44" i="32"/>
  <c r="W44" i="32" s="1"/>
  <c r="O48" i="31"/>
  <c r="W45" i="31"/>
  <c r="P46" i="31"/>
  <c r="V46" i="31"/>
  <c r="Q47" i="31"/>
  <c r="S46" i="31"/>
  <c r="R45" i="31"/>
  <c r="Y45" i="31" s="1"/>
  <c r="X45" i="31"/>
  <c r="Z45" i="31" s="1"/>
  <c r="AE45" i="31" s="1"/>
  <c r="AD42" i="30"/>
  <c r="AJ42" i="30" s="1"/>
  <c r="V42" i="30"/>
  <c r="W42" i="30" s="1"/>
  <c r="AA42" i="30"/>
  <c r="AE42" i="30" s="1"/>
  <c r="AK42" i="30" s="1"/>
  <c r="AG45" i="30"/>
  <c r="O45" i="30" s="1"/>
  <c r="AI45" i="30"/>
  <c r="Q45" i="30" s="1"/>
  <c r="AH45" i="30"/>
  <c r="P45" i="30" s="1"/>
  <c r="R43" i="30"/>
  <c r="U43" i="30"/>
  <c r="X43" i="30"/>
  <c r="T44" i="30"/>
  <c r="AC44" i="30" s="1"/>
  <c r="Z44" i="30"/>
  <c r="S43" i="30"/>
  <c r="AB43" i="30" s="1"/>
  <c r="Y43" i="30"/>
  <c r="Z42" i="29"/>
  <c r="AE42" i="29" s="1"/>
  <c r="AD45" i="29"/>
  <c r="Q45" i="29" s="1"/>
  <c r="T42" i="29"/>
  <c r="U42" i="29" s="1"/>
  <c r="W42" i="29"/>
  <c r="AA42" i="29" s="1"/>
  <c r="AF42" i="29" s="1"/>
  <c r="AC45" i="29"/>
  <c r="O45" i="29" s="1"/>
  <c r="R43" i="29"/>
  <c r="Y43" i="29" s="1"/>
  <c r="X43" i="29"/>
  <c r="S43" i="29"/>
  <c r="P43" i="29"/>
  <c r="V43" i="29"/>
  <c r="U42" i="28"/>
  <c r="AD41" i="28"/>
  <c r="AJ41" i="28" s="1"/>
  <c r="V41" i="28"/>
  <c r="W41" i="28" s="1"/>
  <c r="T44" i="28"/>
  <c r="AC44" i="28" s="1"/>
  <c r="Z44" i="28"/>
  <c r="P43" i="28"/>
  <c r="AH44" i="28"/>
  <c r="AI45" i="28" s="1"/>
  <c r="Q45" i="28" s="1"/>
  <c r="S42" i="28"/>
  <c r="AB42" i="28" s="1"/>
  <c r="Y42" i="28"/>
  <c r="R42" i="28"/>
  <c r="X42" i="28"/>
  <c r="AA41" i="28"/>
  <c r="AE41" i="28" s="1"/>
  <c r="AK41" i="28" s="1"/>
  <c r="O43" i="28"/>
  <c r="AG44" i="28"/>
  <c r="Z42" i="27"/>
  <c r="AE42" i="27" s="1"/>
  <c r="T42" i="27"/>
  <c r="U42" i="27" s="1"/>
  <c r="S43" i="27"/>
  <c r="R43" i="27"/>
  <c r="Y43" i="27" s="1"/>
  <c r="X43" i="27"/>
  <c r="AC45" i="27"/>
  <c r="O44" i="27"/>
  <c r="AD45" i="27"/>
  <c r="Q44" i="27"/>
  <c r="P43" i="27"/>
  <c r="V43" i="27"/>
  <c r="W42" i="27"/>
  <c r="AA42" i="27" s="1"/>
  <c r="AF42" i="27" s="1"/>
  <c r="P42" i="24"/>
  <c r="R42" i="24"/>
  <c r="V42" i="24" s="1"/>
  <c r="U44" i="24"/>
  <c r="O43" i="24"/>
  <c r="S41" i="24"/>
  <c r="W41" i="24" s="1"/>
  <c r="Q41" i="24"/>
  <c r="S38" i="21"/>
  <c r="W38" i="21" s="1"/>
  <c r="Q38" i="21"/>
  <c r="U41" i="21"/>
  <c r="O40" i="21"/>
  <c r="P39" i="21"/>
  <c r="T50" i="21" s="1" a="1"/>
  <c r="T50" i="21" s="1"/>
  <c r="R39" i="21"/>
  <c r="V39" i="21" s="1"/>
  <c r="T45" i="31" l="1"/>
  <c r="U45" i="31" s="1"/>
  <c r="AA45" i="31"/>
  <c r="AF45" i="31" s="1"/>
  <c r="V45" i="32"/>
  <c r="W45" i="32" s="1"/>
  <c r="AA45" i="32"/>
  <c r="AE45" i="32" s="1"/>
  <c r="AK45" i="32" s="1"/>
  <c r="S46" i="32"/>
  <c r="AB46" i="32" s="1"/>
  <c r="Y46" i="32"/>
  <c r="Q48" i="32"/>
  <c r="P48" i="32"/>
  <c r="T47" i="32"/>
  <c r="AC47" i="32" s="1"/>
  <c r="Z47" i="32"/>
  <c r="AD45" i="32"/>
  <c r="AJ45" i="32" s="1"/>
  <c r="R46" i="32"/>
  <c r="U46" i="32"/>
  <c r="X46" i="32"/>
  <c r="O48" i="32"/>
  <c r="O49" i="31"/>
  <c r="Q48" i="31"/>
  <c r="W46" i="31"/>
  <c r="R46" i="31"/>
  <c r="Y46" i="31" s="1"/>
  <c r="X46" i="31"/>
  <c r="Z46" i="31" s="1"/>
  <c r="AE46" i="31" s="1"/>
  <c r="S47" i="31"/>
  <c r="P47" i="31"/>
  <c r="V47" i="31"/>
  <c r="AD43" i="30"/>
  <c r="AJ43" i="30" s="1"/>
  <c r="AI46" i="30"/>
  <c r="Q46" i="30" s="1"/>
  <c r="AH46" i="30"/>
  <c r="P46" i="30" s="1"/>
  <c r="T45" i="30"/>
  <c r="AC45" i="30" s="1"/>
  <c r="Z45" i="30"/>
  <c r="AA43" i="30"/>
  <c r="AE43" i="30" s="1"/>
  <c r="AK43" i="30" s="1"/>
  <c r="V43" i="30"/>
  <c r="W43" i="30" s="1"/>
  <c r="S44" i="30"/>
  <c r="AB44" i="30" s="1"/>
  <c r="Y44" i="30"/>
  <c r="AG46" i="30"/>
  <c r="O46" i="30" s="1"/>
  <c r="R44" i="30"/>
  <c r="U44" i="30"/>
  <c r="X44" i="30"/>
  <c r="R44" i="29"/>
  <c r="Y44" i="29" s="1"/>
  <c r="X44" i="29"/>
  <c r="AD46" i="29"/>
  <c r="Q46" i="29" s="1"/>
  <c r="T43" i="29"/>
  <c r="U43" i="29" s="1"/>
  <c r="W43" i="29"/>
  <c r="AA43" i="29" s="1"/>
  <c r="AF43" i="29" s="1"/>
  <c r="AC46" i="29"/>
  <c r="O46" i="29" s="1"/>
  <c r="P44" i="29"/>
  <c r="S44" i="29"/>
  <c r="V44" i="29"/>
  <c r="Z43" i="29"/>
  <c r="AE43" i="29" s="1"/>
  <c r="V42" i="28"/>
  <c r="W42" i="28" s="1"/>
  <c r="U43" i="28"/>
  <c r="AD42" i="28"/>
  <c r="AJ42" i="28" s="1"/>
  <c r="T45" i="28"/>
  <c r="AC45" i="28" s="1"/>
  <c r="Z45" i="28"/>
  <c r="AG45" i="28"/>
  <c r="O44" i="28"/>
  <c r="AA42" i="28"/>
  <c r="AE42" i="28" s="1"/>
  <c r="AK42" i="28" s="1"/>
  <c r="R43" i="28"/>
  <c r="X43" i="28"/>
  <c r="AH45" i="28"/>
  <c r="AI46" i="28" s="1"/>
  <c r="Q46" i="28" s="1"/>
  <c r="P44" i="28"/>
  <c r="S43" i="28"/>
  <c r="AB43" i="28" s="1"/>
  <c r="Y43" i="28"/>
  <c r="T43" i="27"/>
  <c r="U43" i="27" s="1"/>
  <c r="Z43" i="27"/>
  <c r="AE43" i="27" s="1"/>
  <c r="S44" i="27"/>
  <c r="R44" i="27"/>
  <c r="Y44" i="27" s="1"/>
  <c r="X44" i="27"/>
  <c r="AD46" i="27"/>
  <c r="Q45" i="27"/>
  <c r="AC46" i="27"/>
  <c r="O45" i="27"/>
  <c r="W43" i="27"/>
  <c r="AA43" i="27" s="1"/>
  <c r="AF43" i="27" s="1"/>
  <c r="P44" i="27"/>
  <c r="V44" i="27"/>
  <c r="P43" i="24"/>
  <c r="R43" i="24"/>
  <c r="V43" i="24" s="1"/>
  <c r="U45" i="24"/>
  <c r="O44" i="24"/>
  <c r="S42" i="24"/>
  <c r="W42" i="24" s="1"/>
  <c r="Q42" i="24"/>
  <c r="S39" i="21"/>
  <c r="W39" i="21" s="1"/>
  <c r="Q39" i="21"/>
  <c r="U42" i="21"/>
  <c r="O41" i="21"/>
  <c r="P40" i="21"/>
  <c r="T51" i="21" s="1" a="1"/>
  <c r="T51" i="21" s="1"/>
  <c r="R40" i="21"/>
  <c r="V40" i="21" s="1"/>
  <c r="AD46" i="32" l="1"/>
  <c r="AJ46" i="32" s="1"/>
  <c r="AA46" i="31"/>
  <c r="AF46" i="31" s="1"/>
  <c r="T46" i="31"/>
  <c r="U46" i="31" s="1"/>
  <c r="R47" i="32"/>
  <c r="X47" i="32"/>
  <c r="U47" i="32"/>
  <c r="Q49" i="32"/>
  <c r="P49" i="32"/>
  <c r="T48" i="32"/>
  <c r="AC48" i="32" s="1"/>
  <c r="Z48" i="32"/>
  <c r="O49" i="32"/>
  <c r="S47" i="32"/>
  <c r="AB47" i="32" s="1"/>
  <c r="Y47" i="32"/>
  <c r="V46" i="32"/>
  <c r="W46" i="32" s="1"/>
  <c r="AA46" i="32"/>
  <c r="AE46" i="32" s="1"/>
  <c r="AK46" i="32" s="1"/>
  <c r="O50" i="31"/>
  <c r="R47" i="31"/>
  <c r="Y47" i="31" s="1"/>
  <c r="X47" i="31"/>
  <c r="Z47" i="31" s="1"/>
  <c r="AE47" i="31" s="1"/>
  <c r="Q49" i="31"/>
  <c r="W47" i="31"/>
  <c r="S48" i="31"/>
  <c r="P48" i="31"/>
  <c r="V48" i="31"/>
  <c r="AD44" i="30"/>
  <c r="AJ44" i="30" s="1"/>
  <c r="R45" i="30"/>
  <c r="U45" i="30"/>
  <c r="X45" i="30"/>
  <c r="AI47" i="30"/>
  <c r="Q47" i="30" s="1"/>
  <c r="AH47" i="30"/>
  <c r="P47" i="30" s="1"/>
  <c r="V44" i="30"/>
  <c r="W44" i="30" s="1"/>
  <c r="AA44" i="30"/>
  <c r="AE44" i="30" s="1"/>
  <c r="AK44" i="30" s="1"/>
  <c r="AG47" i="30"/>
  <c r="O47" i="30" s="1"/>
  <c r="S45" i="30"/>
  <c r="AB45" i="30" s="1"/>
  <c r="Y45" i="30"/>
  <c r="T46" i="30"/>
  <c r="AC46" i="30" s="1"/>
  <c r="Z46" i="30"/>
  <c r="T44" i="29"/>
  <c r="U44" i="29" s="1"/>
  <c r="W44" i="29"/>
  <c r="AA44" i="29" s="1"/>
  <c r="AF44" i="29" s="1"/>
  <c r="S45" i="29"/>
  <c r="P45" i="29"/>
  <c r="V45" i="29"/>
  <c r="AC47" i="29"/>
  <c r="O47" i="29" s="1"/>
  <c r="R45" i="29"/>
  <c r="Y45" i="29" s="1"/>
  <c r="X45" i="29"/>
  <c r="Z44" i="29"/>
  <c r="AE44" i="29" s="1"/>
  <c r="AD47" i="29"/>
  <c r="Q47" i="29" s="1"/>
  <c r="U44" i="28"/>
  <c r="V43" i="28"/>
  <c r="W43" i="28" s="1"/>
  <c r="AD43" i="28"/>
  <c r="AJ43" i="28" s="1"/>
  <c r="T46" i="28"/>
  <c r="AC46" i="28" s="1"/>
  <c r="Z46" i="28"/>
  <c r="P45" i="28"/>
  <c r="AH46" i="28"/>
  <c r="AI47" i="28" s="1"/>
  <c r="Q47" i="28" s="1"/>
  <c r="S44" i="28"/>
  <c r="AB44" i="28" s="1"/>
  <c r="Y44" i="28"/>
  <c r="AA43" i="28"/>
  <c r="AE43" i="28" s="1"/>
  <c r="AK43" i="28" s="1"/>
  <c r="R44" i="28"/>
  <c r="X44" i="28"/>
  <c r="O45" i="28"/>
  <c r="AG46" i="28"/>
  <c r="S45" i="27"/>
  <c r="Z44" i="27"/>
  <c r="AE44" i="27" s="1"/>
  <c r="T44" i="27"/>
  <c r="U44" i="27" s="1"/>
  <c r="R45" i="27"/>
  <c r="Y45" i="27" s="1"/>
  <c r="X45" i="27"/>
  <c r="AD47" i="27"/>
  <c r="Q46" i="27"/>
  <c r="AC47" i="27"/>
  <c r="O46" i="27"/>
  <c r="P45" i="27"/>
  <c r="V45" i="27"/>
  <c r="W44" i="27"/>
  <c r="AA44" i="27" s="1"/>
  <c r="AF44" i="27" s="1"/>
  <c r="P44" i="24"/>
  <c r="R44" i="24"/>
  <c r="V44" i="24" s="1"/>
  <c r="U46" i="24"/>
  <c r="O45" i="24"/>
  <c r="S43" i="24"/>
  <c r="W43" i="24" s="1"/>
  <c r="Q43" i="24"/>
  <c r="Q40" i="21"/>
  <c r="S40" i="21"/>
  <c r="W40" i="21" s="1"/>
  <c r="U43" i="21"/>
  <c r="O42" i="21"/>
  <c r="P41" i="21"/>
  <c r="T52" i="21" s="1" a="1"/>
  <c r="T52" i="21" s="1"/>
  <c r="R41" i="21"/>
  <c r="V41" i="21" s="1"/>
  <c r="AD47" i="32" l="1"/>
  <c r="AJ47" i="32" s="1"/>
  <c r="AA47" i="31"/>
  <c r="AF47" i="31" s="1"/>
  <c r="T47" i="31"/>
  <c r="U47" i="31" s="1"/>
  <c r="R48" i="32"/>
  <c r="X48" i="32"/>
  <c r="U48" i="32"/>
  <c r="O50" i="32"/>
  <c r="AA47" i="32"/>
  <c r="AE47" i="32" s="1"/>
  <c r="AK47" i="32" s="1"/>
  <c r="V47" i="32"/>
  <c r="W47" i="32" s="1"/>
  <c r="S48" i="32"/>
  <c r="AB48" i="32" s="1"/>
  <c r="Y48" i="32"/>
  <c r="Q50" i="32"/>
  <c r="P50" i="32"/>
  <c r="T49" i="32"/>
  <c r="AC49" i="32" s="1"/>
  <c r="Z49" i="32"/>
  <c r="O51" i="31"/>
  <c r="Q50" i="31"/>
  <c r="R48" i="31"/>
  <c r="Y48" i="31" s="1"/>
  <c r="X48" i="31"/>
  <c r="Z48" i="31" s="1"/>
  <c r="AE48" i="31" s="1"/>
  <c r="W48" i="31"/>
  <c r="P49" i="31"/>
  <c r="S49" i="31"/>
  <c r="V49" i="31"/>
  <c r="S46" i="30"/>
  <c r="AB46" i="30" s="1"/>
  <c r="Y46" i="30"/>
  <c r="AI48" i="30"/>
  <c r="Q48" i="30" s="1"/>
  <c r="AH48" i="30"/>
  <c r="P48" i="30" s="1"/>
  <c r="T47" i="30"/>
  <c r="AC47" i="30" s="1"/>
  <c r="Z47" i="30"/>
  <c r="AD45" i="30"/>
  <c r="AJ45" i="30" s="1"/>
  <c r="R46" i="30"/>
  <c r="X46" i="30"/>
  <c r="U46" i="30"/>
  <c r="AG48" i="30"/>
  <c r="O48" i="30" s="1"/>
  <c r="V45" i="30"/>
  <c r="W45" i="30" s="1"/>
  <c r="AA45" i="30"/>
  <c r="AE45" i="30" s="1"/>
  <c r="AK45" i="30" s="1"/>
  <c r="S46" i="29"/>
  <c r="P46" i="29"/>
  <c r="V46" i="29"/>
  <c r="AC48" i="29"/>
  <c r="O48" i="29" s="1"/>
  <c r="Z45" i="29"/>
  <c r="AE45" i="29" s="1"/>
  <c r="R46" i="29"/>
  <c r="Y46" i="29" s="1"/>
  <c r="X46" i="29"/>
  <c r="T45" i="29"/>
  <c r="U45" i="29" s="1"/>
  <c r="W45" i="29"/>
  <c r="AA45" i="29" s="1"/>
  <c r="AF45" i="29" s="1"/>
  <c r="AD48" i="29"/>
  <c r="Q48" i="29" s="1"/>
  <c r="U45" i="28"/>
  <c r="AD44" i="28"/>
  <c r="AJ44" i="28" s="1"/>
  <c r="T47" i="28"/>
  <c r="AC47" i="28" s="1"/>
  <c r="Z47" i="28"/>
  <c r="V44" i="28"/>
  <c r="W44" i="28" s="1"/>
  <c r="S45" i="28"/>
  <c r="AB45" i="28" s="1"/>
  <c r="Y45" i="28"/>
  <c r="AA44" i="28"/>
  <c r="AE44" i="28" s="1"/>
  <c r="AK44" i="28" s="1"/>
  <c r="AG47" i="28"/>
  <c r="O46" i="28"/>
  <c r="AH47" i="28"/>
  <c r="AI48" i="28" s="1"/>
  <c r="Q48" i="28" s="1"/>
  <c r="P46" i="28"/>
  <c r="R45" i="28"/>
  <c r="X45" i="28"/>
  <c r="S46" i="27"/>
  <c r="Z45" i="27"/>
  <c r="AE45" i="27" s="1"/>
  <c r="T45" i="27"/>
  <c r="U45" i="27" s="1"/>
  <c r="R46" i="27"/>
  <c r="Y46" i="27" s="1"/>
  <c r="X46" i="27"/>
  <c r="AC48" i="27"/>
  <c r="O47" i="27"/>
  <c r="AD48" i="27"/>
  <c r="Q47" i="27"/>
  <c r="W45" i="27"/>
  <c r="AA45" i="27" s="1"/>
  <c r="AF45" i="27" s="1"/>
  <c r="P46" i="27"/>
  <c r="V46" i="27"/>
  <c r="P45" i="24"/>
  <c r="R45" i="24"/>
  <c r="V45" i="24" s="1"/>
  <c r="U47" i="24"/>
  <c r="O46" i="24"/>
  <c r="R46" i="24" s="1"/>
  <c r="V46" i="24" s="1"/>
  <c r="S44" i="24"/>
  <c r="W44" i="24" s="1"/>
  <c r="Q44" i="24"/>
  <c r="Q41" i="21"/>
  <c r="S41" i="21"/>
  <c r="W41" i="21" s="1"/>
  <c r="U44" i="21"/>
  <c r="O43" i="21"/>
  <c r="R42" i="21"/>
  <c r="V42" i="21" s="1"/>
  <c r="P42" i="21"/>
  <c r="T53" i="21" s="1" a="1"/>
  <c r="T53" i="21" s="1"/>
  <c r="AD48" i="32" l="1"/>
  <c r="AJ48" i="32" s="1"/>
  <c r="AA48" i="31"/>
  <c r="AF48" i="31" s="1"/>
  <c r="AA48" i="32"/>
  <c r="AE48" i="32" s="1"/>
  <c r="AK48" i="32" s="1"/>
  <c r="V48" i="32"/>
  <c r="W48" i="32" s="1"/>
  <c r="R49" i="32"/>
  <c r="U49" i="32"/>
  <c r="X49" i="32"/>
  <c r="S49" i="32"/>
  <c r="AB49" i="32" s="1"/>
  <c r="Y49" i="32"/>
  <c r="O51" i="32"/>
  <c r="T50" i="32"/>
  <c r="AC50" i="32" s="1"/>
  <c r="Z50" i="32"/>
  <c r="Q51" i="32"/>
  <c r="P51" i="32"/>
  <c r="O52" i="31"/>
  <c r="T48" i="31"/>
  <c r="U48" i="31" s="1"/>
  <c r="Q51" i="31"/>
  <c r="W49" i="31"/>
  <c r="R49" i="31"/>
  <c r="Y49" i="31" s="1"/>
  <c r="X49" i="31"/>
  <c r="Z49" i="31" s="1"/>
  <c r="AE49" i="31" s="1"/>
  <c r="P50" i="31"/>
  <c r="V50" i="31"/>
  <c r="AD46" i="30"/>
  <c r="AJ46" i="30" s="1"/>
  <c r="R47" i="30"/>
  <c r="X47" i="30"/>
  <c r="U47" i="30"/>
  <c r="S47" i="30"/>
  <c r="AB47" i="30" s="1"/>
  <c r="Y47" i="30"/>
  <c r="AG49" i="30"/>
  <c r="O49" i="30" s="1"/>
  <c r="AH49" i="30"/>
  <c r="P49" i="30" s="1"/>
  <c r="AI49" i="30"/>
  <c r="Q49" i="30" s="1"/>
  <c r="T48" i="30"/>
  <c r="AC48" i="30" s="1"/>
  <c r="Z48" i="30"/>
  <c r="V46" i="30"/>
  <c r="W46" i="30" s="1"/>
  <c r="AA46" i="30"/>
  <c r="AE46" i="30" s="1"/>
  <c r="AK46" i="30" s="1"/>
  <c r="T46" i="29"/>
  <c r="U46" i="29" s="1"/>
  <c r="W46" i="29"/>
  <c r="AA46" i="29" s="1"/>
  <c r="AF46" i="29" s="1"/>
  <c r="AC49" i="29"/>
  <c r="O49" i="29" s="1"/>
  <c r="R47" i="29"/>
  <c r="Y47" i="29" s="1"/>
  <c r="X47" i="29"/>
  <c r="S47" i="29"/>
  <c r="P47" i="29"/>
  <c r="V47" i="29"/>
  <c r="AD49" i="29"/>
  <c r="Q49" i="29" s="1"/>
  <c r="Z46" i="29"/>
  <c r="AE46" i="29" s="1"/>
  <c r="V45" i="28"/>
  <c r="W45" i="28" s="1"/>
  <c r="AD45" i="28"/>
  <c r="AJ45" i="28" s="1"/>
  <c r="T48" i="28"/>
  <c r="AC48" i="28" s="1"/>
  <c r="Z48" i="28"/>
  <c r="U46" i="28"/>
  <c r="AA45" i="28"/>
  <c r="AE45" i="28" s="1"/>
  <c r="AK45" i="28" s="1"/>
  <c r="S46" i="28"/>
  <c r="AB46" i="28" s="1"/>
  <c r="Y46" i="28"/>
  <c r="P47" i="28"/>
  <c r="AH48" i="28"/>
  <c r="AI49" i="28" s="1"/>
  <c r="Q49" i="28" s="1"/>
  <c r="O47" i="28"/>
  <c r="AG48" i="28"/>
  <c r="R46" i="28"/>
  <c r="X46" i="28"/>
  <c r="Z46" i="27"/>
  <c r="AE46" i="27" s="1"/>
  <c r="T46" i="27"/>
  <c r="U46" i="27" s="1"/>
  <c r="S47" i="27"/>
  <c r="R47" i="27"/>
  <c r="Y47" i="27" s="1"/>
  <c r="X47" i="27"/>
  <c r="AD49" i="27"/>
  <c r="Q48" i="27"/>
  <c r="AC49" i="27"/>
  <c r="O48" i="27"/>
  <c r="W46" i="27"/>
  <c r="AA46" i="27" s="1"/>
  <c r="AF46" i="27" s="1"/>
  <c r="P47" i="27"/>
  <c r="V47" i="27"/>
  <c r="U48" i="24"/>
  <c r="O47" i="24"/>
  <c r="S45" i="24"/>
  <c r="W45" i="24" s="1"/>
  <c r="Q45" i="24"/>
  <c r="P46" i="24"/>
  <c r="Q42" i="21"/>
  <c r="S42" i="21"/>
  <c r="W42" i="21" s="1"/>
  <c r="U45" i="21"/>
  <c r="O44" i="21"/>
  <c r="R43" i="21"/>
  <c r="V43" i="21" s="1"/>
  <c r="P43" i="21"/>
  <c r="T54" i="21" s="1" a="1"/>
  <c r="T54" i="21" s="1"/>
  <c r="O52" i="32" l="1"/>
  <c r="S50" i="32"/>
  <c r="AB50" i="32" s="1"/>
  <c r="Y50" i="32"/>
  <c r="Q52" i="32"/>
  <c r="P52" i="32"/>
  <c r="AD49" i="32"/>
  <c r="AJ49" i="32" s="1"/>
  <c r="T51" i="32"/>
  <c r="AC51" i="32" s="1"/>
  <c r="Z51" i="32"/>
  <c r="AA49" i="32"/>
  <c r="AE49" i="32" s="1"/>
  <c r="AK49" i="32" s="1"/>
  <c r="V49" i="32"/>
  <c r="W49" i="32" s="1"/>
  <c r="R50" i="32"/>
  <c r="X50" i="32"/>
  <c r="U50" i="32"/>
  <c r="O53" i="31"/>
  <c r="AA49" i="31"/>
  <c r="AF49" i="31" s="1"/>
  <c r="T49" i="31"/>
  <c r="U49" i="31" s="1"/>
  <c r="Q52" i="31"/>
  <c r="R50" i="31"/>
  <c r="Y50" i="31" s="1"/>
  <c r="X50" i="31"/>
  <c r="Z50" i="31" s="1"/>
  <c r="AE50" i="31" s="1"/>
  <c r="W50" i="31"/>
  <c r="S50" i="31"/>
  <c r="P51" i="31"/>
  <c r="V51" i="31"/>
  <c r="AD47" i="30"/>
  <c r="AJ47" i="30" s="1"/>
  <c r="R48" i="30"/>
  <c r="X48" i="30"/>
  <c r="U48" i="30"/>
  <c r="AG50" i="30"/>
  <c r="O50" i="30" s="1"/>
  <c r="AI50" i="30"/>
  <c r="Q50" i="30" s="1"/>
  <c r="AH50" i="30"/>
  <c r="P50" i="30" s="1"/>
  <c r="T49" i="30"/>
  <c r="AC49" i="30" s="1"/>
  <c r="Z49" i="30"/>
  <c r="S48" i="30"/>
  <c r="AB48" i="30" s="1"/>
  <c r="Y48" i="30"/>
  <c r="V47" i="30"/>
  <c r="W47" i="30" s="1"/>
  <c r="AA47" i="30"/>
  <c r="AE47" i="30" s="1"/>
  <c r="AK47" i="30" s="1"/>
  <c r="Z47" i="29"/>
  <c r="AE47" i="29" s="1"/>
  <c r="AD50" i="29"/>
  <c r="Q50" i="29" s="1"/>
  <c r="T47" i="29"/>
  <c r="U47" i="29" s="1"/>
  <c r="W47" i="29"/>
  <c r="AA47" i="29" s="1"/>
  <c r="AF47" i="29" s="1"/>
  <c r="AC50" i="29"/>
  <c r="O50" i="29" s="1"/>
  <c r="R48" i="29"/>
  <c r="Y48" i="29" s="1"/>
  <c r="X48" i="29"/>
  <c r="P48" i="29"/>
  <c r="S48" i="29"/>
  <c r="V48" i="29"/>
  <c r="AD46" i="28"/>
  <c r="AJ46" i="28" s="1"/>
  <c r="T49" i="28"/>
  <c r="AC49" i="28" s="1"/>
  <c r="Z49" i="28"/>
  <c r="V46" i="28"/>
  <c r="W46" i="28" s="1"/>
  <c r="U47" i="28"/>
  <c r="AG49" i="28"/>
  <c r="O48" i="28"/>
  <c r="R47" i="28"/>
  <c r="X47" i="28"/>
  <c r="AH49" i="28"/>
  <c r="AI50" i="28" s="1"/>
  <c r="Q50" i="28" s="1"/>
  <c r="P48" i="28"/>
  <c r="AA46" i="28"/>
  <c r="AE46" i="28" s="1"/>
  <c r="AK46" i="28" s="1"/>
  <c r="S47" i="28"/>
  <c r="AB47" i="28" s="1"/>
  <c r="Y47" i="28"/>
  <c r="Z47" i="27"/>
  <c r="AE47" i="27" s="1"/>
  <c r="T47" i="27"/>
  <c r="U47" i="27" s="1"/>
  <c r="S48" i="27"/>
  <c r="R48" i="27"/>
  <c r="Y48" i="27" s="1"/>
  <c r="X48" i="27"/>
  <c r="AD50" i="27"/>
  <c r="Q49" i="27"/>
  <c r="AC50" i="27"/>
  <c r="O49" i="27"/>
  <c r="P48" i="27"/>
  <c r="V48" i="27"/>
  <c r="W47" i="27"/>
  <c r="AA47" i="27" s="1"/>
  <c r="AF47" i="27" s="1"/>
  <c r="S46" i="24"/>
  <c r="W46" i="24" s="1"/>
  <c r="Q46" i="24"/>
  <c r="P47" i="24"/>
  <c r="R47" i="24"/>
  <c r="V47" i="24" s="1"/>
  <c r="U49" i="24"/>
  <c r="O48" i="24"/>
  <c r="Q43" i="21"/>
  <c r="S43" i="21"/>
  <c r="W43" i="21" s="1"/>
  <c r="U46" i="21"/>
  <c r="O45" i="21"/>
  <c r="R44" i="21"/>
  <c r="V44" i="21" s="1"/>
  <c r="P44" i="21"/>
  <c r="T55" i="21" s="1" a="1"/>
  <c r="T55" i="21" s="1"/>
  <c r="AD50" i="32" l="1"/>
  <c r="AJ50" i="32" s="1"/>
  <c r="T50" i="31"/>
  <c r="U50" i="31" s="1"/>
  <c r="AA50" i="31"/>
  <c r="AF50" i="31" s="1"/>
  <c r="Q53" i="32"/>
  <c r="P53" i="32"/>
  <c r="V50" i="32"/>
  <c r="W50" i="32" s="1"/>
  <c r="AA50" i="32"/>
  <c r="AE50" i="32" s="1"/>
  <c r="AK50" i="32" s="1"/>
  <c r="S51" i="32"/>
  <c r="AB51" i="32" s="1"/>
  <c r="Y51" i="32"/>
  <c r="T52" i="32"/>
  <c r="AC52" i="32" s="1"/>
  <c r="Z52" i="32"/>
  <c r="R51" i="32"/>
  <c r="U51" i="32"/>
  <c r="X51" i="32"/>
  <c r="O53" i="32"/>
  <c r="O54" i="31"/>
  <c r="R51" i="31"/>
  <c r="Y51" i="31" s="1"/>
  <c r="X51" i="31"/>
  <c r="Z51" i="31" s="1"/>
  <c r="AE51" i="31" s="1"/>
  <c r="S51" i="31"/>
  <c r="W51" i="31"/>
  <c r="Q53" i="31"/>
  <c r="S52" i="31"/>
  <c r="P52" i="31"/>
  <c r="V52" i="31"/>
  <c r="AI51" i="30"/>
  <c r="Q51" i="30" s="1"/>
  <c r="AH51" i="30"/>
  <c r="P51" i="30" s="1"/>
  <c r="S49" i="30"/>
  <c r="AB49" i="30" s="1"/>
  <c r="Y49" i="30"/>
  <c r="R49" i="30"/>
  <c r="U49" i="30"/>
  <c r="X49" i="30"/>
  <c r="AG51" i="30"/>
  <c r="O51" i="30" s="1"/>
  <c r="T50" i="30"/>
  <c r="AC50" i="30" s="1"/>
  <c r="Z50" i="30"/>
  <c r="AD48" i="30"/>
  <c r="AJ48" i="30" s="1"/>
  <c r="V48" i="30"/>
  <c r="W48" i="30" s="1"/>
  <c r="AA48" i="30"/>
  <c r="AE48" i="30" s="1"/>
  <c r="AK48" i="30" s="1"/>
  <c r="R49" i="29"/>
  <c r="Y49" i="29" s="1"/>
  <c r="X49" i="29"/>
  <c r="T48" i="29"/>
  <c r="U48" i="29" s="1"/>
  <c r="W48" i="29"/>
  <c r="AA48" i="29" s="1"/>
  <c r="AF48" i="29" s="1"/>
  <c r="AD51" i="29"/>
  <c r="Q51" i="29" s="1"/>
  <c r="P49" i="29"/>
  <c r="S49" i="29"/>
  <c r="V49" i="29"/>
  <c r="AC51" i="29"/>
  <c r="O51" i="29" s="1"/>
  <c r="Z48" i="29"/>
  <c r="AE48" i="29" s="1"/>
  <c r="U48" i="28"/>
  <c r="V47" i="28"/>
  <c r="W47" i="28" s="1"/>
  <c r="AD47" i="28"/>
  <c r="AJ47" i="28" s="1"/>
  <c r="T50" i="28"/>
  <c r="AC50" i="28" s="1"/>
  <c r="Z50" i="28"/>
  <c r="O49" i="28"/>
  <c r="AG50" i="28"/>
  <c r="R48" i="28"/>
  <c r="X48" i="28"/>
  <c r="S48" i="28"/>
  <c r="AB48" i="28" s="1"/>
  <c r="Y48" i="28"/>
  <c r="P49" i="28"/>
  <c r="AH50" i="28"/>
  <c r="AI51" i="28" s="1"/>
  <c r="Q51" i="28" s="1"/>
  <c r="AA47" i="28"/>
  <c r="AE47" i="28" s="1"/>
  <c r="AK47" i="28" s="1"/>
  <c r="Z48" i="27"/>
  <c r="AE48" i="27" s="1"/>
  <c r="S49" i="27"/>
  <c r="T48" i="27"/>
  <c r="U48" i="27" s="1"/>
  <c r="R49" i="27"/>
  <c r="Y49" i="27" s="1"/>
  <c r="X49" i="27"/>
  <c r="AD51" i="27"/>
  <c r="Q50" i="27"/>
  <c r="AC51" i="27"/>
  <c r="O50" i="27"/>
  <c r="P49" i="27"/>
  <c r="V49" i="27"/>
  <c r="W48" i="27"/>
  <c r="AA48" i="27" s="1"/>
  <c r="AF48" i="27" s="1"/>
  <c r="P48" i="24"/>
  <c r="R48" i="24"/>
  <c r="V48" i="24" s="1"/>
  <c r="S47" i="24"/>
  <c r="W47" i="24" s="1"/>
  <c r="Q47" i="24"/>
  <c r="U50" i="24"/>
  <c r="O49" i="24"/>
  <c r="Q44" i="21"/>
  <c r="S44" i="21"/>
  <c r="W44" i="21" s="1"/>
  <c r="U47" i="21"/>
  <c r="O46" i="21"/>
  <c r="R45" i="21"/>
  <c r="V45" i="21" s="1"/>
  <c r="P45" i="21"/>
  <c r="T56" i="21" s="1" a="1"/>
  <c r="T56" i="21" s="1"/>
  <c r="AD51" i="32" l="1"/>
  <c r="AJ51" i="32" s="1"/>
  <c r="AA51" i="31"/>
  <c r="AF51" i="31" s="1"/>
  <c r="T51" i="31"/>
  <c r="U51" i="31" s="1"/>
  <c r="T53" i="32"/>
  <c r="AC53" i="32" s="1"/>
  <c r="Z53" i="32"/>
  <c r="R52" i="32"/>
  <c r="U52" i="32"/>
  <c r="X52" i="32"/>
  <c r="O54" i="32"/>
  <c r="S52" i="32"/>
  <c r="AB52" i="32" s="1"/>
  <c r="Y52" i="32"/>
  <c r="AA51" i="32"/>
  <c r="AE51" i="32" s="1"/>
  <c r="AK51" i="32" s="1"/>
  <c r="V51" i="32"/>
  <c r="W51" i="32" s="1"/>
  <c r="Q54" i="32"/>
  <c r="P54" i="32"/>
  <c r="W52" i="31"/>
  <c r="Q54" i="31"/>
  <c r="P53" i="31"/>
  <c r="S53" i="31"/>
  <c r="V53" i="31"/>
  <c r="R52" i="31"/>
  <c r="Y52" i="31" s="1"/>
  <c r="X52" i="31"/>
  <c r="Z52" i="31" s="1"/>
  <c r="AE52" i="31" s="1"/>
  <c r="O55" i="31"/>
  <c r="AD49" i="30"/>
  <c r="AJ49" i="30" s="1"/>
  <c r="AA49" i="30"/>
  <c r="AE49" i="30" s="1"/>
  <c r="AK49" i="30" s="1"/>
  <c r="V49" i="30"/>
  <c r="W49" i="30" s="1"/>
  <c r="R50" i="30"/>
  <c r="X50" i="30"/>
  <c r="U50" i="30"/>
  <c r="AI52" i="30"/>
  <c r="Q52" i="30" s="1"/>
  <c r="AH52" i="30"/>
  <c r="P52" i="30" s="1"/>
  <c r="AG52" i="30"/>
  <c r="O52" i="30" s="1"/>
  <c r="T51" i="30"/>
  <c r="AC51" i="30" s="1"/>
  <c r="Z51" i="30"/>
  <c r="S50" i="30"/>
  <c r="AB50" i="30" s="1"/>
  <c r="Y50" i="30"/>
  <c r="S50" i="29"/>
  <c r="P50" i="29"/>
  <c r="V50" i="29"/>
  <c r="Z49" i="29"/>
  <c r="AE49" i="29" s="1"/>
  <c r="T49" i="29"/>
  <c r="U49" i="29" s="1"/>
  <c r="W49" i="29"/>
  <c r="AA49" i="29" s="1"/>
  <c r="AF49" i="29" s="1"/>
  <c r="R50" i="29"/>
  <c r="Y50" i="29" s="1"/>
  <c r="X50" i="29"/>
  <c r="AD52" i="29"/>
  <c r="Q52" i="29" s="1"/>
  <c r="AC52" i="29"/>
  <c r="O52" i="29" s="1"/>
  <c r="AD48" i="28"/>
  <c r="AJ48" i="28" s="1"/>
  <c r="V48" i="28"/>
  <c r="W48" i="28" s="1"/>
  <c r="U49" i="28"/>
  <c r="T51" i="28"/>
  <c r="AC51" i="28" s="1"/>
  <c r="Z51" i="28"/>
  <c r="AH51" i="28"/>
  <c r="AI52" i="28" s="1"/>
  <c r="Q52" i="28" s="1"/>
  <c r="P50" i="28"/>
  <c r="R49" i="28"/>
  <c r="X49" i="28"/>
  <c r="S49" i="28"/>
  <c r="AB49" i="28" s="1"/>
  <c r="Y49" i="28"/>
  <c r="AG51" i="28"/>
  <c r="O50" i="28"/>
  <c r="AA48" i="28"/>
  <c r="AE48" i="28" s="1"/>
  <c r="AK48" i="28" s="1"/>
  <c r="Z49" i="27"/>
  <c r="AE49" i="27" s="1"/>
  <c r="S50" i="27"/>
  <c r="T49" i="27"/>
  <c r="U49" i="27" s="1"/>
  <c r="R50" i="27"/>
  <c r="Y50" i="27" s="1"/>
  <c r="X50" i="27"/>
  <c r="AD52" i="27"/>
  <c r="Q51" i="27"/>
  <c r="AC52" i="27"/>
  <c r="O51" i="27"/>
  <c r="W49" i="27"/>
  <c r="AA49" i="27" s="1"/>
  <c r="AF49" i="27" s="1"/>
  <c r="P50" i="27"/>
  <c r="V50" i="27"/>
  <c r="U51" i="24"/>
  <c r="O50" i="24"/>
  <c r="P49" i="24"/>
  <c r="R49" i="24"/>
  <c r="V49" i="24" s="1"/>
  <c r="S48" i="24"/>
  <c r="W48" i="24" s="1"/>
  <c r="Q48" i="24"/>
  <c r="S45" i="21"/>
  <c r="W45" i="21" s="1"/>
  <c r="Q45" i="21"/>
  <c r="U48" i="21"/>
  <c r="O47" i="21"/>
  <c r="P46" i="21"/>
  <c r="T57" i="21" s="1" a="1"/>
  <c r="T57" i="21" s="1"/>
  <c r="R46" i="21"/>
  <c r="V46" i="21" s="1"/>
  <c r="AD52" i="32" l="1"/>
  <c r="AJ52" i="32" s="1"/>
  <c r="AA52" i="31"/>
  <c r="AF52" i="31" s="1"/>
  <c r="T52" i="31"/>
  <c r="U52" i="31" s="1"/>
  <c r="R53" i="32"/>
  <c r="U53" i="32"/>
  <c r="X53" i="32"/>
  <c r="S53" i="32"/>
  <c r="AB53" i="32" s="1"/>
  <c r="Y53" i="32"/>
  <c r="O55" i="32"/>
  <c r="T54" i="32"/>
  <c r="AC54" i="32" s="1"/>
  <c r="Z54" i="32"/>
  <c r="Q55" i="32"/>
  <c r="P55" i="32"/>
  <c r="V52" i="32"/>
  <c r="W52" i="32" s="1"/>
  <c r="AA52" i="32"/>
  <c r="AE52" i="32" s="1"/>
  <c r="AK52" i="32" s="1"/>
  <c r="W53" i="31"/>
  <c r="R53" i="31"/>
  <c r="Y53" i="31" s="1"/>
  <c r="X53" i="31"/>
  <c r="Z53" i="31" s="1"/>
  <c r="AE53" i="31" s="1"/>
  <c r="S54" i="31"/>
  <c r="P54" i="31"/>
  <c r="V54" i="31"/>
  <c r="Q55" i="31"/>
  <c r="O56" i="31"/>
  <c r="R51" i="30"/>
  <c r="X51" i="30"/>
  <c r="U51" i="30"/>
  <c r="AI53" i="30"/>
  <c r="Q53" i="30" s="1"/>
  <c r="AH53" i="30"/>
  <c r="P53" i="30" s="1"/>
  <c r="T52" i="30"/>
  <c r="AC52" i="30" s="1"/>
  <c r="Z52" i="30"/>
  <c r="AD50" i="30"/>
  <c r="AJ50" i="30" s="1"/>
  <c r="AA50" i="30"/>
  <c r="AE50" i="30" s="1"/>
  <c r="AK50" i="30" s="1"/>
  <c r="V50" i="30"/>
  <c r="W50" i="30" s="1"/>
  <c r="S51" i="30"/>
  <c r="AB51" i="30" s="1"/>
  <c r="Y51" i="30"/>
  <c r="AG53" i="30"/>
  <c r="O53" i="30" s="1"/>
  <c r="P51" i="29"/>
  <c r="S51" i="29"/>
  <c r="V51" i="29"/>
  <c r="AC53" i="29"/>
  <c r="O53" i="29" s="1"/>
  <c r="Z50" i="29"/>
  <c r="AE50" i="29" s="1"/>
  <c r="R51" i="29"/>
  <c r="Y51" i="29" s="1"/>
  <c r="X51" i="29"/>
  <c r="T50" i="29"/>
  <c r="U50" i="29" s="1"/>
  <c r="W50" i="29"/>
  <c r="AA50" i="29" s="1"/>
  <c r="AF50" i="29" s="1"/>
  <c r="AD53" i="29"/>
  <c r="Q53" i="29" s="1"/>
  <c r="AD49" i="28"/>
  <c r="AJ49" i="28" s="1"/>
  <c r="U50" i="28"/>
  <c r="V49" i="28"/>
  <c r="W49" i="28" s="1"/>
  <c r="T52" i="28"/>
  <c r="AC52" i="28" s="1"/>
  <c r="Z52" i="28"/>
  <c r="O51" i="28"/>
  <c r="AG52" i="28"/>
  <c r="P51" i="28"/>
  <c r="AH52" i="28"/>
  <c r="AI53" i="28" s="1"/>
  <c r="Q53" i="28" s="1"/>
  <c r="S50" i="28"/>
  <c r="AB50" i="28" s="1"/>
  <c r="Y50" i="28"/>
  <c r="R50" i="28"/>
  <c r="X50" i="28"/>
  <c r="AA49" i="28"/>
  <c r="AE49" i="28" s="1"/>
  <c r="AK49" i="28" s="1"/>
  <c r="Z50" i="27"/>
  <c r="AE50" i="27" s="1"/>
  <c r="S51" i="27"/>
  <c r="T50" i="27"/>
  <c r="U50" i="27" s="1"/>
  <c r="R51" i="27"/>
  <c r="Y51" i="27" s="1"/>
  <c r="X51" i="27"/>
  <c r="AD53" i="27"/>
  <c r="Q52" i="27"/>
  <c r="AC53" i="27"/>
  <c r="O52" i="27"/>
  <c r="P51" i="27"/>
  <c r="V51" i="27"/>
  <c r="W50" i="27"/>
  <c r="AA50" i="27" s="1"/>
  <c r="AF50" i="27" s="1"/>
  <c r="P50" i="24"/>
  <c r="R50" i="24"/>
  <c r="V50" i="24" s="1"/>
  <c r="S49" i="24"/>
  <c r="W49" i="24" s="1"/>
  <c r="Q49" i="24"/>
  <c r="U52" i="24"/>
  <c r="O51" i="24"/>
  <c r="S46" i="21"/>
  <c r="W46" i="21" s="1"/>
  <c r="Q46" i="21"/>
  <c r="U49" i="21"/>
  <c r="O48" i="21"/>
  <c r="P47" i="21"/>
  <c r="T58" i="21" s="1" a="1"/>
  <c r="T58" i="21" s="1"/>
  <c r="R47" i="21"/>
  <c r="V47" i="21" s="1"/>
  <c r="T53" i="31" l="1"/>
  <c r="U53" i="31" s="1"/>
  <c r="R54" i="32"/>
  <c r="U54" i="32"/>
  <c r="X54" i="32"/>
  <c r="O56" i="32"/>
  <c r="S54" i="32"/>
  <c r="AB54" i="32" s="1"/>
  <c r="Y54" i="32"/>
  <c r="Q56" i="32"/>
  <c r="P56" i="32"/>
  <c r="AD53" i="32"/>
  <c r="AJ53" i="32" s="1"/>
  <c r="T55" i="32"/>
  <c r="AC55" i="32" s="1"/>
  <c r="Z55" i="32"/>
  <c r="V53" i="32"/>
  <c r="W53" i="32" s="1"/>
  <c r="AA53" i="32"/>
  <c r="AE53" i="32" s="1"/>
  <c r="AK53" i="32" s="1"/>
  <c r="P55" i="31"/>
  <c r="V55" i="31"/>
  <c r="Q56" i="31"/>
  <c r="S55" i="31"/>
  <c r="O57" i="31"/>
  <c r="W54" i="31"/>
  <c r="R54" i="31"/>
  <c r="Y54" i="31" s="1"/>
  <c r="X54" i="31"/>
  <c r="Z54" i="31" s="1"/>
  <c r="AE54" i="31" s="1"/>
  <c r="AA53" i="31"/>
  <c r="AF53" i="31" s="1"/>
  <c r="R52" i="30"/>
  <c r="U52" i="30"/>
  <c r="X52" i="30"/>
  <c r="AI54" i="30"/>
  <c r="Q54" i="30" s="1"/>
  <c r="AH54" i="30"/>
  <c r="P54" i="30" s="1"/>
  <c r="AG54" i="30"/>
  <c r="O54" i="30" s="1"/>
  <c r="S52" i="30"/>
  <c r="AB52" i="30" s="1"/>
  <c r="Y52" i="30"/>
  <c r="V51" i="30"/>
  <c r="W51" i="30" s="1"/>
  <c r="AA51" i="30"/>
  <c r="AE51" i="30" s="1"/>
  <c r="AK51" i="30" s="1"/>
  <c r="T53" i="30"/>
  <c r="AC53" i="30" s="1"/>
  <c r="Z53" i="30"/>
  <c r="AD51" i="30"/>
  <c r="AJ51" i="30" s="1"/>
  <c r="AC54" i="29"/>
  <c r="O54" i="29" s="1"/>
  <c r="AD54" i="29"/>
  <c r="Q54" i="29" s="1"/>
  <c r="P52" i="29"/>
  <c r="S52" i="29"/>
  <c r="V52" i="29"/>
  <c r="R52" i="29"/>
  <c r="Y52" i="29" s="1"/>
  <c r="X52" i="29"/>
  <c r="Z51" i="29"/>
  <c r="AE51" i="29" s="1"/>
  <c r="T51" i="29"/>
  <c r="U51" i="29" s="1"/>
  <c r="W51" i="29"/>
  <c r="AA51" i="29" s="1"/>
  <c r="AF51" i="29" s="1"/>
  <c r="AD50" i="28"/>
  <c r="AJ50" i="28" s="1"/>
  <c r="T53" i="28"/>
  <c r="AC53" i="28" s="1"/>
  <c r="Z53" i="28"/>
  <c r="U51" i="28"/>
  <c r="V50" i="28"/>
  <c r="W50" i="28" s="1"/>
  <c r="AG53" i="28"/>
  <c r="O52" i="28"/>
  <c r="AA50" i="28"/>
  <c r="AE50" i="28" s="1"/>
  <c r="AK50" i="28" s="1"/>
  <c r="R51" i="28"/>
  <c r="X51" i="28"/>
  <c r="AH53" i="28"/>
  <c r="AI54" i="28" s="1"/>
  <c r="Q54" i="28" s="1"/>
  <c r="P52" i="28"/>
  <c r="S51" i="28"/>
  <c r="AB51" i="28" s="1"/>
  <c r="Y51" i="28"/>
  <c r="S52" i="27"/>
  <c r="Z51" i="27"/>
  <c r="AE51" i="27" s="1"/>
  <c r="T51" i="27"/>
  <c r="U51" i="27" s="1"/>
  <c r="R52" i="27"/>
  <c r="Y52" i="27" s="1"/>
  <c r="X52" i="27"/>
  <c r="AC54" i="27"/>
  <c r="O53" i="27"/>
  <c r="AD54" i="27"/>
  <c r="Q53" i="27"/>
  <c r="W51" i="27"/>
  <c r="AA51" i="27" s="1"/>
  <c r="AF51" i="27" s="1"/>
  <c r="P52" i="27"/>
  <c r="V52" i="27"/>
  <c r="P51" i="24"/>
  <c r="R51" i="24"/>
  <c r="V51" i="24" s="1"/>
  <c r="U53" i="24"/>
  <c r="O52" i="24"/>
  <c r="S50" i="24"/>
  <c r="W50" i="24" s="1"/>
  <c r="Q50" i="24"/>
  <c r="S47" i="21"/>
  <c r="W47" i="21" s="1"/>
  <c r="Q47" i="21"/>
  <c r="R48" i="21"/>
  <c r="V48" i="21" s="1"/>
  <c r="P48" i="21"/>
  <c r="T59" i="21" s="1" a="1"/>
  <c r="T59" i="21" s="1"/>
  <c r="U50" i="21"/>
  <c r="O49" i="21"/>
  <c r="AD54" i="32" l="1"/>
  <c r="AJ54" i="32" s="1"/>
  <c r="T54" i="31"/>
  <c r="U54" i="31" s="1"/>
  <c r="T56" i="32"/>
  <c r="AC56" i="32" s="1"/>
  <c r="Z56" i="32"/>
  <c r="R55" i="32"/>
  <c r="U55" i="32"/>
  <c r="X55" i="32"/>
  <c r="O57" i="32"/>
  <c r="S55" i="32"/>
  <c r="AB55" i="32" s="1"/>
  <c r="Y55" i="32"/>
  <c r="Q57" i="32"/>
  <c r="P57" i="32"/>
  <c r="V54" i="32"/>
  <c r="W54" i="32" s="1"/>
  <c r="AA54" i="32"/>
  <c r="AE54" i="32" s="1"/>
  <c r="AK54" i="32" s="1"/>
  <c r="P56" i="31"/>
  <c r="V56" i="31"/>
  <c r="Q57" i="31"/>
  <c r="O58" i="31"/>
  <c r="R55" i="31"/>
  <c r="Y55" i="31" s="1"/>
  <c r="X55" i="31"/>
  <c r="Z55" i="31" s="1"/>
  <c r="AE55" i="31" s="1"/>
  <c r="AA54" i="31"/>
  <c r="AF54" i="31" s="1"/>
  <c r="W55" i="31"/>
  <c r="AD52" i="30"/>
  <c r="AJ52" i="30" s="1"/>
  <c r="AG55" i="30"/>
  <c r="O55" i="30" s="1"/>
  <c r="R53" i="30"/>
  <c r="U53" i="30"/>
  <c r="X53" i="30"/>
  <c r="S53" i="30"/>
  <c r="AB53" i="30" s="1"/>
  <c r="Y53" i="30"/>
  <c r="AI55" i="30"/>
  <c r="Q55" i="30" s="1"/>
  <c r="AH55" i="30"/>
  <c r="P55" i="30" s="1"/>
  <c r="T54" i="30"/>
  <c r="AC54" i="30" s="1"/>
  <c r="Z54" i="30"/>
  <c r="V52" i="30"/>
  <c r="W52" i="30" s="1"/>
  <c r="AA52" i="30"/>
  <c r="AE52" i="30" s="1"/>
  <c r="AK52" i="30" s="1"/>
  <c r="Z52" i="29"/>
  <c r="AE52" i="29" s="1"/>
  <c r="T52" i="29"/>
  <c r="U52" i="29" s="1"/>
  <c r="W52" i="29"/>
  <c r="AA52" i="29" s="1"/>
  <c r="AF52" i="29" s="1"/>
  <c r="R53" i="29"/>
  <c r="Y53" i="29" s="1"/>
  <c r="X53" i="29"/>
  <c r="AD55" i="29"/>
  <c r="Q55" i="29" s="1"/>
  <c r="P53" i="29"/>
  <c r="S53" i="29"/>
  <c r="V53" i="29"/>
  <c r="AC55" i="29"/>
  <c r="O55" i="29" s="1"/>
  <c r="U52" i="28"/>
  <c r="AD51" i="28"/>
  <c r="AJ51" i="28" s="1"/>
  <c r="T54" i="28"/>
  <c r="AC54" i="28" s="1"/>
  <c r="Z54" i="28"/>
  <c r="V51" i="28"/>
  <c r="W51" i="28" s="1"/>
  <c r="R52" i="28"/>
  <c r="X52" i="28"/>
  <c r="O53" i="28"/>
  <c r="AG54" i="28"/>
  <c r="P53" i="28"/>
  <c r="AH54" i="28"/>
  <c r="AI55" i="28" s="1"/>
  <c r="Q55" i="28" s="1"/>
  <c r="S52" i="28"/>
  <c r="AB52" i="28" s="1"/>
  <c r="Y52" i="28"/>
  <c r="AA51" i="28"/>
  <c r="AE51" i="28" s="1"/>
  <c r="AK51" i="28" s="1"/>
  <c r="Z52" i="27"/>
  <c r="AE52" i="27" s="1"/>
  <c r="T52" i="27"/>
  <c r="U52" i="27" s="1"/>
  <c r="S53" i="27"/>
  <c r="R53" i="27"/>
  <c r="Y53" i="27" s="1"/>
  <c r="X53" i="27"/>
  <c r="AD55" i="27"/>
  <c r="Q54" i="27"/>
  <c r="AC55" i="27"/>
  <c r="O54" i="27"/>
  <c r="P53" i="27"/>
  <c r="V53" i="27"/>
  <c r="W52" i="27"/>
  <c r="AA52" i="27" s="1"/>
  <c r="AF52" i="27" s="1"/>
  <c r="R52" i="24"/>
  <c r="V52" i="24" s="1"/>
  <c r="P52" i="24"/>
  <c r="U54" i="24"/>
  <c r="O53" i="24"/>
  <c r="S51" i="24"/>
  <c r="W51" i="24" s="1"/>
  <c r="Q51" i="24"/>
  <c r="Q48" i="21"/>
  <c r="S48" i="21"/>
  <c r="W48" i="21" s="1"/>
  <c r="R49" i="21"/>
  <c r="V49" i="21" s="1"/>
  <c r="P49" i="21"/>
  <c r="T60" i="21" s="1" a="1"/>
  <c r="T60" i="21" s="1"/>
  <c r="U51" i="21"/>
  <c r="O50" i="21"/>
  <c r="AD55" i="32" l="1"/>
  <c r="AJ55" i="32" s="1"/>
  <c r="T57" i="32"/>
  <c r="AC57" i="32" s="1"/>
  <c r="Z57" i="32"/>
  <c r="O58" i="32"/>
  <c r="R56" i="32"/>
  <c r="U56" i="32"/>
  <c r="X56" i="32"/>
  <c r="S56" i="32"/>
  <c r="AB56" i="32" s="1"/>
  <c r="Y56" i="32"/>
  <c r="Q58" i="32"/>
  <c r="P58" i="32"/>
  <c r="AA55" i="32"/>
  <c r="AE55" i="32" s="1"/>
  <c r="AK55" i="32" s="1"/>
  <c r="V55" i="32"/>
  <c r="W55" i="32" s="1"/>
  <c r="O59" i="31"/>
  <c r="AA55" i="31"/>
  <c r="AF55" i="31" s="1"/>
  <c r="R56" i="31"/>
  <c r="Y56" i="31" s="1"/>
  <c r="X56" i="31"/>
  <c r="Z56" i="31" s="1"/>
  <c r="AE56" i="31" s="1"/>
  <c r="Q58" i="31"/>
  <c r="P57" i="31"/>
  <c r="V57" i="31"/>
  <c r="T55" i="31"/>
  <c r="U55" i="31" s="1"/>
  <c r="S56" i="31"/>
  <c r="W56" i="31"/>
  <c r="T55" i="30"/>
  <c r="AC55" i="30" s="1"/>
  <c r="Z55" i="30"/>
  <c r="AD53" i="30"/>
  <c r="AJ53" i="30" s="1"/>
  <c r="V53" i="30"/>
  <c r="W53" i="30" s="1"/>
  <c r="AA53" i="30"/>
  <c r="AE53" i="30" s="1"/>
  <c r="AK53" i="30" s="1"/>
  <c r="S54" i="30"/>
  <c r="AB54" i="30" s="1"/>
  <c r="Y54" i="30"/>
  <c r="R54" i="30"/>
  <c r="U54" i="30"/>
  <c r="X54" i="30"/>
  <c r="AI56" i="30"/>
  <c r="Q56" i="30" s="1"/>
  <c r="AH56" i="30"/>
  <c r="P56" i="30" s="1"/>
  <c r="AG56" i="30"/>
  <c r="O56" i="30" s="1"/>
  <c r="Z53" i="29"/>
  <c r="AE53" i="29" s="1"/>
  <c r="S54" i="29"/>
  <c r="P54" i="29"/>
  <c r="V54" i="29"/>
  <c r="AD56" i="29"/>
  <c r="Q56" i="29" s="1"/>
  <c r="T53" i="29"/>
  <c r="U53" i="29" s="1"/>
  <c r="W53" i="29"/>
  <c r="AA53" i="29" s="1"/>
  <c r="AF53" i="29" s="1"/>
  <c r="R54" i="29"/>
  <c r="Y54" i="29" s="1"/>
  <c r="X54" i="29"/>
  <c r="AC56" i="29"/>
  <c r="O56" i="29" s="1"/>
  <c r="AD52" i="28"/>
  <c r="AJ52" i="28" s="1"/>
  <c r="U53" i="28"/>
  <c r="V52" i="28"/>
  <c r="W52" i="28" s="1"/>
  <c r="T55" i="28"/>
  <c r="AC55" i="28" s="1"/>
  <c r="Z55" i="28"/>
  <c r="AA52" i="28"/>
  <c r="AE52" i="28" s="1"/>
  <c r="AK52" i="28" s="1"/>
  <c r="AH55" i="28"/>
  <c r="AI56" i="28" s="1"/>
  <c r="Q56" i="28" s="1"/>
  <c r="P54" i="28"/>
  <c r="AG55" i="28"/>
  <c r="O54" i="28"/>
  <c r="S53" i="28"/>
  <c r="AB53" i="28" s="1"/>
  <c r="Y53" i="28"/>
  <c r="R53" i="28"/>
  <c r="X53" i="28"/>
  <c r="Z53" i="27"/>
  <c r="AE53" i="27" s="1"/>
  <c r="T53" i="27"/>
  <c r="U53" i="27" s="1"/>
  <c r="S54" i="27"/>
  <c r="R54" i="27"/>
  <c r="Y54" i="27" s="1"/>
  <c r="X54" i="27"/>
  <c r="AC56" i="27"/>
  <c r="O55" i="27"/>
  <c r="AD56" i="27"/>
  <c r="Q55" i="27"/>
  <c r="P54" i="27"/>
  <c r="V54" i="27"/>
  <c r="W53" i="27"/>
  <c r="AA53" i="27" s="1"/>
  <c r="AF53" i="27" s="1"/>
  <c r="U55" i="24"/>
  <c r="O54" i="24"/>
  <c r="R54" i="24" s="1"/>
  <c r="V54" i="24" s="1"/>
  <c r="R53" i="24"/>
  <c r="V53" i="24" s="1"/>
  <c r="P53" i="24"/>
  <c r="S52" i="24"/>
  <c r="W52" i="24" s="1"/>
  <c r="Q52" i="24"/>
  <c r="Q49" i="21"/>
  <c r="S49" i="21"/>
  <c r="W49" i="21" s="1"/>
  <c r="P50" i="21"/>
  <c r="T61" i="21" s="1" a="1"/>
  <c r="T61" i="21" s="1"/>
  <c r="R50" i="21"/>
  <c r="V50" i="21" s="1"/>
  <c r="U52" i="21"/>
  <c r="O51" i="21"/>
  <c r="AD56" i="32" l="1"/>
  <c r="AJ56" i="32" s="1"/>
  <c r="T56" i="31"/>
  <c r="U56" i="31" s="1"/>
  <c r="AA56" i="31"/>
  <c r="AF56" i="31" s="1"/>
  <c r="R57" i="32"/>
  <c r="X57" i="32"/>
  <c r="U57" i="32"/>
  <c r="AA56" i="32"/>
  <c r="AE56" i="32" s="1"/>
  <c r="AK56" i="32" s="1"/>
  <c r="V56" i="32"/>
  <c r="W56" i="32" s="1"/>
  <c r="P59" i="32"/>
  <c r="Q59" i="32"/>
  <c r="O59" i="32"/>
  <c r="S57" i="32"/>
  <c r="AB57" i="32" s="1"/>
  <c r="Y57" i="32"/>
  <c r="T58" i="32"/>
  <c r="AC58" i="32" s="1"/>
  <c r="Z58" i="32"/>
  <c r="Q59" i="31"/>
  <c r="R57" i="31"/>
  <c r="Y57" i="31" s="1"/>
  <c r="X57" i="31"/>
  <c r="Z57" i="31" s="1"/>
  <c r="AE57" i="31" s="1"/>
  <c r="S57" i="31"/>
  <c r="S58" i="31"/>
  <c r="P58" i="31"/>
  <c r="V58" i="31"/>
  <c r="W57" i="31"/>
  <c r="O60" i="31"/>
  <c r="AD54" i="30"/>
  <c r="AJ54" i="30" s="1"/>
  <c r="V54" i="30"/>
  <c r="W54" i="30" s="1"/>
  <c r="AA54" i="30"/>
  <c r="AE54" i="30" s="1"/>
  <c r="AK54" i="30" s="1"/>
  <c r="R55" i="30"/>
  <c r="X55" i="30"/>
  <c r="U55" i="30"/>
  <c r="AG57" i="30"/>
  <c r="O57" i="30" s="1"/>
  <c r="AH57" i="30"/>
  <c r="P57" i="30" s="1"/>
  <c r="AI57" i="30"/>
  <c r="Q57" i="30" s="1"/>
  <c r="S55" i="30"/>
  <c r="AB55" i="30" s="1"/>
  <c r="Y55" i="30"/>
  <c r="T56" i="30"/>
  <c r="AC56" i="30" s="1"/>
  <c r="Z56" i="30"/>
  <c r="AC57" i="29"/>
  <c r="O57" i="29" s="1"/>
  <c r="T54" i="29"/>
  <c r="U54" i="29" s="1"/>
  <c r="W54" i="29"/>
  <c r="AA54" i="29" s="1"/>
  <c r="AF54" i="29" s="1"/>
  <c r="R55" i="29"/>
  <c r="Y55" i="29" s="1"/>
  <c r="X55" i="29"/>
  <c r="AD57" i="29"/>
  <c r="Q57" i="29" s="1"/>
  <c r="P55" i="29"/>
  <c r="S55" i="29"/>
  <c r="V55" i="29"/>
  <c r="Z54" i="29"/>
  <c r="AE54" i="29" s="1"/>
  <c r="AD53" i="28"/>
  <c r="AJ53" i="28" s="1"/>
  <c r="V53" i="28"/>
  <c r="W53" i="28" s="1"/>
  <c r="T56" i="28"/>
  <c r="AC56" i="28" s="1"/>
  <c r="Z56" i="28"/>
  <c r="U54" i="28"/>
  <c r="R54" i="28"/>
  <c r="X54" i="28"/>
  <c r="O55" i="28"/>
  <c r="AG56" i="28"/>
  <c r="AA53" i="28"/>
  <c r="AE53" i="28" s="1"/>
  <c r="AK53" i="28" s="1"/>
  <c r="S54" i="28"/>
  <c r="AB54" i="28" s="1"/>
  <c r="Y54" i="28"/>
  <c r="P55" i="28"/>
  <c r="AH56" i="28"/>
  <c r="AI57" i="28" s="1"/>
  <c r="Q57" i="28" s="1"/>
  <c r="Z54" i="27"/>
  <c r="AE54" i="27" s="1"/>
  <c r="T54" i="27"/>
  <c r="U54" i="27" s="1"/>
  <c r="S55" i="27"/>
  <c r="R55" i="27"/>
  <c r="Y55" i="27" s="1"/>
  <c r="X55" i="27"/>
  <c r="AD57" i="27"/>
  <c r="Q56" i="27"/>
  <c r="AC57" i="27"/>
  <c r="O56" i="27"/>
  <c r="P55" i="27"/>
  <c r="V55" i="27"/>
  <c r="W54" i="27"/>
  <c r="AA54" i="27" s="1"/>
  <c r="AF54" i="27" s="1"/>
  <c r="S53" i="24"/>
  <c r="W53" i="24" s="1"/>
  <c r="Q53" i="24"/>
  <c r="P54" i="24"/>
  <c r="U56" i="24"/>
  <c r="O55" i="24"/>
  <c r="Q50" i="21"/>
  <c r="S50" i="21"/>
  <c r="W50" i="21" s="1"/>
  <c r="P51" i="21"/>
  <c r="T62" i="21" s="1" a="1"/>
  <c r="T62" i="21" s="1"/>
  <c r="R51" i="21"/>
  <c r="V51" i="21" s="1"/>
  <c r="U53" i="21"/>
  <c r="O52" i="21"/>
  <c r="AD57" i="32" l="1"/>
  <c r="AJ57" i="32" s="1"/>
  <c r="AA57" i="31"/>
  <c r="AF57" i="31" s="1"/>
  <c r="T59" i="32"/>
  <c r="AC59" i="32" s="1"/>
  <c r="Z59" i="32"/>
  <c r="P60" i="32"/>
  <c r="Q60" i="32"/>
  <c r="S58" i="32"/>
  <c r="AB58" i="32" s="1"/>
  <c r="Y58" i="32"/>
  <c r="R58" i="32"/>
  <c r="U58" i="32"/>
  <c r="X58" i="32"/>
  <c r="O60" i="32"/>
  <c r="V57" i="32"/>
  <c r="W57" i="32" s="1"/>
  <c r="AA57" i="32"/>
  <c r="AE57" i="32" s="1"/>
  <c r="AK57" i="32" s="1"/>
  <c r="W58" i="31"/>
  <c r="P59" i="31"/>
  <c r="V59" i="31"/>
  <c r="O61" i="31"/>
  <c r="T57" i="31"/>
  <c r="U57" i="31" s="1"/>
  <c r="R58" i="31"/>
  <c r="Y58" i="31" s="1"/>
  <c r="X58" i="31"/>
  <c r="Z58" i="31" s="1"/>
  <c r="AE58" i="31" s="1"/>
  <c r="Q60" i="31"/>
  <c r="AD54" i="28"/>
  <c r="AJ54" i="28" s="1"/>
  <c r="AI58" i="30"/>
  <c r="Q58" i="30" s="1"/>
  <c r="AH58" i="30"/>
  <c r="P58" i="30" s="1"/>
  <c r="R56" i="30"/>
  <c r="U56" i="30"/>
  <c r="X56" i="30"/>
  <c r="AG58" i="30"/>
  <c r="O58" i="30" s="1"/>
  <c r="AD55" i="30"/>
  <c r="AJ55" i="30" s="1"/>
  <c r="AA55" i="30"/>
  <c r="AE55" i="30" s="1"/>
  <c r="AK55" i="30" s="1"/>
  <c r="V55" i="30"/>
  <c r="W55" i="30" s="1"/>
  <c r="T57" i="30"/>
  <c r="AC57" i="30" s="1"/>
  <c r="Z57" i="30"/>
  <c r="S56" i="30"/>
  <c r="AB56" i="30" s="1"/>
  <c r="Y56" i="30"/>
  <c r="P56" i="29"/>
  <c r="S56" i="29"/>
  <c r="V56" i="29"/>
  <c r="AD58" i="29"/>
  <c r="Q58" i="29" s="1"/>
  <c r="T55" i="29"/>
  <c r="U55" i="29" s="1"/>
  <c r="W55" i="29"/>
  <c r="AA55" i="29" s="1"/>
  <c r="AF55" i="29" s="1"/>
  <c r="R56" i="29"/>
  <c r="Y56" i="29" s="1"/>
  <c r="X56" i="29"/>
  <c r="Z55" i="29"/>
  <c r="AE55" i="29" s="1"/>
  <c r="AC58" i="29"/>
  <c r="O58" i="29" s="1"/>
  <c r="U55" i="28"/>
  <c r="V54" i="28"/>
  <c r="W54" i="28" s="1"/>
  <c r="T57" i="28"/>
  <c r="AC57" i="28" s="1"/>
  <c r="Z57" i="28"/>
  <c r="AA54" i="28"/>
  <c r="AE54" i="28" s="1"/>
  <c r="AK54" i="28" s="1"/>
  <c r="AG57" i="28"/>
  <c r="O56" i="28"/>
  <c r="AH57" i="28"/>
  <c r="AI58" i="28" s="1"/>
  <c r="Q58" i="28" s="1"/>
  <c r="P56" i="28"/>
  <c r="R55" i="28"/>
  <c r="X55" i="28"/>
  <c r="S55" i="28"/>
  <c r="AB55" i="28" s="1"/>
  <c r="Y55" i="28"/>
  <c r="Z55" i="27"/>
  <c r="AE55" i="27" s="1"/>
  <c r="T55" i="27"/>
  <c r="U55" i="27" s="1"/>
  <c r="S56" i="27"/>
  <c r="R56" i="27"/>
  <c r="Y56" i="27" s="1"/>
  <c r="X56" i="27"/>
  <c r="AC58" i="27"/>
  <c r="O57" i="27"/>
  <c r="AD58" i="27"/>
  <c r="Q57" i="27"/>
  <c r="W55" i="27"/>
  <c r="AA55" i="27" s="1"/>
  <c r="AF55" i="27" s="1"/>
  <c r="P56" i="27"/>
  <c r="V56" i="27"/>
  <c r="U57" i="24"/>
  <c r="O56" i="24"/>
  <c r="P55" i="24"/>
  <c r="R55" i="24"/>
  <c r="V55" i="24" s="1"/>
  <c r="S54" i="24"/>
  <c r="W54" i="24" s="1"/>
  <c r="Q54" i="24"/>
  <c r="Q51" i="21"/>
  <c r="S51" i="21"/>
  <c r="W51" i="21" s="1"/>
  <c r="R52" i="21"/>
  <c r="V52" i="21" s="1"/>
  <c r="P52" i="21"/>
  <c r="T63" i="21" s="1" a="1"/>
  <c r="T63" i="21" s="1"/>
  <c r="U54" i="21"/>
  <c r="O53" i="21"/>
  <c r="AA58" i="31" l="1"/>
  <c r="AF58" i="31" s="1"/>
  <c r="Q61" i="32"/>
  <c r="P61" i="32"/>
  <c r="AD58" i="32"/>
  <c r="AJ58" i="32" s="1"/>
  <c r="V58" i="32"/>
  <c r="W58" i="32" s="1"/>
  <c r="AA58" i="32"/>
  <c r="AE58" i="32" s="1"/>
  <c r="AK58" i="32" s="1"/>
  <c r="T60" i="32"/>
  <c r="AC60" i="32" s="1"/>
  <c r="Z60" i="32"/>
  <c r="R59" i="32"/>
  <c r="X59" i="32"/>
  <c r="U59" i="32"/>
  <c r="S59" i="32"/>
  <c r="AB59" i="32" s="1"/>
  <c r="Y59" i="32"/>
  <c r="O61" i="32"/>
  <c r="O62" i="31"/>
  <c r="R59" i="31"/>
  <c r="Y59" i="31" s="1"/>
  <c r="X59" i="31"/>
  <c r="Z59" i="31" s="1"/>
  <c r="AE59" i="31" s="1"/>
  <c r="S59" i="31"/>
  <c r="P60" i="31"/>
  <c r="S60" i="31"/>
  <c r="V60" i="31"/>
  <c r="Q61" i="31"/>
  <c r="W59" i="31"/>
  <c r="T58" i="31"/>
  <c r="U58" i="31" s="1"/>
  <c r="R57" i="30"/>
  <c r="X57" i="30"/>
  <c r="U57" i="30"/>
  <c r="AG59" i="30"/>
  <c r="O59" i="30" s="1"/>
  <c r="AD56" i="30"/>
  <c r="AJ56" i="30" s="1"/>
  <c r="V56" i="30"/>
  <c r="W56" i="30" s="1"/>
  <c r="AA56" i="30"/>
  <c r="AE56" i="30" s="1"/>
  <c r="AK56" i="30" s="1"/>
  <c r="AI59" i="30"/>
  <c r="Q59" i="30" s="1"/>
  <c r="AH59" i="30"/>
  <c r="P59" i="30" s="1"/>
  <c r="T58" i="30"/>
  <c r="AC58" i="30" s="1"/>
  <c r="Z58" i="30"/>
  <c r="S57" i="30"/>
  <c r="AB57" i="30" s="1"/>
  <c r="Y57" i="30"/>
  <c r="R57" i="29"/>
  <c r="Y57" i="29" s="1"/>
  <c r="X57" i="29"/>
  <c r="AC59" i="29"/>
  <c r="O59" i="29" s="1"/>
  <c r="Z56" i="29"/>
  <c r="AE56" i="29" s="1"/>
  <c r="P57" i="29"/>
  <c r="S57" i="29"/>
  <c r="V57" i="29"/>
  <c r="AD59" i="29"/>
  <c r="Q59" i="29" s="1"/>
  <c r="T56" i="29"/>
  <c r="U56" i="29" s="1"/>
  <c r="W56" i="29"/>
  <c r="AA56" i="29" s="1"/>
  <c r="AF56" i="29" s="1"/>
  <c r="AD55" i="28"/>
  <c r="AJ55" i="28" s="1"/>
  <c r="V55" i="28"/>
  <c r="W55" i="28" s="1"/>
  <c r="U56" i="28"/>
  <c r="T58" i="28"/>
  <c r="AC58" i="28" s="1"/>
  <c r="Z58" i="28"/>
  <c r="AA55" i="28"/>
  <c r="AE55" i="28" s="1"/>
  <c r="AK55" i="28" s="1"/>
  <c r="P57" i="28"/>
  <c r="AH58" i="28"/>
  <c r="AI59" i="28" s="1"/>
  <c r="Q59" i="28" s="1"/>
  <c r="S56" i="28"/>
  <c r="AB56" i="28" s="1"/>
  <c r="Y56" i="28"/>
  <c r="R56" i="28"/>
  <c r="X56" i="28"/>
  <c r="O57" i="28"/>
  <c r="AG58" i="28"/>
  <c r="Z56" i="27"/>
  <c r="AE56" i="27" s="1"/>
  <c r="T56" i="27"/>
  <c r="U56" i="27" s="1"/>
  <c r="S57" i="27"/>
  <c r="R57" i="27"/>
  <c r="Y57" i="27" s="1"/>
  <c r="X57" i="27"/>
  <c r="AD59" i="27"/>
  <c r="Q58" i="27"/>
  <c r="AC59" i="27"/>
  <c r="O58" i="27"/>
  <c r="W56" i="27"/>
  <c r="AA56" i="27" s="1"/>
  <c r="AF56" i="27" s="1"/>
  <c r="P57" i="27"/>
  <c r="V57" i="27"/>
  <c r="P56" i="24"/>
  <c r="R56" i="24"/>
  <c r="V56" i="24" s="1"/>
  <c r="S55" i="24"/>
  <c r="W55" i="24" s="1"/>
  <c r="Q55" i="24"/>
  <c r="U58" i="24"/>
  <c r="O57" i="24"/>
  <c r="Q52" i="21"/>
  <c r="S52" i="21"/>
  <c r="W52" i="21" s="1"/>
  <c r="P53" i="21"/>
  <c r="R53" i="21"/>
  <c r="V53" i="21" s="1"/>
  <c r="U55" i="21"/>
  <c r="O54" i="21"/>
  <c r="AD59" i="32" l="1"/>
  <c r="AJ59" i="32" s="1"/>
  <c r="AA59" i="31"/>
  <c r="AF59" i="31" s="1"/>
  <c r="T59" i="31"/>
  <c r="U59" i="31" s="1"/>
  <c r="Q62" i="32"/>
  <c r="P62" i="32"/>
  <c r="V59" i="32"/>
  <c r="W59" i="32" s="1"/>
  <c r="AA59" i="32"/>
  <c r="AE59" i="32" s="1"/>
  <c r="AK59" i="32" s="1"/>
  <c r="T61" i="32"/>
  <c r="AC61" i="32" s="1"/>
  <c r="Z61" i="32"/>
  <c r="O62" i="32"/>
  <c r="S60" i="32"/>
  <c r="AB60" i="32" s="1"/>
  <c r="Y60" i="32"/>
  <c r="R60" i="32"/>
  <c r="U60" i="32"/>
  <c r="X60" i="32"/>
  <c r="O63" i="31"/>
  <c r="W60" i="31"/>
  <c r="R60" i="31"/>
  <c r="Y60" i="31" s="1"/>
  <c r="X60" i="31"/>
  <c r="Z60" i="31" s="1"/>
  <c r="AE60" i="31" s="1"/>
  <c r="P61" i="31"/>
  <c r="V61" i="31"/>
  <c r="Q62" i="31"/>
  <c r="AD57" i="30"/>
  <c r="AJ57" i="30" s="1"/>
  <c r="V57" i="30"/>
  <c r="W57" i="30" s="1"/>
  <c r="AA57" i="30"/>
  <c r="AE57" i="30" s="1"/>
  <c r="AK57" i="30" s="1"/>
  <c r="AG60" i="30"/>
  <c r="O60" i="30" s="1"/>
  <c r="R58" i="30"/>
  <c r="X58" i="30"/>
  <c r="U58" i="30"/>
  <c r="AI60" i="30"/>
  <c r="Q60" i="30" s="1"/>
  <c r="AH60" i="30"/>
  <c r="P60" i="30" s="1"/>
  <c r="T59" i="30"/>
  <c r="AC59" i="30" s="1"/>
  <c r="Z59" i="30"/>
  <c r="S58" i="30"/>
  <c r="AB58" i="30" s="1"/>
  <c r="Y58" i="30"/>
  <c r="Z57" i="29"/>
  <c r="AE57" i="29" s="1"/>
  <c r="T57" i="29"/>
  <c r="U57" i="29" s="1"/>
  <c r="W57" i="29"/>
  <c r="AA57" i="29" s="1"/>
  <c r="AF57" i="29" s="1"/>
  <c r="R58" i="29"/>
  <c r="Y58" i="29" s="1"/>
  <c r="X58" i="29"/>
  <c r="S58" i="29"/>
  <c r="P58" i="29"/>
  <c r="V58" i="29"/>
  <c r="AC60" i="29"/>
  <c r="O60" i="29" s="1"/>
  <c r="AD60" i="29"/>
  <c r="Q60" i="29" s="1"/>
  <c r="AD56" i="28"/>
  <c r="AJ56" i="28" s="1"/>
  <c r="U57" i="28"/>
  <c r="T59" i="28"/>
  <c r="AC59" i="28" s="1"/>
  <c r="Z59" i="28"/>
  <c r="V56" i="28"/>
  <c r="W56" i="28" s="1"/>
  <c r="AA56" i="28"/>
  <c r="AE56" i="28" s="1"/>
  <c r="AK56" i="28" s="1"/>
  <c r="R57" i="28"/>
  <c r="X57" i="28"/>
  <c r="AH59" i="28"/>
  <c r="AI60" i="28" s="1"/>
  <c r="Q60" i="28" s="1"/>
  <c r="P58" i="28"/>
  <c r="AG59" i="28"/>
  <c r="O58" i="28"/>
  <c r="S57" i="28"/>
  <c r="AB57" i="28" s="1"/>
  <c r="Y57" i="28"/>
  <c r="Z57" i="27"/>
  <c r="AE57" i="27" s="1"/>
  <c r="T57" i="27"/>
  <c r="U57" i="27" s="1"/>
  <c r="S58" i="27"/>
  <c r="R58" i="27"/>
  <c r="Y58" i="27" s="1"/>
  <c r="X58" i="27"/>
  <c r="AC60" i="27"/>
  <c r="O59" i="27"/>
  <c r="AD60" i="27"/>
  <c r="Q59" i="27"/>
  <c r="P58" i="27"/>
  <c r="V58" i="27"/>
  <c r="W57" i="27"/>
  <c r="AA57" i="27" s="1"/>
  <c r="AF57" i="27" s="1"/>
  <c r="P57" i="24"/>
  <c r="R57" i="24"/>
  <c r="V57" i="24" s="1"/>
  <c r="U59" i="24"/>
  <c r="O58" i="24"/>
  <c r="S56" i="24"/>
  <c r="W56" i="24" s="1"/>
  <c r="Q56" i="24"/>
  <c r="S53" i="21"/>
  <c r="W53" i="21" s="1"/>
  <c r="Q53" i="21"/>
  <c r="R54" i="21"/>
  <c r="V54" i="21" s="1"/>
  <c r="P54" i="21"/>
  <c r="U56" i="21"/>
  <c r="O55" i="21"/>
  <c r="AD60" i="32" l="1"/>
  <c r="AJ60" i="32" s="1"/>
  <c r="R61" i="32"/>
  <c r="U61" i="32"/>
  <c r="X61" i="32"/>
  <c r="T62" i="32"/>
  <c r="AC62" i="32" s="1"/>
  <c r="Z62" i="32"/>
  <c r="O63" i="32"/>
  <c r="V60" i="32"/>
  <c r="W60" i="32" s="1"/>
  <c r="AA60" i="32"/>
  <c r="AE60" i="32" s="1"/>
  <c r="AK60" i="32" s="1"/>
  <c r="S61" i="32"/>
  <c r="AB61" i="32" s="1"/>
  <c r="Y61" i="32"/>
  <c r="Q63" i="32"/>
  <c r="P63" i="32"/>
  <c r="W61" i="31"/>
  <c r="AA60" i="31"/>
  <c r="AF60" i="31" s="1"/>
  <c r="R61" i="31"/>
  <c r="Y61" i="31" s="1"/>
  <c r="X61" i="31"/>
  <c r="Z61" i="31" s="1"/>
  <c r="AE61" i="31" s="1"/>
  <c r="T60" i="31"/>
  <c r="U60" i="31" s="1"/>
  <c r="Q63" i="31"/>
  <c r="P62" i="31"/>
  <c r="V62" i="31"/>
  <c r="S61" i="31"/>
  <c r="O64" i="31"/>
  <c r="AD58" i="30"/>
  <c r="AJ58" i="30" s="1"/>
  <c r="V58" i="30"/>
  <c r="W58" i="30" s="1"/>
  <c r="AA58" i="30"/>
  <c r="AE58" i="30" s="1"/>
  <c r="AK58" i="30" s="1"/>
  <c r="AG61" i="30"/>
  <c r="O61" i="30" s="1"/>
  <c r="R59" i="30"/>
  <c r="X59" i="30"/>
  <c r="U59" i="30"/>
  <c r="AI61" i="30"/>
  <c r="Q61" i="30" s="1"/>
  <c r="AH61" i="30"/>
  <c r="P61" i="30" s="1"/>
  <c r="T60" i="30"/>
  <c r="AC60" i="30" s="1"/>
  <c r="Z60" i="30"/>
  <c r="S59" i="30"/>
  <c r="AB59" i="30" s="1"/>
  <c r="Y59" i="30"/>
  <c r="Z58" i="29"/>
  <c r="AE58" i="29" s="1"/>
  <c r="AC61" i="29"/>
  <c r="O61" i="29" s="1"/>
  <c r="T58" i="29"/>
  <c r="U58" i="29" s="1"/>
  <c r="W58" i="29"/>
  <c r="AA58" i="29" s="1"/>
  <c r="AF58" i="29" s="1"/>
  <c r="R59" i="29"/>
  <c r="Y59" i="29" s="1"/>
  <c r="X59" i="29"/>
  <c r="P59" i="29"/>
  <c r="S59" i="29"/>
  <c r="V59" i="29"/>
  <c r="AD61" i="29"/>
  <c r="Q61" i="29" s="1"/>
  <c r="V57" i="28"/>
  <c r="W57" i="28" s="1"/>
  <c r="AD57" i="28"/>
  <c r="AJ57" i="28" s="1"/>
  <c r="U58" i="28"/>
  <c r="T60" i="28"/>
  <c r="AC60" i="28" s="1"/>
  <c r="Z60" i="28"/>
  <c r="O59" i="28"/>
  <c r="AG60" i="28"/>
  <c r="S58" i="28"/>
  <c r="AB58" i="28" s="1"/>
  <c r="Y58" i="28"/>
  <c r="R58" i="28"/>
  <c r="X58" i="28"/>
  <c r="P59" i="28"/>
  <c r="AH60" i="28"/>
  <c r="AI61" i="28" s="1"/>
  <c r="Q61" i="28" s="1"/>
  <c r="AA57" i="28"/>
  <c r="AE57" i="28" s="1"/>
  <c r="AK57" i="28" s="1"/>
  <c r="Z58" i="27"/>
  <c r="AE58" i="27" s="1"/>
  <c r="T58" i="27"/>
  <c r="U58" i="27" s="1"/>
  <c r="S59" i="27"/>
  <c r="R59" i="27"/>
  <c r="Y59" i="27" s="1"/>
  <c r="X59" i="27"/>
  <c r="AD61" i="27"/>
  <c r="Q60" i="27"/>
  <c r="AC61" i="27"/>
  <c r="O60" i="27"/>
  <c r="W58" i="27"/>
  <c r="AA58" i="27" s="1"/>
  <c r="AF58" i="27" s="1"/>
  <c r="P59" i="27"/>
  <c r="V59" i="27"/>
  <c r="P58" i="24"/>
  <c r="R58" i="24"/>
  <c r="V58" i="24" s="1"/>
  <c r="U60" i="24"/>
  <c r="O59" i="24"/>
  <c r="S57" i="24"/>
  <c r="W57" i="24" s="1"/>
  <c r="Q57" i="24"/>
  <c r="S54" i="21"/>
  <c r="W54" i="21" s="1"/>
  <c r="Q54" i="21"/>
  <c r="R55" i="21"/>
  <c r="V55" i="21" s="1"/>
  <c r="P55" i="21"/>
  <c r="U57" i="21"/>
  <c r="O56" i="21"/>
  <c r="R62" i="32" l="1"/>
  <c r="X62" i="32"/>
  <c r="U62" i="32"/>
  <c r="O64" i="32"/>
  <c r="S62" i="32"/>
  <c r="AB62" i="32" s="1"/>
  <c r="Y62" i="32"/>
  <c r="Q64" i="32"/>
  <c r="P64" i="32"/>
  <c r="T63" i="32"/>
  <c r="AC63" i="32" s="1"/>
  <c r="Z63" i="32"/>
  <c r="AD61" i="32"/>
  <c r="AJ61" i="32" s="1"/>
  <c r="AA61" i="32"/>
  <c r="AE61" i="32" s="1"/>
  <c r="AK61" i="32" s="1"/>
  <c r="V61" i="32"/>
  <c r="W61" i="32" s="1"/>
  <c r="Q64" i="31"/>
  <c r="S64" i="31" s="1"/>
  <c r="U65" i="31" s="1"/>
  <c r="P64" i="31"/>
  <c r="V64" i="31"/>
  <c r="P63" i="31"/>
  <c r="S63" i="31"/>
  <c r="V63" i="31"/>
  <c r="R62" i="31"/>
  <c r="Y62" i="31" s="1"/>
  <c r="X62" i="31"/>
  <c r="Z62" i="31" s="1"/>
  <c r="AE62" i="31" s="1"/>
  <c r="W62" i="31"/>
  <c r="S62" i="31"/>
  <c r="AA61" i="31"/>
  <c r="AF61" i="31" s="1"/>
  <c r="T61" i="31"/>
  <c r="U61" i="31" s="1"/>
  <c r="S60" i="30"/>
  <c r="AB60" i="30" s="1"/>
  <c r="Y60" i="30"/>
  <c r="AD59" i="30"/>
  <c r="AJ59" i="30" s="1"/>
  <c r="AA59" i="30"/>
  <c r="AE59" i="30" s="1"/>
  <c r="AK59" i="30" s="1"/>
  <c r="V59" i="30"/>
  <c r="W59" i="30" s="1"/>
  <c r="AG62" i="30"/>
  <c r="O62" i="30" s="1"/>
  <c r="R60" i="30"/>
  <c r="X60" i="30"/>
  <c r="U60" i="30"/>
  <c r="AI62" i="30"/>
  <c r="Q62" i="30" s="1"/>
  <c r="AH62" i="30"/>
  <c r="P62" i="30" s="1"/>
  <c r="T61" i="30"/>
  <c r="AC61" i="30" s="1"/>
  <c r="Z61" i="30"/>
  <c r="Z59" i="29"/>
  <c r="AE59" i="29" s="1"/>
  <c r="S60" i="29"/>
  <c r="P60" i="29"/>
  <c r="V60" i="29"/>
  <c r="T59" i="29"/>
  <c r="U59" i="29" s="1"/>
  <c r="W59" i="29"/>
  <c r="AA59" i="29" s="1"/>
  <c r="AF59" i="29" s="1"/>
  <c r="AD62" i="29"/>
  <c r="Q62" i="29" s="1"/>
  <c r="R60" i="29"/>
  <c r="Y60" i="29" s="1"/>
  <c r="X60" i="29"/>
  <c r="AC62" i="29"/>
  <c r="O62" i="29" s="1"/>
  <c r="V58" i="28"/>
  <c r="W58" i="28" s="1"/>
  <c r="U59" i="28"/>
  <c r="AD58" i="28"/>
  <c r="AJ58" i="28" s="1"/>
  <c r="T61" i="28"/>
  <c r="AC61" i="28" s="1"/>
  <c r="Z61" i="28"/>
  <c r="AG61" i="28"/>
  <c r="O60" i="28"/>
  <c r="R59" i="28"/>
  <c r="X59" i="28"/>
  <c r="S59" i="28"/>
  <c r="AB59" i="28" s="1"/>
  <c r="Y59" i="28"/>
  <c r="AH61" i="28"/>
  <c r="AI62" i="28" s="1"/>
  <c r="Q62" i="28" s="1"/>
  <c r="P60" i="28"/>
  <c r="AA58" i="28"/>
  <c r="AE58" i="28" s="1"/>
  <c r="AK58" i="28" s="1"/>
  <c r="Z59" i="27"/>
  <c r="AE59" i="27" s="1"/>
  <c r="S60" i="27"/>
  <c r="T59" i="27"/>
  <c r="U59" i="27" s="1"/>
  <c r="R60" i="27"/>
  <c r="Y60" i="27" s="1"/>
  <c r="X60" i="27"/>
  <c r="AC62" i="27"/>
  <c r="O61" i="27"/>
  <c r="AD62" i="27"/>
  <c r="Q61" i="27"/>
  <c r="P60" i="27"/>
  <c r="V60" i="27"/>
  <c r="W59" i="27"/>
  <c r="AA59" i="27" s="1"/>
  <c r="AF59" i="27" s="1"/>
  <c r="P59" i="24"/>
  <c r="R59" i="24"/>
  <c r="V59" i="24" s="1"/>
  <c r="U61" i="24"/>
  <c r="O60" i="24"/>
  <c r="S58" i="24"/>
  <c r="W58" i="24" s="1"/>
  <c r="Q58" i="24"/>
  <c r="S55" i="21"/>
  <c r="W55" i="21" s="1"/>
  <c r="Q55" i="21"/>
  <c r="R56" i="21"/>
  <c r="V56" i="21" s="1"/>
  <c r="P56" i="21"/>
  <c r="U58" i="21"/>
  <c r="O57" i="21"/>
  <c r="AD62" i="32" l="1"/>
  <c r="AJ62" i="32" s="1"/>
  <c r="AA62" i="31"/>
  <c r="AF62" i="31" s="1"/>
  <c r="T62" i="31"/>
  <c r="U62" i="31" s="1"/>
  <c r="R63" i="32"/>
  <c r="U63" i="32"/>
  <c r="X63" i="32"/>
  <c r="R64" i="32"/>
  <c r="X64" i="32"/>
  <c r="U64" i="32"/>
  <c r="W65" i="32" s="1"/>
  <c r="T64" i="32"/>
  <c r="AC64" i="32" s="1"/>
  <c r="Z64" i="32"/>
  <c r="S63" i="32"/>
  <c r="AB63" i="32" s="1"/>
  <c r="Y63" i="32"/>
  <c r="S64" i="32"/>
  <c r="AB64" i="32" s="1"/>
  <c r="Y64" i="32"/>
  <c r="V62" i="32"/>
  <c r="W62" i="32" s="1"/>
  <c r="AA62" i="32"/>
  <c r="AE62" i="32" s="1"/>
  <c r="AK62" i="32" s="1"/>
  <c r="W63" i="31"/>
  <c r="W64" i="31"/>
  <c r="R63" i="31"/>
  <c r="Y63" i="31" s="1"/>
  <c r="X63" i="31"/>
  <c r="Z63" i="31" s="1"/>
  <c r="R64" i="31"/>
  <c r="Y64" i="31" s="1"/>
  <c r="X64" i="31"/>
  <c r="Z64" i="31" s="1"/>
  <c r="AE64" i="31" s="1"/>
  <c r="AD60" i="30"/>
  <c r="AJ60" i="30" s="1"/>
  <c r="V60" i="30"/>
  <c r="W60" i="30" s="1"/>
  <c r="AA60" i="30"/>
  <c r="AE60" i="30" s="1"/>
  <c r="AK60" i="30" s="1"/>
  <c r="R61" i="30"/>
  <c r="X61" i="30"/>
  <c r="U61" i="30"/>
  <c r="S61" i="30"/>
  <c r="AB61" i="30" s="1"/>
  <c r="Y61" i="30"/>
  <c r="T62" i="30"/>
  <c r="AC62" i="30" s="1"/>
  <c r="Z62" i="30"/>
  <c r="AG63" i="30"/>
  <c r="O63" i="30" s="1"/>
  <c r="AI63" i="30"/>
  <c r="Q63" i="30" s="1"/>
  <c r="AH63" i="30"/>
  <c r="P63" i="30" s="1"/>
  <c r="R61" i="29"/>
  <c r="Y61" i="29" s="1"/>
  <c r="X61" i="29"/>
  <c r="AD63" i="29"/>
  <c r="Q63" i="29" s="1"/>
  <c r="P61" i="29"/>
  <c r="S61" i="29"/>
  <c r="V61" i="29"/>
  <c r="Z60" i="29"/>
  <c r="AE60" i="29" s="1"/>
  <c r="AC63" i="29"/>
  <c r="O63" i="29" s="1"/>
  <c r="T60" i="29"/>
  <c r="U60" i="29" s="1"/>
  <c r="W60" i="29"/>
  <c r="AA60" i="29" s="1"/>
  <c r="AF60" i="29" s="1"/>
  <c r="U60" i="28"/>
  <c r="V59" i="28"/>
  <c r="W59" i="28" s="1"/>
  <c r="AD59" i="28"/>
  <c r="AJ59" i="28" s="1"/>
  <c r="T62" i="28"/>
  <c r="AC62" i="28" s="1"/>
  <c r="Z62" i="28"/>
  <c r="R60" i="28"/>
  <c r="X60" i="28"/>
  <c r="P61" i="28"/>
  <c r="AH62" i="28"/>
  <c r="AI63" i="28" s="1"/>
  <c r="Q63" i="28" s="1"/>
  <c r="S60" i="28"/>
  <c r="AB60" i="28" s="1"/>
  <c r="Y60" i="28"/>
  <c r="O61" i="28"/>
  <c r="AG62" i="28"/>
  <c r="AA59" i="28"/>
  <c r="AE59" i="28" s="1"/>
  <c r="AK59" i="28" s="1"/>
  <c r="Z60" i="27"/>
  <c r="AE60" i="27" s="1"/>
  <c r="T60" i="27"/>
  <c r="U60" i="27" s="1"/>
  <c r="S61" i="27"/>
  <c r="R61" i="27"/>
  <c r="Y61" i="27" s="1"/>
  <c r="X61" i="27"/>
  <c r="AD63" i="27"/>
  <c r="Q62" i="27"/>
  <c r="AC63" i="27"/>
  <c r="O62" i="27"/>
  <c r="W60" i="27"/>
  <c r="AA60" i="27" s="1"/>
  <c r="AF60" i="27" s="1"/>
  <c r="P61" i="27"/>
  <c r="V61" i="27"/>
  <c r="R60" i="24"/>
  <c r="V60" i="24" s="1"/>
  <c r="P60" i="24"/>
  <c r="U62" i="24"/>
  <c r="O61" i="24"/>
  <c r="S59" i="24"/>
  <c r="W59" i="24" s="1"/>
  <c r="Q59" i="24"/>
  <c r="Q56" i="21"/>
  <c r="S56" i="21"/>
  <c r="W56" i="21" s="1"/>
  <c r="R57" i="21"/>
  <c r="V57" i="21" s="1"/>
  <c r="P57" i="21"/>
  <c r="U59" i="21"/>
  <c r="O58" i="21"/>
  <c r="AD64" i="32" l="1"/>
  <c r="AJ64" i="32" s="1"/>
  <c r="AA64" i="31"/>
  <c r="AF64" i="31" s="1"/>
  <c r="T64" i="31"/>
  <c r="U64" i="31" s="1"/>
  <c r="T63" i="31"/>
  <c r="U63" i="31" s="1"/>
  <c r="AA64" i="32"/>
  <c r="AE64" i="32" s="1"/>
  <c r="AK64" i="32" s="1"/>
  <c r="V64" i="32"/>
  <c r="W64" i="32" s="1"/>
  <c r="AD63" i="32"/>
  <c r="AA63" i="32"/>
  <c r="AE63" i="32" s="1"/>
  <c r="V63" i="32"/>
  <c r="W63" i="32" s="1"/>
  <c r="AE63" i="31"/>
  <c r="J3" i="31" s="1"/>
  <c r="J2" i="31"/>
  <c r="AA63" i="31"/>
  <c r="S62" i="30"/>
  <c r="AB62" i="30" s="1"/>
  <c r="Y62" i="30"/>
  <c r="AI64" i="30"/>
  <c r="Q64" i="30" s="1"/>
  <c r="AH64" i="30"/>
  <c r="P64" i="30" s="1"/>
  <c r="AD61" i="30"/>
  <c r="AJ61" i="30" s="1"/>
  <c r="R62" i="30"/>
  <c r="X62" i="30"/>
  <c r="U62" i="30"/>
  <c r="V61" i="30"/>
  <c r="W61" i="30" s="1"/>
  <c r="AA61" i="30"/>
  <c r="AE61" i="30" s="1"/>
  <c r="AK61" i="30" s="1"/>
  <c r="AG64" i="30"/>
  <c r="O64" i="30" s="1"/>
  <c r="T63" i="30"/>
  <c r="AC63" i="30" s="1"/>
  <c r="Z63" i="30"/>
  <c r="Z61" i="29"/>
  <c r="AE61" i="29" s="1"/>
  <c r="AC64" i="29"/>
  <c r="O64" i="29" s="1"/>
  <c r="T61" i="29"/>
  <c r="U61" i="29" s="1"/>
  <c r="W61" i="29"/>
  <c r="AA61" i="29" s="1"/>
  <c r="AF61" i="29" s="1"/>
  <c r="R62" i="29"/>
  <c r="Y62" i="29" s="1"/>
  <c r="X62" i="29"/>
  <c r="AD64" i="29"/>
  <c r="Q64" i="29" s="1"/>
  <c r="P62" i="29"/>
  <c r="S62" i="29"/>
  <c r="V62" i="29"/>
  <c r="AD60" i="28"/>
  <c r="AJ60" i="28" s="1"/>
  <c r="T63" i="28"/>
  <c r="AC63" i="28" s="1"/>
  <c r="Z63" i="28"/>
  <c r="U61" i="28"/>
  <c r="V60" i="28"/>
  <c r="W60" i="28" s="1"/>
  <c r="AG63" i="28"/>
  <c r="O62" i="28"/>
  <c r="R61" i="28"/>
  <c r="X61" i="28"/>
  <c r="AA60" i="28"/>
  <c r="AE60" i="28" s="1"/>
  <c r="AK60" i="28" s="1"/>
  <c r="AH63" i="28"/>
  <c r="AI64" i="28" s="1"/>
  <c r="Q64" i="28" s="1"/>
  <c r="P62" i="28"/>
  <c r="S61" i="28"/>
  <c r="AB61" i="28" s="1"/>
  <c r="Y61" i="28"/>
  <c r="Z61" i="27"/>
  <c r="AE61" i="27" s="1"/>
  <c r="S62" i="27"/>
  <c r="T61" i="27"/>
  <c r="U61" i="27" s="1"/>
  <c r="R62" i="27"/>
  <c r="Y62" i="27" s="1"/>
  <c r="X62" i="27"/>
  <c r="AC64" i="27"/>
  <c r="O64" i="27" s="1"/>
  <c r="O63" i="27"/>
  <c r="AD64" i="27"/>
  <c r="Q64" i="27" s="1"/>
  <c r="X64" i="27" s="1"/>
  <c r="Q63" i="27"/>
  <c r="W61" i="27"/>
  <c r="AA61" i="27" s="1"/>
  <c r="AF61" i="27" s="1"/>
  <c r="P62" i="27"/>
  <c r="V62" i="27"/>
  <c r="U63" i="24"/>
  <c r="O62" i="24"/>
  <c r="R62" i="24" s="1"/>
  <c r="V62" i="24" s="1"/>
  <c r="P61" i="24"/>
  <c r="R61" i="24"/>
  <c r="V61" i="24" s="1"/>
  <c r="S60" i="24"/>
  <c r="W60" i="24" s="1"/>
  <c r="Q60" i="24"/>
  <c r="Q57" i="21"/>
  <c r="S57" i="21"/>
  <c r="W57" i="21" s="1"/>
  <c r="R58" i="21"/>
  <c r="V58" i="21" s="1"/>
  <c r="P58" i="21"/>
  <c r="U60" i="21"/>
  <c r="O59" i="21"/>
  <c r="J30" i="17"/>
  <c r="J29" i="17"/>
  <c r="W11" i="32" l="1"/>
  <c r="K27" i="17" s="1"/>
  <c r="K28" i="17" s="1"/>
  <c r="U11" i="31"/>
  <c r="J27" i="17" s="1"/>
  <c r="J28" i="17" s="1"/>
  <c r="AK63" i="32"/>
  <c r="K3" i="32" s="1"/>
  <c r="K2" i="32"/>
  <c r="AJ63" i="32"/>
  <c r="J3" i="32" s="1"/>
  <c r="J2" i="32"/>
  <c r="AF63" i="31"/>
  <c r="K3" i="31" s="1"/>
  <c r="K2" i="31"/>
  <c r="AD62" i="30"/>
  <c r="AJ62" i="30" s="1"/>
  <c r="S63" i="30"/>
  <c r="AB63" i="30" s="1"/>
  <c r="Y63" i="30"/>
  <c r="AH65" i="30"/>
  <c r="P65" i="30" s="1"/>
  <c r="AI65" i="30"/>
  <c r="Q65" i="30" s="1"/>
  <c r="T64" i="30"/>
  <c r="AC64" i="30" s="1"/>
  <c r="Z64" i="30"/>
  <c r="R63" i="30"/>
  <c r="U63" i="30"/>
  <c r="X63" i="30"/>
  <c r="AG65" i="30"/>
  <c r="O65" i="30" s="1"/>
  <c r="AA62" i="30"/>
  <c r="AE62" i="30" s="1"/>
  <c r="AK62" i="30" s="1"/>
  <c r="V62" i="30"/>
  <c r="W62" i="30" s="1"/>
  <c r="AC65" i="29"/>
  <c r="O65" i="29" s="1"/>
  <c r="R63" i="29"/>
  <c r="Y63" i="29" s="1"/>
  <c r="X63" i="29"/>
  <c r="AD65" i="29"/>
  <c r="Q65" i="29" s="1"/>
  <c r="T62" i="29"/>
  <c r="U62" i="29" s="1"/>
  <c r="W62" i="29"/>
  <c r="AA62" i="29" s="1"/>
  <c r="AF62" i="29" s="1"/>
  <c r="Z62" i="29"/>
  <c r="AE62" i="29" s="1"/>
  <c r="P63" i="29"/>
  <c r="S63" i="29"/>
  <c r="V63" i="29"/>
  <c r="AD61" i="28"/>
  <c r="AJ61" i="28" s="1"/>
  <c r="V61" i="28"/>
  <c r="W61" i="28" s="1"/>
  <c r="U62" i="28"/>
  <c r="T64" i="28"/>
  <c r="AC64" i="28" s="1"/>
  <c r="Z64" i="28"/>
  <c r="P63" i="28"/>
  <c r="AH64" i="28"/>
  <c r="P64" i="28" s="1"/>
  <c r="O63" i="28"/>
  <c r="AG64" i="28"/>
  <c r="O64" i="28" s="1"/>
  <c r="S62" i="28"/>
  <c r="AB62" i="28" s="1"/>
  <c r="Y62" i="28"/>
  <c r="AA61" i="28"/>
  <c r="AE61" i="28" s="1"/>
  <c r="AK61" i="28" s="1"/>
  <c r="R62" i="28"/>
  <c r="X62" i="28"/>
  <c r="Z62" i="27"/>
  <c r="AE62" i="27" s="1"/>
  <c r="T62" i="27"/>
  <c r="U62" i="27" s="1"/>
  <c r="S63" i="27"/>
  <c r="S64" i="27"/>
  <c r="U65" i="27" s="1"/>
  <c r="R63" i="27"/>
  <c r="Y63" i="27" s="1"/>
  <c r="X63" i="27"/>
  <c r="R64" i="27"/>
  <c r="Y64" i="27" s="1"/>
  <c r="W62" i="27"/>
  <c r="AA62" i="27" s="1"/>
  <c r="AF62" i="27" s="1"/>
  <c r="P63" i="27"/>
  <c r="V63" i="27"/>
  <c r="P64" i="27"/>
  <c r="V64" i="27"/>
  <c r="Z64" i="27" s="1"/>
  <c r="AE64" i="27" s="1"/>
  <c r="S61" i="24"/>
  <c r="W61" i="24" s="1"/>
  <c r="Q61" i="24"/>
  <c r="P62" i="24"/>
  <c r="U64" i="24"/>
  <c r="O64" i="24" s="1"/>
  <c r="O63" i="24"/>
  <c r="Q58" i="21"/>
  <c r="S58" i="21"/>
  <c r="W58" i="21" s="1"/>
  <c r="R59" i="21"/>
  <c r="V59" i="21" s="1"/>
  <c r="P59" i="21"/>
  <c r="U61" i="21"/>
  <c r="O60" i="21"/>
  <c r="J31" i="17"/>
  <c r="K32" i="17"/>
  <c r="K31" i="17"/>
  <c r="J32" i="17"/>
  <c r="K30" i="17"/>
  <c r="K29" i="17"/>
  <c r="AD63" i="30" l="1"/>
  <c r="AJ63" i="30" s="1"/>
  <c r="T65" i="30"/>
  <c r="AC65" i="30" s="1"/>
  <c r="Z65" i="30"/>
  <c r="R64" i="30"/>
  <c r="U64" i="30"/>
  <c r="X64" i="30"/>
  <c r="S64" i="30"/>
  <c r="AB64" i="30" s="1"/>
  <c r="Y64" i="30"/>
  <c r="R65" i="30"/>
  <c r="X65" i="30"/>
  <c r="U65" i="30"/>
  <c r="W66" i="30" s="1"/>
  <c r="S65" i="30"/>
  <c r="AB65" i="30" s="1"/>
  <c r="Y65" i="30"/>
  <c r="V63" i="30"/>
  <c r="W63" i="30" s="1"/>
  <c r="AA63" i="30"/>
  <c r="AE63" i="30" s="1"/>
  <c r="AK63" i="30" s="1"/>
  <c r="Z63" i="29"/>
  <c r="AE63" i="29" s="1"/>
  <c r="R65" i="29"/>
  <c r="Y65" i="29" s="1"/>
  <c r="X65" i="29"/>
  <c r="R64" i="29"/>
  <c r="Y64" i="29" s="1"/>
  <c r="X64" i="29"/>
  <c r="T63" i="29"/>
  <c r="U63" i="29" s="1"/>
  <c r="W63" i="29"/>
  <c r="AA63" i="29" s="1"/>
  <c r="AF63" i="29" s="1"/>
  <c r="P64" i="29"/>
  <c r="S64" i="29"/>
  <c r="V64" i="29"/>
  <c r="P65" i="29"/>
  <c r="S65" i="29"/>
  <c r="U66" i="29" s="1"/>
  <c r="V65" i="29"/>
  <c r="AD62" i="28"/>
  <c r="AJ62" i="28" s="1"/>
  <c r="V62" i="28"/>
  <c r="W62" i="28" s="1"/>
  <c r="U63" i="28"/>
  <c r="U64" i="28"/>
  <c r="W65" i="28" s="1"/>
  <c r="S63" i="28"/>
  <c r="AB63" i="28" s="1"/>
  <c r="Y63" i="28"/>
  <c r="AA62" i="28"/>
  <c r="AE62" i="28" s="1"/>
  <c r="AK62" i="28" s="1"/>
  <c r="R64" i="28"/>
  <c r="X64" i="28"/>
  <c r="R63" i="28"/>
  <c r="X63" i="28"/>
  <c r="S64" i="28"/>
  <c r="AB64" i="28" s="1"/>
  <c r="Y64" i="28"/>
  <c r="Z63" i="27"/>
  <c r="T63" i="27"/>
  <c r="U63" i="27" s="1"/>
  <c r="T64" i="27"/>
  <c r="U64" i="27" s="1"/>
  <c r="W64" i="27"/>
  <c r="AA64" i="27" s="1"/>
  <c r="AF64" i="27" s="1"/>
  <c r="W63" i="27"/>
  <c r="AA63" i="27" s="1"/>
  <c r="R63" i="24"/>
  <c r="P63" i="24"/>
  <c r="S62" i="24"/>
  <c r="W62" i="24" s="1"/>
  <c r="Q62" i="24"/>
  <c r="Q65" i="24"/>
  <c r="P64" i="24"/>
  <c r="R64" i="24"/>
  <c r="V64" i="24" s="1"/>
  <c r="Q59" i="21"/>
  <c r="S59" i="21"/>
  <c r="W59" i="21" s="1"/>
  <c r="R60" i="21"/>
  <c r="V60" i="21" s="1"/>
  <c r="P60" i="21"/>
  <c r="U62" i="21"/>
  <c r="O61" i="21"/>
  <c r="AF63" i="27" l="1"/>
  <c r="K3" i="27" s="1"/>
  <c r="K2" i="27"/>
  <c r="AE63" i="27"/>
  <c r="J3" i="27" s="1"/>
  <c r="J2" i="27"/>
  <c r="V63" i="24"/>
  <c r="J3" i="24" s="1"/>
  <c r="J2" i="24"/>
  <c r="AD65" i="30"/>
  <c r="AA65" i="30"/>
  <c r="AE65" i="30" s="1"/>
  <c r="V65" i="30"/>
  <c r="W65" i="30" s="1"/>
  <c r="AD64" i="30"/>
  <c r="AJ64" i="30" s="1"/>
  <c r="AA64" i="30"/>
  <c r="AE64" i="30" s="1"/>
  <c r="AK64" i="30" s="1"/>
  <c r="V64" i="30"/>
  <c r="W64" i="30" s="1"/>
  <c r="Z65" i="29"/>
  <c r="Z64" i="29"/>
  <c r="AE64" i="29" s="1"/>
  <c r="T64" i="29"/>
  <c r="U64" i="29" s="1"/>
  <c r="W64" i="29"/>
  <c r="AA64" i="29" s="1"/>
  <c r="AF64" i="29" s="1"/>
  <c r="T65" i="29"/>
  <c r="U65" i="29" s="1"/>
  <c r="W65" i="29"/>
  <c r="AA65" i="29" s="1"/>
  <c r="V64" i="28"/>
  <c r="W64" i="28" s="1"/>
  <c r="AD64" i="28"/>
  <c r="AJ64" i="28" s="1"/>
  <c r="V63" i="28"/>
  <c r="W63" i="28" s="1"/>
  <c r="AD63" i="28"/>
  <c r="AA64" i="28"/>
  <c r="AE64" i="28" s="1"/>
  <c r="AK64" i="28" s="1"/>
  <c r="AA63" i="28"/>
  <c r="AE63" i="28" s="1"/>
  <c r="U11" i="27"/>
  <c r="M27" i="17" s="1"/>
  <c r="M28" i="17" s="1"/>
  <c r="S64" i="24"/>
  <c r="W64" i="24" s="1"/>
  <c r="Q64" i="24"/>
  <c r="S63" i="24"/>
  <c r="Q63" i="24"/>
  <c r="Q60" i="21"/>
  <c r="S60" i="21"/>
  <c r="W60" i="21" s="1"/>
  <c r="P61" i="21"/>
  <c r="R61" i="21"/>
  <c r="V61" i="21" s="1"/>
  <c r="U63" i="21"/>
  <c r="O63" i="21" s="1"/>
  <c r="O62" i="21"/>
  <c r="M32" i="17"/>
  <c r="M29" i="17"/>
  <c r="L29" i="17"/>
  <c r="M31" i="17"/>
  <c r="M30" i="17"/>
  <c r="L30" i="17"/>
  <c r="AK65" i="30" l="1"/>
  <c r="K3" i="30" s="1"/>
  <c r="K2" i="30"/>
  <c r="AJ65" i="30"/>
  <c r="J3" i="30" s="1"/>
  <c r="J2" i="30"/>
  <c r="AE65" i="29"/>
  <c r="J3" i="29" s="1"/>
  <c r="J2" i="29"/>
  <c r="W63" i="24"/>
  <c r="K3" i="24" s="1"/>
  <c r="K2" i="24"/>
  <c r="AF65" i="29"/>
  <c r="K3" i="29" s="1"/>
  <c r="K2" i="29"/>
  <c r="AJ63" i="28"/>
  <c r="J3" i="28" s="1"/>
  <c r="J2" i="28"/>
  <c r="AK63" i="28"/>
  <c r="K3" i="28" s="1"/>
  <c r="K2" i="28"/>
  <c r="R8" i="30"/>
  <c r="P27" i="17" s="1"/>
  <c r="P28" i="17" s="1"/>
  <c r="U12" i="29"/>
  <c r="O27" i="17" s="1"/>
  <c r="O28" i="17" s="1"/>
  <c r="W11" i="28"/>
  <c r="N27" i="17" s="1"/>
  <c r="N28" i="17" s="1"/>
  <c r="Q11" i="24"/>
  <c r="L27" i="17" s="1"/>
  <c r="L28" i="17" s="1"/>
  <c r="S61" i="21"/>
  <c r="W61" i="21" s="1"/>
  <c r="Q61" i="21"/>
  <c r="R62" i="21"/>
  <c r="V62" i="21" s="1"/>
  <c r="P62" i="21"/>
  <c r="R63" i="21"/>
  <c r="P63" i="21"/>
  <c r="Q64" i="21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7" i="20"/>
  <c r="P7" i="20" s="1"/>
  <c r="E58" i="20"/>
  <c r="D58" i="20"/>
  <c r="E57" i="20"/>
  <c r="D57" i="20"/>
  <c r="E56" i="20"/>
  <c r="D56" i="20"/>
  <c r="E55" i="20"/>
  <c r="D55" i="20"/>
  <c r="E54" i="20"/>
  <c r="D54" i="20"/>
  <c r="E53" i="20"/>
  <c r="D53" i="20"/>
  <c r="E52" i="20"/>
  <c r="D52" i="20"/>
  <c r="E51" i="20"/>
  <c r="D51" i="20"/>
  <c r="E50" i="20"/>
  <c r="D50" i="20"/>
  <c r="E49" i="20"/>
  <c r="D49" i="20"/>
  <c r="E48" i="20"/>
  <c r="D48" i="20"/>
  <c r="E47" i="20"/>
  <c r="D47" i="20"/>
  <c r="E46" i="20"/>
  <c r="D46" i="20"/>
  <c r="E45" i="20"/>
  <c r="D45" i="20"/>
  <c r="E44" i="20"/>
  <c r="D44" i="20"/>
  <c r="E43" i="20"/>
  <c r="D43" i="20"/>
  <c r="E42" i="20"/>
  <c r="D42" i="20"/>
  <c r="E41" i="20"/>
  <c r="D41" i="20"/>
  <c r="E40" i="20"/>
  <c r="D40" i="20"/>
  <c r="E39" i="20"/>
  <c r="D39" i="20"/>
  <c r="E38" i="20"/>
  <c r="D38" i="20"/>
  <c r="E37" i="20"/>
  <c r="D37" i="20"/>
  <c r="E36" i="20"/>
  <c r="D36" i="20"/>
  <c r="E35" i="20"/>
  <c r="D35" i="20"/>
  <c r="E34" i="20"/>
  <c r="D34" i="20"/>
  <c r="E33" i="20"/>
  <c r="D33" i="20"/>
  <c r="E32" i="20"/>
  <c r="D32" i="20"/>
  <c r="E31" i="20"/>
  <c r="D31" i="20"/>
  <c r="E30" i="20"/>
  <c r="D30" i="20"/>
  <c r="E29" i="20"/>
  <c r="D29" i="20"/>
  <c r="E28" i="20"/>
  <c r="D28" i="20"/>
  <c r="E27" i="20"/>
  <c r="D27" i="20"/>
  <c r="E26" i="20"/>
  <c r="D26" i="20"/>
  <c r="E25" i="20"/>
  <c r="D25" i="20"/>
  <c r="E24" i="20"/>
  <c r="D24" i="20"/>
  <c r="E23" i="20"/>
  <c r="D23" i="20"/>
  <c r="E22" i="20"/>
  <c r="D22" i="20"/>
  <c r="E21" i="20"/>
  <c r="D21" i="20"/>
  <c r="E20" i="20"/>
  <c r="D20" i="20"/>
  <c r="E19" i="20"/>
  <c r="D19" i="20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E10" i="20"/>
  <c r="D10" i="20"/>
  <c r="E9" i="20"/>
  <c r="D9" i="20"/>
  <c r="E8" i="20"/>
  <c r="D8" i="20"/>
  <c r="E7" i="20"/>
  <c r="D7" i="20"/>
  <c r="N7" i="20" s="1"/>
  <c r="B2" i="20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B2" i="18"/>
  <c r="E5" i="18"/>
  <c r="D5" i="18"/>
  <c r="D6" i="19"/>
  <c r="E6" i="19"/>
  <c r="D7" i="19"/>
  <c r="E7" i="19"/>
  <c r="D8" i="19"/>
  <c r="E8" i="19"/>
  <c r="D9" i="19"/>
  <c r="E9" i="19"/>
  <c r="D10" i="19"/>
  <c r="E10" i="19"/>
  <c r="D11" i="19"/>
  <c r="E11" i="19"/>
  <c r="D12" i="19"/>
  <c r="E12" i="19"/>
  <c r="D13" i="19"/>
  <c r="E13" i="19"/>
  <c r="D14" i="19"/>
  <c r="E14" i="19"/>
  <c r="D15" i="19"/>
  <c r="E15" i="19"/>
  <c r="D16" i="19"/>
  <c r="E16" i="19"/>
  <c r="D17" i="19"/>
  <c r="E17" i="19"/>
  <c r="D18" i="19"/>
  <c r="E18" i="19"/>
  <c r="D19" i="19"/>
  <c r="E19" i="19"/>
  <c r="D20" i="19"/>
  <c r="E20" i="19"/>
  <c r="D21" i="19"/>
  <c r="E21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28" i="19"/>
  <c r="E28" i="19"/>
  <c r="D29" i="19"/>
  <c r="E29" i="19"/>
  <c r="D30" i="19"/>
  <c r="E30" i="19"/>
  <c r="D31" i="19"/>
  <c r="E31" i="19"/>
  <c r="D32" i="19"/>
  <c r="E32" i="19"/>
  <c r="D33" i="19"/>
  <c r="E33" i="19"/>
  <c r="D34" i="19"/>
  <c r="E34" i="19"/>
  <c r="D35" i="19"/>
  <c r="E35" i="19"/>
  <c r="D36" i="19"/>
  <c r="E36" i="19"/>
  <c r="D37" i="19"/>
  <c r="E37" i="19"/>
  <c r="D38" i="19"/>
  <c r="E38" i="19"/>
  <c r="D39" i="19"/>
  <c r="E39" i="19"/>
  <c r="D40" i="19"/>
  <c r="E40" i="19"/>
  <c r="D41" i="19"/>
  <c r="E41" i="19"/>
  <c r="D42" i="19"/>
  <c r="E42" i="19"/>
  <c r="D43" i="19"/>
  <c r="E43" i="19"/>
  <c r="D44" i="19"/>
  <c r="E44" i="19"/>
  <c r="D45" i="19"/>
  <c r="E45" i="19"/>
  <c r="D46" i="19"/>
  <c r="E46" i="19"/>
  <c r="D47" i="19"/>
  <c r="E47" i="19"/>
  <c r="D48" i="19"/>
  <c r="E48" i="19"/>
  <c r="D49" i="19"/>
  <c r="E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6" i="19"/>
  <c r="E56" i="19"/>
  <c r="B2" i="19"/>
  <c r="E5" i="19"/>
  <c r="D5" i="19"/>
  <c r="O6" i="19"/>
  <c r="O7" i="19"/>
  <c r="O8" i="19"/>
  <c r="R8" i="19" s="1"/>
  <c r="O9" i="19"/>
  <c r="O10" i="19"/>
  <c r="R10" i="19" s="1"/>
  <c r="O11" i="19"/>
  <c r="R11" i="19" s="1"/>
  <c r="O12" i="19"/>
  <c r="R12" i="19" s="1"/>
  <c r="O13" i="19"/>
  <c r="R13" i="19" s="1"/>
  <c r="O14" i="19"/>
  <c r="R14" i="19" s="1"/>
  <c r="O15" i="19"/>
  <c r="O16" i="19"/>
  <c r="R16" i="19" s="1"/>
  <c r="O17" i="19"/>
  <c r="O18" i="19"/>
  <c r="R18" i="19" s="1"/>
  <c r="O19" i="19"/>
  <c r="R19" i="19" s="1"/>
  <c r="O20" i="19"/>
  <c r="R20" i="19" s="1"/>
  <c r="O21" i="19"/>
  <c r="R21" i="19" s="1"/>
  <c r="O22" i="19"/>
  <c r="R22" i="19" s="1"/>
  <c r="O23" i="19"/>
  <c r="O24" i="19"/>
  <c r="R24" i="19" s="1"/>
  <c r="O25" i="19"/>
  <c r="O26" i="19"/>
  <c r="R26" i="19" s="1"/>
  <c r="O27" i="19"/>
  <c r="R27" i="19" s="1"/>
  <c r="O28" i="19"/>
  <c r="R28" i="19" s="1"/>
  <c r="O29" i="19"/>
  <c r="R29" i="19" s="1"/>
  <c r="O30" i="19"/>
  <c r="R30" i="19" s="1"/>
  <c r="O31" i="19"/>
  <c r="O32" i="19"/>
  <c r="R32" i="19" s="1"/>
  <c r="O33" i="19"/>
  <c r="O34" i="19"/>
  <c r="R34" i="19" s="1"/>
  <c r="O35" i="19"/>
  <c r="R35" i="19" s="1"/>
  <c r="O36" i="19"/>
  <c r="R36" i="19" s="1"/>
  <c r="O37" i="19"/>
  <c r="R37" i="19" s="1"/>
  <c r="R38" i="19"/>
  <c r="O39" i="19"/>
  <c r="O40" i="19"/>
  <c r="R40" i="19" s="1"/>
  <c r="O41" i="19"/>
  <c r="O42" i="19"/>
  <c r="R42" i="19" s="1"/>
  <c r="O43" i="19"/>
  <c r="R43" i="19" s="1"/>
  <c r="O44" i="19"/>
  <c r="R44" i="19" s="1"/>
  <c r="O45" i="19"/>
  <c r="R45" i="19" s="1"/>
  <c r="O46" i="19"/>
  <c r="R46" i="19" s="1"/>
  <c r="O47" i="19"/>
  <c r="O48" i="19"/>
  <c r="R48" i="19" s="1"/>
  <c r="O49" i="19"/>
  <c r="O50" i="19"/>
  <c r="R50" i="19" s="1"/>
  <c r="O51" i="19"/>
  <c r="R51" i="19" s="1"/>
  <c r="O52" i="19"/>
  <c r="R52" i="19" s="1"/>
  <c r="O53" i="19"/>
  <c r="R53" i="19" s="1"/>
  <c r="O54" i="19"/>
  <c r="R54" i="19" s="1"/>
  <c r="O55" i="19"/>
  <c r="R55" i="19" s="1"/>
  <c r="O56" i="19"/>
  <c r="O5" i="19"/>
  <c r="R5" i="19" s="1"/>
  <c r="N6" i="19"/>
  <c r="N5" i="19"/>
  <c r="N5" i="18"/>
  <c r="N6" i="18" s="1"/>
  <c r="N7" i="18" s="1"/>
  <c r="N8" i="18" s="1"/>
  <c r="O32" i="17"/>
  <c r="O30" i="17"/>
  <c r="N32" i="17"/>
  <c r="O29" i="17"/>
  <c r="L32" i="17"/>
  <c r="P31" i="17"/>
  <c r="O31" i="17"/>
  <c r="N31" i="17"/>
  <c r="P30" i="17"/>
  <c r="L31" i="17"/>
  <c r="N30" i="17"/>
  <c r="P29" i="17"/>
  <c r="P32" i="17"/>
  <c r="N29" i="17"/>
  <c r="V63" i="21" l="1"/>
  <c r="J3" i="21" s="1"/>
  <c r="J2" i="21"/>
  <c r="S7" i="20"/>
  <c r="Q7" i="20"/>
  <c r="S63" i="21"/>
  <c r="Q63" i="21"/>
  <c r="S62" i="21"/>
  <c r="W62" i="21" s="1"/>
  <c r="Q62" i="21"/>
  <c r="P56" i="19"/>
  <c r="S56" i="19" s="1"/>
  <c r="P8" i="19"/>
  <c r="Q8" i="19" s="1"/>
  <c r="P49" i="19"/>
  <c r="Q49" i="19" s="1"/>
  <c r="P41" i="19"/>
  <c r="S41" i="19" s="1"/>
  <c r="P33" i="19"/>
  <c r="S33" i="19" s="1"/>
  <c r="P25" i="19"/>
  <c r="S25" i="19" s="1"/>
  <c r="P17" i="19"/>
  <c r="S17" i="19" s="1"/>
  <c r="P9" i="19"/>
  <c r="S9" i="19" s="1"/>
  <c r="P30" i="19"/>
  <c r="S30" i="19" s="1"/>
  <c r="R41" i="19"/>
  <c r="P48" i="19"/>
  <c r="Q48" i="19" s="1"/>
  <c r="P40" i="19"/>
  <c r="Q40" i="19" s="1"/>
  <c r="P5" i="19"/>
  <c r="S5" i="19" s="1"/>
  <c r="P26" i="19"/>
  <c r="Q26" i="19" s="1"/>
  <c r="R33" i="19"/>
  <c r="P54" i="19"/>
  <c r="S54" i="19" s="1"/>
  <c r="P22" i="19"/>
  <c r="S22" i="19" s="1"/>
  <c r="R25" i="19"/>
  <c r="P50" i="19"/>
  <c r="Q50" i="19" s="1"/>
  <c r="P18" i="19"/>
  <c r="Q18" i="19" s="1"/>
  <c r="R17" i="19"/>
  <c r="P46" i="19"/>
  <c r="S46" i="19" s="1"/>
  <c r="P14" i="19"/>
  <c r="S14" i="19" s="1"/>
  <c r="R9" i="19"/>
  <c r="P32" i="19"/>
  <c r="S32" i="19" s="1"/>
  <c r="P24" i="19"/>
  <c r="S24" i="19" s="1"/>
  <c r="P16" i="19"/>
  <c r="Q16" i="19" s="1"/>
  <c r="P42" i="19"/>
  <c r="Q42" i="19" s="1"/>
  <c r="P10" i="19"/>
  <c r="S10" i="19" s="1"/>
  <c r="P6" i="19"/>
  <c r="Q6" i="19" s="1"/>
  <c r="P38" i="19"/>
  <c r="Q38" i="19" s="1"/>
  <c r="P34" i="19"/>
  <c r="Q34" i="19" s="1"/>
  <c r="R49" i="19"/>
  <c r="P55" i="19"/>
  <c r="P47" i="19"/>
  <c r="P39" i="19"/>
  <c r="P31" i="19"/>
  <c r="P23" i="19"/>
  <c r="P15" i="19"/>
  <c r="P7" i="19"/>
  <c r="P53" i="19"/>
  <c r="P45" i="19"/>
  <c r="P37" i="19"/>
  <c r="P29" i="19"/>
  <c r="P21" i="19"/>
  <c r="P13" i="19"/>
  <c r="R56" i="19"/>
  <c r="P52" i="19"/>
  <c r="P44" i="19"/>
  <c r="P36" i="19"/>
  <c r="P28" i="19"/>
  <c r="P20" i="19"/>
  <c r="P12" i="19"/>
  <c r="R47" i="19"/>
  <c r="R39" i="19"/>
  <c r="R31" i="19"/>
  <c r="R23" i="19"/>
  <c r="R15" i="19"/>
  <c r="R7" i="19"/>
  <c r="P51" i="19"/>
  <c r="P43" i="19"/>
  <c r="P35" i="19"/>
  <c r="P27" i="19"/>
  <c r="P19" i="19"/>
  <c r="P11" i="19"/>
  <c r="R6" i="19"/>
  <c r="N8" i="20"/>
  <c r="P55" i="20"/>
  <c r="P47" i="20"/>
  <c r="P39" i="20"/>
  <c r="P31" i="20"/>
  <c r="P23" i="20"/>
  <c r="P15" i="20"/>
  <c r="P40" i="20"/>
  <c r="P13" i="20"/>
  <c r="P10" i="20"/>
  <c r="P34" i="20"/>
  <c r="P57" i="20"/>
  <c r="P38" i="20"/>
  <c r="P45" i="20"/>
  <c r="P53" i="20"/>
  <c r="P16" i="20"/>
  <c r="P24" i="20"/>
  <c r="P32" i="20"/>
  <c r="P56" i="20"/>
  <c r="P11" i="20"/>
  <c r="P19" i="20"/>
  <c r="P35" i="20"/>
  <c r="P58" i="20"/>
  <c r="P26" i="20"/>
  <c r="P22" i="20"/>
  <c r="P29" i="20"/>
  <c r="P43" i="20"/>
  <c r="P50" i="20"/>
  <c r="P46" i="20"/>
  <c r="P30" i="20"/>
  <c r="P37" i="20"/>
  <c r="P51" i="20"/>
  <c r="P18" i="20"/>
  <c r="P48" i="20"/>
  <c r="P54" i="20"/>
  <c r="P8" i="20"/>
  <c r="P14" i="20"/>
  <c r="P21" i="20"/>
  <c r="P27" i="20"/>
  <c r="P42" i="20"/>
  <c r="R8" i="20"/>
  <c r="R16" i="20"/>
  <c r="R24" i="20"/>
  <c r="R32" i="20"/>
  <c r="R40" i="20"/>
  <c r="R48" i="20"/>
  <c r="R56" i="20"/>
  <c r="P12" i="20"/>
  <c r="R14" i="20"/>
  <c r="P20" i="20"/>
  <c r="R22" i="20"/>
  <c r="P28" i="20"/>
  <c r="R30" i="20"/>
  <c r="P36" i="20"/>
  <c r="R38" i="20"/>
  <c r="P44" i="20"/>
  <c r="R46" i="20"/>
  <c r="P52" i="20"/>
  <c r="R54" i="20"/>
  <c r="R15" i="20"/>
  <c r="N9" i="20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Q59" i="20" s="1"/>
  <c r="R13" i="20"/>
  <c r="R21" i="20"/>
  <c r="R29" i="20"/>
  <c r="R37" i="20"/>
  <c r="R45" i="20"/>
  <c r="R53" i="20"/>
  <c r="R47" i="20"/>
  <c r="R55" i="20"/>
  <c r="R12" i="20"/>
  <c r="R20" i="20"/>
  <c r="R28" i="20"/>
  <c r="R36" i="20"/>
  <c r="R44" i="20"/>
  <c r="R52" i="20"/>
  <c r="R39" i="20"/>
  <c r="P9" i="20"/>
  <c r="R11" i="20"/>
  <c r="P17" i="20"/>
  <c r="R19" i="20"/>
  <c r="P25" i="20"/>
  <c r="R27" i="20"/>
  <c r="P33" i="20"/>
  <c r="R35" i="20"/>
  <c r="P41" i="20"/>
  <c r="R43" i="20"/>
  <c r="P49" i="20"/>
  <c r="R51" i="20"/>
  <c r="R7" i="20"/>
  <c r="R23" i="20"/>
  <c r="R10" i="20"/>
  <c r="R18" i="20"/>
  <c r="R26" i="20"/>
  <c r="R34" i="20"/>
  <c r="R42" i="20"/>
  <c r="R50" i="20"/>
  <c r="R58" i="20"/>
  <c r="R31" i="20"/>
  <c r="R9" i="20"/>
  <c r="R17" i="20"/>
  <c r="R25" i="20"/>
  <c r="R33" i="20"/>
  <c r="R41" i="20"/>
  <c r="R49" i="20"/>
  <c r="R57" i="20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Q57" i="19" s="1"/>
  <c r="N9" i="18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H30" i="17"/>
  <c r="H29" i="17"/>
  <c r="W63" i="21" l="1"/>
  <c r="K3" i="21" s="1"/>
  <c r="K2" i="21"/>
  <c r="S42" i="20"/>
  <c r="Q42" i="20"/>
  <c r="S51" i="20"/>
  <c r="Q51" i="20"/>
  <c r="S26" i="20"/>
  <c r="Q26" i="20"/>
  <c r="S16" i="20"/>
  <c r="Q16" i="20"/>
  <c r="S40" i="20"/>
  <c r="Q40" i="20"/>
  <c r="S17" i="20"/>
  <c r="Q17" i="20"/>
  <c r="S15" i="20"/>
  <c r="Q15" i="20"/>
  <c r="S12" i="20"/>
  <c r="Q12" i="20"/>
  <c r="S36" i="20"/>
  <c r="Q36" i="20"/>
  <c r="S21" i="20"/>
  <c r="Q21" i="20"/>
  <c r="S30" i="20"/>
  <c r="Q30" i="20"/>
  <c r="S35" i="20"/>
  <c r="Q35" i="20"/>
  <c r="S45" i="20"/>
  <c r="Q45" i="20"/>
  <c r="S23" i="20"/>
  <c r="Q23" i="20"/>
  <c r="S49" i="20"/>
  <c r="Q49" i="20"/>
  <c r="S27" i="20"/>
  <c r="Q27" i="20"/>
  <c r="S9" i="20"/>
  <c r="Q9" i="20"/>
  <c r="S14" i="20"/>
  <c r="Q14" i="20"/>
  <c r="S46" i="20"/>
  <c r="Q46" i="20"/>
  <c r="S19" i="20"/>
  <c r="Q19" i="20"/>
  <c r="S38" i="20"/>
  <c r="Q38" i="20"/>
  <c r="S31" i="20"/>
  <c r="Q31" i="20"/>
  <c r="S53" i="20"/>
  <c r="Q53" i="20"/>
  <c r="S28" i="20"/>
  <c r="Q28" i="20"/>
  <c r="S8" i="20"/>
  <c r="Q8" i="20"/>
  <c r="S50" i="20"/>
  <c r="Q50" i="20"/>
  <c r="S11" i="20"/>
  <c r="Q11" i="20"/>
  <c r="S57" i="20"/>
  <c r="Q57" i="20"/>
  <c r="S39" i="20"/>
  <c r="Q39" i="20"/>
  <c r="S37" i="20"/>
  <c r="Q37" i="20"/>
  <c r="S33" i="20"/>
  <c r="Q33" i="20"/>
  <c r="S54" i="20"/>
  <c r="Q54" i="20"/>
  <c r="S43" i="20"/>
  <c r="Q43" i="20"/>
  <c r="S56" i="20"/>
  <c r="Q56" i="20"/>
  <c r="S34" i="20"/>
  <c r="Q34" i="20"/>
  <c r="S47" i="20"/>
  <c r="Q47" i="20"/>
  <c r="S44" i="20"/>
  <c r="Q44" i="20"/>
  <c r="S58" i="20"/>
  <c r="Q58" i="20"/>
  <c r="S52" i="20"/>
  <c r="Q52" i="20"/>
  <c r="S20" i="20"/>
  <c r="Q20" i="20"/>
  <c r="S48" i="20"/>
  <c r="Q48" i="20"/>
  <c r="S29" i="20"/>
  <c r="Q29" i="20"/>
  <c r="S32" i="20"/>
  <c r="Q32" i="20"/>
  <c r="S10" i="20"/>
  <c r="Q10" i="20"/>
  <c r="S55" i="20"/>
  <c r="Q55" i="20"/>
  <c r="S41" i="20"/>
  <c r="Q41" i="20"/>
  <c r="S25" i="20"/>
  <c r="Q25" i="20"/>
  <c r="S18" i="20"/>
  <c r="Q18" i="20"/>
  <c r="S22" i="20"/>
  <c r="Q22" i="20"/>
  <c r="S24" i="20"/>
  <c r="Q24" i="20"/>
  <c r="S13" i="20"/>
  <c r="Q13" i="20"/>
  <c r="Q10" i="21"/>
  <c r="H27" i="17" s="1"/>
  <c r="H28" i="17" s="1"/>
  <c r="Q10" i="19"/>
  <c r="Q56" i="19"/>
  <c r="Q32" i="19"/>
  <c r="Q33" i="19"/>
  <c r="S48" i="19"/>
  <c r="Q46" i="19"/>
  <c r="S49" i="19"/>
  <c r="S26" i="19"/>
  <c r="S8" i="19"/>
  <c r="Q5" i="19"/>
  <c r="S16" i="19"/>
  <c r="Q41" i="19"/>
  <c r="S40" i="19"/>
  <c r="S6" i="19"/>
  <c r="S50" i="19"/>
  <c r="S38" i="19"/>
  <c r="Q17" i="19"/>
  <c r="Q25" i="19"/>
  <c r="Q24" i="19"/>
  <c r="Q9" i="19"/>
  <c r="Q54" i="19"/>
  <c r="Q30" i="19"/>
  <c r="Q22" i="19"/>
  <c r="S34" i="19"/>
  <c r="Q14" i="19"/>
  <c r="S18" i="19"/>
  <c r="S42" i="19"/>
  <c r="Q12" i="19"/>
  <c r="S12" i="19"/>
  <c r="Q53" i="19"/>
  <c r="S53" i="19"/>
  <c r="S47" i="19"/>
  <c r="Q47" i="19"/>
  <c r="S55" i="19"/>
  <c r="Q55" i="19"/>
  <c r="Q11" i="19"/>
  <c r="S11" i="19"/>
  <c r="Q28" i="19"/>
  <c r="S28" i="19"/>
  <c r="Q19" i="19"/>
  <c r="S19" i="19"/>
  <c r="Q36" i="19"/>
  <c r="S36" i="19"/>
  <c r="Q13" i="19"/>
  <c r="S13" i="19"/>
  <c r="S7" i="19"/>
  <c r="Q7" i="19"/>
  <c r="Q27" i="19"/>
  <c r="S27" i="19"/>
  <c r="Q44" i="19"/>
  <c r="S44" i="19"/>
  <c r="Q21" i="19"/>
  <c r="S21" i="19"/>
  <c r="S15" i="19"/>
  <c r="Q15" i="19"/>
  <c r="Q35" i="19"/>
  <c r="S35" i="19"/>
  <c r="Q52" i="19"/>
  <c r="S52" i="19"/>
  <c r="Q29" i="19"/>
  <c r="S29" i="19"/>
  <c r="S23" i="19"/>
  <c r="Q23" i="19"/>
  <c r="S43" i="19"/>
  <c r="Q43" i="19"/>
  <c r="Q37" i="19"/>
  <c r="S37" i="19"/>
  <c r="S31" i="19"/>
  <c r="Q31" i="19"/>
  <c r="Q20" i="19"/>
  <c r="S20" i="19"/>
  <c r="Q51" i="19"/>
  <c r="S51" i="19"/>
  <c r="Q45" i="19"/>
  <c r="S45" i="19"/>
  <c r="S39" i="19"/>
  <c r="Q39" i="19"/>
  <c r="H31" i="17"/>
  <c r="H32" i="17"/>
  <c r="Q3" i="20" l="1"/>
  <c r="Q3" i="19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" i="18"/>
  <c r="P56" i="18" l="1"/>
  <c r="R53" i="18"/>
  <c r="P53" i="18"/>
  <c r="R45" i="18"/>
  <c r="P45" i="18"/>
  <c r="R37" i="18"/>
  <c r="P37" i="18"/>
  <c r="R29" i="18"/>
  <c r="P29" i="18"/>
  <c r="R21" i="18"/>
  <c r="P21" i="18"/>
  <c r="R13" i="18"/>
  <c r="P13" i="18"/>
  <c r="R52" i="18"/>
  <c r="P52" i="18"/>
  <c r="R44" i="18"/>
  <c r="P44" i="18"/>
  <c r="R36" i="18"/>
  <c r="P36" i="18"/>
  <c r="R28" i="18"/>
  <c r="P28" i="18"/>
  <c r="R20" i="18"/>
  <c r="P20" i="18"/>
  <c r="R12" i="18"/>
  <c r="P12" i="18"/>
  <c r="R51" i="18"/>
  <c r="P51" i="18"/>
  <c r="R43" i="18"/>
  <c r="P43" i="18"/>
  <c r="R35" i="18"/>
  <c r="P35" i="18"/>
  <c r="R27" i="18"/>
  <c r="P27" i="18"/>
  <c r="R19" i="18"/>
  <c r="P19" i="18"/>
  <c r="R11" i="18"/>
  <c r="P11" i="18"/>
  <c r="R50" i="18"/>
  <c r="P50" i="18"/>
  <c r="R42" i="18"/>
  <c r="P42" i="18"/>
  <c r="R34" i="18"/>
  <c r="P34" i="18"/>
  <c r="R26" i="18"/>
  <c r="P26" i="18"/>
  <c r="R18" i="18"/>
  <c r="P18" i="18"/>
  <c r="R10" i="18"/>
  <c r="P10" i="18"/>
  <c r="R5" i="18"/>
  <c r="P5" i="18"/>
  <c r="R49" i="18"/>
  <c r="P49" i="18"/>
  <c r="R41" i="18"/>
  <c r="P41" i="18"/>
  <c r="R33" i="18"/>
  <c r="P33" i="18"/>
  <c r="R25" i="18"/>
  <c r="P25" i="18"/>
  <c r="R17" i="18"/>
  <c r="P17" i="18"/>
  <c r="R9" i="18"/>
  <c r="P9" i="18"/>
  <c r="R48" i="18"/>
  <c r="P48" i="18"/>
  <c r="R40" i="18"/>
  <c r="P40" i="18"/>
  <c r="R32" i="18"/>
  <c r="P32" i="18"/>
  <c r="R24" i="18"/>
  <c r="P24" i="18"/>
  <c r="R16" i="18"/>
  <c r="P16" i="18"/>
  <c r="R8" i="18"/>
  <c r="P8" i="18"/>
  <c r="R55" i="18"/>
  <c r="P55" i="18"/>
  <c r="R47" i="18"/>
  <c r="P47" i="18"/>
  <c r="R39" i="18"/>
  <c r="P39" i="18"/>
  <c r="R31" i="18"/>
  <c r="P31" i="18"/>
  <c r="R23" i="18"/>
  <c r="P23" i="18"/>
  <c r="R15" i="18"/>
  <c r="P15" i="18"/>
  <c r="R7" i="18"/>
  <c r="P7" i="18"/>
  <c r="R54" i="18"/>
  <c r="P54" i="18"/>
  <c r="R46" i="18"/>
  <c r="P46" i="18"/>
  <c r="R38" i="18"/>
  <c r="P38" i="18"/>
  <c r="R30" i="18"/>
  <c r="P30" i="18"/>
  <c r="R22" i="18"/>
  <c r="P22" i="18"/>
  <c r="R14" i="18"/>
  <c r="P14" i="18"/>
  <c r="R6" i="18"/>
  <c r="P6" i="18"/>
  <c r="Q57" i="18"/>
  <c r="R56" i="18"/>
  <c r="Q30" i="18" l="1"/>
  <c r="S30" i="18"/>
  <c r="Q39" i="18"/>
  <c r="S39" i="18"/>
  <c r="Q6" i="18"/>
  <c r="S6" i="18"/>
  <c r="Q38" i="18"/>
  <c r="S38" i="18"/>
  <c r="Q15" i="18"/>
  <c r="S15" i="18"/>
  <c r="Q47" i="18"/>
  <c r="S47" i="18"/>
  <c r="Q24" i="18"/>
  <c r="S24" i="18"/>
  <c r="Q9" i="18"/>
  <c r="S9" i="18"/>
  <c r="Q41" i="18"/>
  <c r="S41" i="18"/>
  <c r="Q18" i="18"/>
  <c r="S18" i="18"/>
  <c r="Q50" i="18"/>
  <c r="S50" i="18"/>
  <c r="Q35" i="18"/>
  <c r="S35" i="18"/>
  <c r="Q20" i="18"/>
  <c r="S20" i="18"/>
  <c r="Q52" i="18"/>
  <c r="S52" i="18"/>
  <c r="Q37" i="18"/>
  <c r="S37" i="18"/>
  <c r="Q55" i="18"/>
  <c r="S55" i="18"/>
  <c r="Q26" i="18"/>
  <c r="S26" i="18"/>
  <c r="Q28" i="18"/>
  <c r="S28" i="18"/>
  <c r="Q14" i="18"/>
  <c r="S14" i="18"/>
  <c r="Q23" i="18"/>
  <c r="S23" i="18"/>
  <c r="Q17" i="18"/>
  <c r="S17" i="18"/>
  <c r="Q11" i="18"/>
  <c r="S11" i="18"/>
  <c r="Q13" i="18"/>
  <c r="S13" i="18"/>
  <c r="Q46" i="18"/>
  <c r="S46" i="18"/>
  <c r="Q32" i="18"/>
  <c r="S32" i="18"/>
  <c r="Q49" i="18"/>
  <c r="S49" i="18"/>
  <c r="Q43" i="18"/>
  <c r="S43" i="18"/>
  <c r="Q45" i="18"/>
  <c r="S45" i="18"/>
  <c r="Q22" i="18"/>
  <c r="S22" i="18"/>
  <c r="Q54" i="18"/>
  <c r="S54" i="18"/>
  <c r="Q31" i="18"/>
  <c r="S31" i="18"/>
  <c r="Q8" i="18"/>
  <c r="S8" i="18"/>
  <c r="Q40" i="18"/>
  <c r="S40" i="18"/>
  <c r="Q25" i="18"/>
  <c r="S25" i="18"/>
  <c r="Q5" i="18"/>
  <c r="S5" i="18"/>
  <c r="Q34" i="18"/>
  <c r="S34" i="18"/>
  <c r="Q19" i="18"/>
  <c r="S19" i="18"/>
  <c r="Q51" i="18"/>
  <c r="S51" i="18"/>
  <c r="Q36" i="18"/>
  <c r="S36" i="18"/>
  <c r="Q21" i="18"/>
  <c r="S21" i="18"/>
  <c r="Q53" i="18"/>
  <c r="S53" i="18"/>
  <c r="Q7" i="18"/>
  <c r="S7" i="18"/>
  <c r="Q16" i="18"/>
  <c r="Q3" i="18" s="1"/>
  <c r="S16" i="18"/>
  <c r="Q48" i="18"/>
  <c r="S48" i="18"/>
  <c r="Q33" i="18"/>
  <c r="S33" i="18"/>
  <c r="Q10" i="18"/>
  <c r="S10" i="18"/>
  <c r="Q42" i="18"/>
  <c r="S42" i="18"/>
  <c r="Q27" i="18"/>
  <c r="S27" i="18"/>
  <c r="Q12" i="18"/>
  <c r="S12" i="18"/>
  <c r="Q44" i="18"/>
  <c r="S44" i="18"/>
  <c r="Q29" i="18"/>
  <c r="S29" i="18"/>
  <c r="Q56" i="18"/>
  <c r="S56" i="18"/>
  <c r="U13" i="22" l="1"/>
  <c r="O13" i="22" s="1"/>
  <c r="U14" i="22" l="1"/>
  <c r="O14" i="22" s="1"/>
  <c r="R13" i="22"/>
  <c r="P13" i="22"/>
  <c r="V13" i="22" l="1"/>
  <c r="Q13" i="22"/>
  <c r="S13" i="22"/>
  <c r="P14" i="22"/>
  <c r="R14" i="22"/>
  <c r="V14" i="22" s="1"/>
  <c r="U15" i="22"/>
  <c r="W13" i="22" l="1"/>
  <c r="Q14" i="22"/>
  <c r="S14" i="22"/>
  <c r="W14" i="22" s="1"/>
  <c r="O15" i="22"/>
  <c r="U16" i="22"/>
  <c r="O16" i="22" l="1"/>
  <c r="U17" i="22"/>
  <c r="R15" i="22"/>
  <c r="P15" i="22"/>
  <c r="V15" i="22" l="1"/>
  <c r="Q15" i="22"/>
  <c r="S15" i="22"/>
  <c r="O17" i="22"/>
  <c r="U18" i="22"/>
  <c r="R16" i="22"/>
  <c r="V16" i="22" s="1"/>
  <c r="P16" i="22"/>
  <c r="W15" i="22" l="1"/>
  <c r="Q16" i="22"/>
  <c r="S16" i="22"/>
  <c r="W16" i="22" s="1"/>
  <c r="O18" i="22"/>
  <c r="U19" i="22"/>
  <c r="P17" i="22"/>
  <c r="R17" i="22"/>
  <c r="V17" i="22" s="1"/>
  <c r="Q17" i="22" l="1"/>
  <c r="S17" i="22"/>
  <c r="W17" i="22" s="1"/>
  <c r="O19" i="22"/>
  <c r="U20" i="22"/>
  <c r="P18" i="22"/>
  <c r="R18" i="22"/>
  <c r="V18" i="22" l="1"/>
  <c r="Q18" i="22"/>
  <c r="S18" i="22"/>
  <c r="O20" i="22"/>
  <c r="U21" i="22"/>
  <c r="R19" i="22"/>
  <c r="V19" i="22" s="1"/>
  <c r="P19" i="22"/>
  <c r="W18" i="22" l="1"/>
  <c r="Q19" i="22"/>
  <c r="S19" i="22"/>
  <c r="W19" i="22" s="1"/>
  <c r="P20" i="22"/>
  <c r="R20" i="22"/>
  <c r="V20" i="22" s="1"/>
  <c r="O21" i="22"/>
  <c r="U22" i="22"/>
  <c r="Q20" i="22" l="1"/>
  <c r="S20" i="22"/>
  <c r="W20" i="22" s="1"/>
  <c r="O22" i="22"/>
  <c r="U23" i="22"/>
  <c r="P21" i="22"/>
  <c r="R21" i="22"/>
  <c r="V21" i="22" s="1"/>
  <c r="Q21" i="22" l="1"/>
  <c r="S21" i="22"/>
  <c r="W21" i="22" s="1"/>
  <c r="R22" i="22"/>
  <c r="V22" i="22" s="1"/>
  <c r="P22" i="22"/>
  <c r="O23" i="22"/>
  <c r="U24" i="22"/>
  <c r="Q22" i="22" l="1"/>
  <c r="S22" i="22"/>
  <c r="W22" i="22" s="1"/>
  <c r="O24" i="22"/>
  <c r="U25" i="22"/>
  <c r="P23" i="22"/>
  <c r="R23" i="22"/>
  <c r="V23" i="22" s="1"/>
  <c r="Q23" i="22" l="1"/>
  <c r="S23" i="22"/>
  <c r="W23" i="22" s="1"/>
  <c r="O25" i="22"/>
  <c r="U26" i="22"/>
  <c r="R24" i="22"/>
  <c r="V24" i="22" s="1"/>
  <c r="P24" i="22"/>
  <c r="Q24" i="22" l="1"/>
  <c r="S24" i="22"/>
  <c r="W24" i="22" s="1"/>
  <c r="O26" i="22"/>
  <c r="U27" i="22"/>
  <c r="R25" i="22"/>
  <c r="V25" i="22" s="1"/>
  <c r="P25" i="22"/>
  <c r="Q25" i="22" l="1"/>
  <c r="S25" i="22"/>
  <c r="W25" i="22" s="1"/>
  <c r="P26" i="22"/>
  <c r="R26" i="22"/>
  <c r="V26" i="22" s="1"/>
  <c r="O27" i="22"/>
  <c r="U28" i="22"/>
  <c r="Q26" i="22" l="1"/>
  <c r="S26" i="22"/>
  <c r="W26" i="22" s="1"/>
  <c r="O28" i="22"/>
  <c r="U29" i="22"/>
  <c r="P27" i="22"/>
  <c r="R27" i="22"/>
  <c r="V27" i="22" s="1"/>
  <c r="Q27" i="22" l="1"/>
  <c r="S27" i="22"/>
  <c r="W27" i="22" s="1"/>
  <c r="P28" i="22"/>
  <c r="R28" i="22"/>
  <c r="V28" i="22" s="1"/>
  <c r="O29" i="22"/>
  <c r="U30" i="22"/>
  <c r="Q28" i="22" l="1"/>
  <c r="S28" i="22"/>
  <c r="W28" i="22" s="1"/>
  <c r="O30" i="22"/>
  <c r="U31" i="22"/>
  <c r="R29" i="22"/>
  <c r="V29" i="22" s="1"/>
  <c r="P29" i="22"/>
  <c r="Q29" i="22" l="1"/>
  <c r="S29" i="22"/>
  <c r="W29" i="22" s="1"/>
  <c r="R30" i="22"/>
  <c r="V30" i="22" s="1"/>
  <c r="P30" i="22"/>
  <c r="O31" i="22"/>
  <c r="U32" i="22"/>
  <c r="Q30" i="22" l="1"/>
  <c r="S30" i="22"/>
  <c r="W30" i="22" s="1"/>
  <c r="O32" i="22"/>
  <c r="U33" i="22"/>
  <c r="P31" i="22"/>
  <c r="R31" i="22"/>
  <c r="V31" i="22" s="1"/>
  <c r="Q31" i="22" l="1"/>
  <c r="S31" i="22"/>
  <c r="W31" i="22" s="1"/>
  <c r="O33" i="22"/>
  <c r="U34" i="22"/>
  <c r="P32" i="22"/>
  <c r="R32" i="22"/>
  <c r="V32" i="22" s="1"/>
  <c r="Q32" i="22" l="1"/>
  <c r="S32" i="22"/>
  <c r="W32" i="22" s="1"/>
  <c r="P33" i="22"/>
  <c r="R33" i="22"/>
  <c r="V33" i="22" s="1"/>
  <c r="O34" i="22"/>
  <c r="U35" i="22"/>
  <c r="Q33" i="22" l="1"/>
  <c r="S33" i="22"/>
  <c r="W33" i="22" s="1"/>
  <c r="O35" i="22"/>
  <c r="U36" i="22"/>
  <c r="R34" i="22"/>
  <c r="V34" i="22" s="1"/>
  <c r="P34" i="22"/>
  <c r="Q34" i="22" l="1"/>
  <c r="S34" i="22"/>
  <c r="W34" i="22" s="1"/>
  <c r="O36" i="22"/>
  <c r="U37" i="22"/>
  <c r="P35" i="22"/>
  <c r="R35" i="22"/>
  <c r="V35" i="22" s="1"/>
  <c r="Q35" i="22" l="1"/>
  <c r="S35" i="22"/>
  <c r="W35" i="22" s="1"/>
  <c r="R36" i="22"/>
  <c r="V36" i="22" s="1"/>
  <c r="P36" i="22"/>
  <c r="O37" i="22"/>
  <c r="U38" i="22"/>
  <c r="Q36" i="22" l="1"/>
  <c r="S36" i="22"/>
  <c r="W36" i="22" s="1"/>
  <c r="O38" i="22"/>
  <c r="U39" i="22"/>
  <c r="P37" i="22"/>
  <c r="R37" i="22"/>
  <c r="V37" i="22" s="1"/>
  <c r="Q37" i="22" l="1"/>
  <c r="S37" i="22"/>
  <c r="W37" i="22" s="1"/>
  <c r="P38" i="22"/>
  <c r="R38" i="22"/>
  <c r="V38" i="22" s="1"/>
  <c r="O39" i="22"/>
  <c r="U40" i="22"/>
  <c r="Q38" i="22" l="1"/>
  <c r="S38" i="22"/>
  <c r="W38" i="22" s="1"/>
  <c r="O40" i="22"/>
  <c r="U41" i="22"/>
  <c r="P39" i="22"/>
  <c r="R39" i="22"/>
  <c r="V39" i="22" s="1"/>
  <c r="Q39" i="22" l="1"/>
  <c r="S39" i="22"/>
  <c r="W39" i="22" s="1"/>
  <c r="R40" i="22"/>
  <c r="V40" i="22" s="1"/>
  <c r="P40" i="22"/>
  <c r="O41" i="22"/>
  <c r="U42" i="22"/>
  <c r="Q40" i="22" l="1"/>
  <c r="S40" i="22"/>
  <c r="W40" i="22" s="1"/>
  <c r="O42" i="22"/>
  <c r="U43" i="22"/>
  <c r="P41" i="22"/>
  <c r="R41" i="22"/>
  <c r="V41" i="22" s="1"/>
  <c r="Q41" i="22" l="1"/>
  <c r="S41" i="22"/>
  <c r="W41" i="22" s="1"/>
  <c r="P42" i="22"/>
  <c r="R42" i="22"/>
  <c r="V42" i="22" s="1"/>
  <c r="O43" i="22"/>
  <c r="U44" i="22"/>
  <c r="Q42" i="22" l="1"/>
  <c r="S42" i="22"/>
  <c r="W42" i="22" s="1"/>
  <c r="O44" i="22"/>
  <c r="U45" i="22"/>
  <c r="R43" i="22"/>
  <c r="V43" i="22" s="1"/>
  <c r="P43" i="22"/>
  <c r="Q43" i="22" l="1"/>
  <c r="S43" i="22"/>
  <c r="W43" i="22" s="1"/>
  <c r="R44" i="22"/>
  <c r="V44" i="22" s="1"/>
  <c r="P44" i="22"/>
  <c r="O45" i="22"/>
  <c r="U46" i="22"/>
  <c r="Q44" i="22" l="1"/>
  <c r="S44" i="22"/>
  <c r="W44" i="22" s="1"/>
  <c r="O46" i="22"/>
  <c r="U47" i="22"/>
  <c r="P45" i="22"/>
  <c r="R45" i="22"/>
  <c r="V45" i="22" s="1"/>
  <c r="Q45" i="22" l="1"/>
  <c r="S45" i="22"/>
  <c r="W45" i="22" s="1"/>
  <c r="R46" i="22"/>
  <c r="V46" i="22" s="1"/>
  <c r="P46" i="22"/>
  <c r="O47" i="22"/>
  <c r="U48" i="22"/>
  <c r="Q46" i="22" l="1"/>
  <c r="S46" i="22"/>
  <c r="W46" i="22" s="1"/>
  <c r="O48" i="22"/>
  <c r="U49" i="22"/>
  <c r="P47" i="22"/>
  <c r="R47" i="22"/>
  <c r="V47" i="22" s="1"/>
  <c r="Q47" i="22" l="1"/>
  <c r="S47" i="22"/>
  <c r="W47" i="22" s="1"/>
  <c r="R48" i="22"/>
  <c r="V48" i="22" s="1"/>
  <c r="P48" i="22"/>
  <c r="O49" i="22"/>
  <c r="U50" i="22"/>
  <c r="Q48" i="22" l="1"/>
  <c r="S48" i="22"/>
  <c r="W48" i="22" s="1"/>
  <c r="O50" i="22"/>
  <c r="U51" i="22"/>
  <c r="P49" i="22"/>
  <c r="R49" i="22"/>
  <c r="V49" i="22" s="1"/>
  <c r="Q49" i="22" l="1"/>
  <c r="S49" i="22"/>
  <c r="W49" i="22" s="1"/>
  <c r="R50" i="22"/>
  <c r="V50" i="22" s="1"/>
  <c r="P50" i="22"/>
  <c r="O51" i="22"/>
  <c r="U52" i="22"/>
  <c r="Q50" i="22" l="1"/>
  <c r="S50" i="22"/>
  <c r="W50" i="22" s="1"/>
  <c r="O52" i="22"/>
  <c r="U53" i="22"/>
  <c r="P51" i="22"/>
  <c r="R51" i="22"/>
  <c r="V51" i="22" s="1"/>
  <c r="Q51" i="22" l="1"/>
  <c r="S51" i="22"/>
  <c r="W51" i="22" s="1"/>
  <c r="P52" i="22"/>
  <c r="R52" i="22"/>
  <c r="V52" i="22" s="1"/>
  <c r="O53" i="22"/>
  <c r="U54" i="22"/>
  <c r="Q52" i="22" l="1"/>
  <c r="S52" i="22"/>
  <c r="W52" i="22" s="1"/>
  <c r="O54" i="22"/>
  <c r="U55" i="22"/>
  <c r="R53" i="22"/>
  <c r="V53" i="22" s="1"/>
  <c r="P53" i="22"/>
  <c r="Q53" i="22" l="1"/>
  <c r="S53" i="22"/>
  <c r="W53" i="22" s="1"/>
  <c r="R54" i="22"/>
  <c r="V54" i="22" s="1"/>
  <c r="P54" i="22"/>
  <c r="O55" i="22"/>
  <c r="U56" i="22"/>
  <c r="Q54" i="22" l="1"/>
  <c r="S54" i="22"/>
  <c r="W54" i="22" s="1"/>
  <c r="O56" i="22"/>
  <c r="U57" i="22"/>
  <c r="R55" i="22"/>
  <c r="V55" i="22" s="1"/>
  <c r="P55" i="22"/>
  <c r="Q55" i="22" l="1"/>
  <c r="S55" i="22"/>
  <c r="W55" i="22" s="1"/>
  <c r="P56" i="22"/>
  <c r="R56" i="22"/>
  <c r="V56" i="22" s="1"/>
  <c r="O57" i="22"/>
  <c r="U58" i="22"/>
  <c r="Q56" i="22" l="1"/>
  <c r="S56" i="22"/>
  <c r="W56" i="22" s="1"/>
  <c r="O58" i="22"/>
  <c r="U59" i="22"/>
  <c r="P57" i="22"/>
  <c r="R57" i="22"/>
  <c r="V57" i="22" s="1"/>
  <c r="Q57" i="22" l="1"/>
  <c r="S57" i="22"/>
  <c r="W57" i="22" s="1"/>
  <c r="O59" i="22"/>
  <c r="U60" i="22"/>
  <c r="P58" i="22"/>
  <c r="R58" i="22"/>
  <c r="V58" i="22" s="1"/>
  <c r="Q58" i="22" l="1"/>
  <c r="S58" i="22"/>
  <c r="W58" i="22" s="1"/>
  <c r="P59" i="22"/>
  <c r="R59" i="22"/>
  <c r="V59" i="22" s="1"/>
  <c r="O60" i="22"/>
  <c r="U61" i="22"/>
  <c r="Q59" i="22" l="1"/>
  <c r="S59" i="22"/>
  <c r="W59" i="22" s="1"/>
  <c r="O61" i="22"/>
  <c r="U62" i="22"/>
  <c r="R60" i="22"/>
  <c r="V60" i="22" s="1"/>
  <c r="P60" i="22"/>
  <c r="Q60" i="22" l="1"/>
  <c r="S60" i="22"/>
  <c r="W60" i="22" s="1"/>
  <c r="R61" i="22"/>
  <c r="V61" i="22" s="1"/>
  <c r="P61" i="22"/>
  <c r="O62" i="22"/>
  <c r="U63" i="22"/>
  <c r="Q61" i="22" l="1"/>
  <c r="S61" i="22"/>
  <c r="W61" i="22" s="1"/>
  <c r="O63" i="22"/>
  <c r="U64" i="22"/>
  <c r="O64" i="22" s="1"/>
  <c r="P62" i="22"/>
  <c r="R62" i="22"/>
  <c r="V62" i="22" s="1"/>
  <c r="Q62" i="22" l="1"/>
  <c r="S62" i="22"/>
  <c r="W62" i="22" s="1"/>
  <c r="R63" i="22"/>
  <c r="P63" i="22"/>
  <c r="P64" i="22"/>
  <c r="R64" i="22"/>
  <c r="V64" i="22" s="1"/>
  <c r="Q65" i="22"/>
  <c r="V63" i="22" l="1"/>
  <c r="J3" i="22" s="1"/>
  <c r="J2" i="22"/>
  <c r="Q64" i="22"/>
  <c r="S64" i="22"/>
  <c r="W64" i="22" s="1"/>
  <c r="Q63" i="22"/>
  <c r="S63" i="22"/>
  <c r="I30" i="17"/>
  <c r="I29" i="17"/>
  <c r="W63" i="22" l="1"/>
  <c r="K3" i="22" s="1"/>
  <c r="K2" i="22"/>
  <c r="Q11" i="22"/>
  <c r="I27" i="17" s="1"/>
  <c r="I28" i="17" s="1"/>
  <c r="I32" i="17"/>
  <c r="I31" i="17"/>
</calcChain>
</file>

<file path=xl/sharedStrings.xml><?xml version="1.0" encoding="utf-8"?>
<sst xmlns="http://schemas.openxmlformats.org/spreadsheetml/2006/main" count="735" uniqueCount="112">
  <si>
    <t>airplay</t>
  </si>
  <si>
    <t>week</t>
  </si>
  <si>
    <t>sales</t>
  </si>
  <si>
    <t>cumulative sales</t>
  </si>
  <si>
    <t>p</t>
  </si>
  <si>
    <t>lambda</t>
  </si>
  <si>
    <t>P(T&lt;=t)</t>
  </si>
  <si>
    <t>LL</t>
  </si>
  <si>
    <t>sales/1000</t>
  </si>
  <si>
    <t>airplay/1000</t>
  </si>
  <si>
    <t>52+</t>
  </si>
  <si>
    <t>N</t>
  </si>
  <si>
    <t>N/1000</t>
  </si>
  <si>
    <t>r</t>
  </si>
  <si>
    <t>alpha</t>
  </si>
  <si>
    <t>P(T=t)</t>
  </si>
  <si>
    <t>beta_airplay</t>
  </si>
  <si>
    <t>exp(beta*x)</t>
  </si>
  <si>
    <t>A(t)</t>
  </si>
  <si>
    <t>c</t>
  </si>
  <si>
    <t>season</t>
  </si>
  <si>
    <t>xmas</t>
  </si>
  <si>
    <t>beta_season</t>
  </si>
  <si>
    <t>beta_xmas</t>
  </si>
  <si>
    <t>B(t)</t>
  </si>
  <si>
    <t>Expected I</t>
  </si>
  <si>
    <t>Expected Sales</t>
  </si>
  <si>
    <t>Norm. Sales</t>
  </si>
  <si>
    <t>Expected Cumulative Sales</t>
  </si>
  <si>
    <t>Cumulative Sales</t>
  </si>
  <si>
    <t>Sales</t>
  </si>
  <si>
    <t>REM</t>
  </si>
  <si>
    <t>Fake plastic trees</t>
  </si>
  <si>
    <t>Just</t>
  </si>
  <si>
    <t>Street spirit</t>
  </si>
  <si>
    <t>beta_fpt</t>
  </si>
  <si>
    <t>beta_j</t>
  </si>
  <si>
    <t>beta_ss</t>
  </si>
  <si>
    <t>beta_rem</t>
  </si>
  <si>
    <t>pi</t>
  </si>
  <si>
    <t>B(t) 2</t>
  </si>
  <si>
    <t>B(t) 1</t>
  </si>
  <si>
    <t>Both</t>
  </si>
  <si>
    <t>All</t>
  </si>
  <si>
    <t>B(t) 3</t>
  </si>
  <si>
    <t>eta1</t>
  </si>
  <si>
    <t>eta2</t>
  </si>
  <si>
    <t>eta3</t>
  </si>
  <si>
    <t>d_fpt</t>
  </si>
  <si>
    <t>d_j</t>
  </si>
  <si>
    <t>d_ss</t>
  </si>
  <si>
    <t>d_rem</t>
  </si>
  <si>
    <t>Cumulative Airplay</t>
  </si>
  <si>
    <r>
      <t>b_</t>
    </r>
    <r>
      <rPr>
        <sz val="10"/>
        <rFont val="Calibri"/>
        <family val="2"/>
        <scheme val="minor"/>
      </rPr>
      <t>season</t>
    </r>
  </si>
  <si>
    <r>
      <t>b_</t>
    </r>
    <r>
      <rPr>
        <sz val="10"/>
        <rFont val="Calibri"/>
        <family val="2"/>
        <scheme val="minor"/>
      </rPr>
      <t>christmas</t>
    </r>
  </si>
  <si>
    <r>
      <t>b_</t>
    </r>
    <r>
      <rPr>
        <sz val="10"/>
        <rFont val="Calibri"/>
        <family val="2"/>
        <scheme val="minor"/>
      </rPr>
      <t>fpt</t>
    </r>
  </si>
  <si>
    <r>
      <t>b_</t>
    </r>
    <r>
      <rPr>
        <sz val="10"/>
        <rFont val="Calibri"/>
        <family val="2"/>
        <scheme val="minor"/>
      </rPr>
      <t>j</t>
    </r>
  </si>
  <si>
    <r>
      <t>b_</t>
    </r>
    <r>
      <rPr>
        <sz val="10"/>
        <rFont val="Calibri"/>
        <family val="2"/>
        <scheme val="minor"/>
      </rPr>
      <t>ss</t>
    </r>
  </si>
  <si>
    <r>
      <t>b_</t>
    </r>
    <r>
      <rPr>
        <sz val="10"/>
        <rFont val="Calibri"/>
        <family val="2"/>
        <scheme val="minor"/>
      </rPr>
      <t>REM</t>
    </r>
  </si>
  <si>
    <r>
      <t>d_</t>
    </r>
    <r>
      <rPr>
        <sz val="10"/>
        <rFont val="Arial"/>
        <family val="2"/>
      </rPr>
      <t>j</t>
    </r>
  </si>
  <si>
    <r>
      <t>d_</t>
    </r>
    <r>
      <rPr>
        <sz val="10"/>
        <rFont val="Arial"/>
        <family val="2"/>
      </rPr>
      <t>ss</t>
    </r>
  </si>
  <si>
    <r>
      <t>d_</t>
    </r>
    <r>
      <rPr>
        <sz val="10"/>
        <rFont val="Arial"/>
        <family val="2"/>
      </rPr>
      <t>REM</t>
    </r>
  </si>
  <si>
    <r>
      <t>d_</t>
    </r>
    <r>
      <rPr>
        <sz val="10"/>
        <rFont val="Arial"/>
        <family val="2"/>
      </rPr>
      <t>fpt</t>
    </r>
  </si>
  <si>
    <t>BIC</t>
  </si>
  <si>
    <r>
      <t>b_</t>
    </r>
    <r>
      <rPr>
        <sz val="10"/>
        <rFont val="Calibri"/>
        <family val="2"/>
        <scheme val="minor"/>
      </rPr>
      <t>airplay</t>
    </r>
  </si>
  <si>
    <t>EG_cov</t>
  </si>
  <si>
    <t>EG_NT_cov</t>
  </si>
  <si>
    <t>WG_cov</t>
  </si>
  <si>
    <t>W_2_cov</t>
  </si>
  <si>
    <t>W_3_cov</t>
  </si>
  <si>
    <t>WG_cov_2</t>
  </si>
  <si>
    <t>WG_cov_3</t>
  </si>
  <si>
    <t>l_1</t>
  </si>
  <si>
    <t>l_2</t>
  </si>
  <si>
    <t>l_3</t>
  </si>
  <si>
    <r>
      <t>c_</t>
    </r>
    <r>
      <rPr>
        <sz val="10"/>
        <rFont val="Arial"/>
        <family val="2"/>
      </rPr>
      <t>1</t>
    </r>
  </si>
  <si>
    <r>
      <t>c_</t>
    </r>
    <r>
      <rPr>
        <sz val="10"/>
        <rFont val="Arial"/>
        <family val="2"/>
      </rPr>
      <t>2</t>
    </r>
  </si>
  <si>
    <r>
      <t>c_</t>
    </r>
    <r>
      <rPr>
        <sz val="10"/>
        <rFont val="Arial"/>
        <family val="2"/>
      </rPr>
      <t>3</t>
    </r>
  </si>
  <si>
    <t>p_1</t>
  </si>
  <si>
    <t>p_2</t>
  </si>
  <si>
    <t>p_3</t>
  </si>
  <si>
    <t>a_1</t>
  </si>
  <si>
    <t>a_2</t>
  </si>
  <si>
    <t>a_3</t>
  </si>
  <si>
    <r>
      <t>r_</t>
    </r>
    <r>
      <rPr>
        <sz val="10"/>
        <rFont val="Arial"/>
        <family val="2"/>
      </rPr>
      <t>2</t>
    </r>
  </si>
  <si>
    <r>
      <t>r_</t>
    </r>
    <r>
      <rPr>
        <sz val="10"/>
        <rFont val="Arial"/>
        <family val="2"/>
      </rPr>
      <t>3</t>
    </r>
  </si>
  <si>
    <r>
      <t>r_</t>
    </r>
    <r>
      <rPr>
        <sz val="10"/>
        <rFont val="Arial"/>
        <family val="2"/>
      </rPr>
      <t>1</t>
    </r>
  </si>
  <si>
    <t>R^2</t>
  </si>
  <si>
    <t>MAPE</t>
  </si>
  <si>
    <t>Cumulative</t>
  </si>
  <si>
    <t>Incremental</t>
  </si>
  <si>
    <t>APE_C</t>
  </si>
  <si>
    <t>APE_I</t>
  </si>
  <si>
    <t>R^2_Cumulative</t>
  </si>
  <si>
    <t>MAPE_Cumulative</t>
  </si>
  <si>
    <t>R^2_Incremental</t>
  </si>
  <si>
    <t>MAPE_Incremental</t>
  </si>
  <si>
    <t>A(t) 1</t>
  </si>
  <si>
    <t>A(t) 2</t>
  </si>
  <si>
    <t>A(t) 3</t>
  </si>
  <si>
    <t>EG_cov_2</t>
  </si>
  <si>
    <t>EG_cov_3</t>
  </si>
  <si>
    <t>LRT_1_2</t>
  </si>
  <si>
    <t>LRT_1_3</t>
  </si>
  <si>
    <t>LRT_1_4</t>
  </si>
  <si>
    <t>df</t>
  </si>
  <si>
    <t>p_value</t>
  </si>
  <si>
    <t>test stat</t>
  </si>
  <si>
    <t>LRT_5_6</t>
  </si>
  <si>
    <t>LRT_5_7</t>
  </si>
  <si>
    <t>Delta_I</t>
  </si>
  <si>
    <t>Delta_C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</si>
</sst>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0"/>
    <numFmt numFmtId="167" formatCode="0.00000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Mathematica1"/>
      <charset val="2"/>
    </font>
    <font>
      <i/>
      <sz val="10"/>
      <name val="Arial"/>
      <family val="2"/>
    </font>
    <font>
      <sz val="9"/>
      <name val="Mathematica1"/>
      <charset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3" fillId="0" borderId="0" xfId="0" applyFont="1" applyBorder="1"/>
    <xf numFmtId="2" fontId="0" fillId="0" borderId="0" xfId="0" applyNumberFormat="1"/>
    <xf numFmtId="2" fontId="0" fillId="0" borderId="0" xfId="0" applyNumberFormat="1" applyBorder="1"/>
    <xf numFmtId="2" fontId="2" fillId="0" borderId="0" xfId="0" applyNumberFormat="1" applyFont="1" applyBorder="1"/>
    <xf numFmtId="164" fontId="0" fillId="0" borderId="0" xfId="0" applyNumberForma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weekly sales and airplay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'Radiohead -- The Bends'!$B$1</c:f>
              <c:strCache>
                <c:ptCount val="1"/>
                <c:pt idx="0">
                  <c:v>sales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Bends'!$B$2:$B$53</c:f>
              <c:numCache>
                <c:formatCode>General</c:formatCode>
                <c:ptCount val="52"/>
                <c:pt idx="0">
                  <c:v>5250</c:v>
                </c:pt>
                <c:pt idx="1">
                  <c:v>5482</c:v>
                </c:pt>
                <c:pt idx="2">
                  <c:v>4980</c:v>
                </c:pt>
                <c:pt idx="3">
                  <c:v>5517</c:v>
                </c:pt>
                <c:pt idx="4">
                  <c:v>6563</c:v>
                </c:pt>
                <c:pt idx="5">
                  <c:v>6555</c:v>
                </c:pt>
                <c:pt idx="6">
                  <c:v>6413</c:v>
                </c:pt>
                <c:pt idx="7">
                  <c:v>6531</c:v>
                </c:pt>
                <c:pt idx="8">
                  <c:v>6875</c:v>
                </c:pt>
                <c:pt idx="9">
                  <c:v>7565</c:v>
                </c:pt>
                <c:pt idx="10">
                  <c:v>7895</c:v>
                </c:pt>
                <c:pt idx="11">
                  <c:v>7538</c:v>
                </c:pt>
                <c:pt idx="12">
                  <c:v>5296</c:v>
                </c:pt>
                <c:pt idx="13">
                  <c:v>4809</c:v>
                </c:pt>
                <c:pt idx="14">
                  <c:v>4154</c:v>
                </c:pt>
                <c:pt idx="15">
                  <c:v>4730</c:v>
                </c:pt>
                <c:pt idx="16">
                  <c:v>4135</c:v>
                </c:pt>
                <c:pt idx="17">
                  <c:v>3915</c:v>
                </c:pt>
                <c:pt idx="18">
                  <c:v>3407</c:v>
                </c:pt>
                <c:pt idx="19">
                  <c:v>3315</c:v>
                </c:pt>
                <c:pt idx="20">
                  <c:v>3246</c:v>
                </c:pt>
                <c:pt idx="21">
                  <c:v>2656</c:v>
                </c:pt>
                <c:pt idx="22">
                  <c:v>2224</c:v>
                </c:pt>
                <c:pt idx="23">
                  <c:v>2324</c:v>
                </c:pt>
                <c:pt idx="24">
                  <c:v>2194</c:v>
                </c:pt>
                <c:pt idx="25">
                  <c:v>2177</c:v>
                </c:pt>
                <c:pt idx="26">
                  <c:v>2366</c:v>
                </c:pt>
                <c:pt idx="27">
                  <c:v>2402</c:v>
                </c:pt>
                <c:pt idx="28">
                  <c:v>2485</c:v>
                </c:pt>
                <c:pt idx="29">
                  <c:v>2588</c:v>
                </c:pt>
                <c:pt idx="30">
                  <c:v>2453</c:v>
                </c:pt>
                <c:pt idx="31">
                  <c:v>2169</c:v>
                </c:pt>
                <c:pt idx="32">
                  <c:v>2240</c:v>
                </c:pt>
                <c:pt idx="33">
                  <c:v>2590</c:v>
                </c:pt>
                <c:pt idx="34">
                  <c:v>2479</c:v>
                </c:pt>
                <c:pt idx="35">
                  <c:v>2978</c:v>
                </c:pt>
                <c:pt idx="36">
                  <c:v>4167</c:v>
                </c:pt>
                <c:pt idx="37">
                  <c:v>8225</c:v>
                </c:pt>
                <c:pt idx="38">
                  <c:v>7502</c:v>
                </c:pt>
                <c:pt idx="39">
                  <c:v>4967</c:v>
                </c:pt>
                <c:pt idx="40">
                  <c:v>4283</c:v>
                </c:pt>
                <c:pt idx="41">
                  <c:v>4694</c:v>
                </c:pt>
                <c:pt idx="42">
                  <c:v>5030</c:v>
                </c:pt>
                <c:pt idx="43">
                  <c:v>5580</c:v>
                </c:pt>
                <c:pt idx="44">
                  <c:v>6933</c:v>
                </c:pt>
                <c:pt idx="45">
                  <c:v>8967</c:v>
                </c:pt>
                <c:pt idx="46">
                  <c:v>9443</c:v>
                </c:pt>
                <c:pt idx="47">
                  <c:v>9011</c:v>
                </c:pt>
                <c:pt idx="48">
                  <c:v>10025</c:v>
                </c:pt>
                <c:pt idx="49">
                  <c:v>10601</c:v>
                </c:pt>
                <c:pt idx="50">
                  <c:v>11083</c:v>
                </c:pt>
                <c:pt idx="51">
                  <c:v>11136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6-40C7-BD0D-B1F61174516F}"/>
            </c:ext>
          </c:extLst>
        </c:ser>
        <c:ser>
          <c:idx val="1"/>
          <c:order val="1"/>
          <c:tx>
            <c:strRef>
              <c:f>'Radiohead -- The Bends'!$C$1</c:f>
              <c:strCache>
                <c:ptCount val="1"/>
                <c:pt idx="0">
                  <c:v>airplay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Bends'!$C$2:$C$53</c:f>
              <c:numCache>
                <c:formatCode>General</c:formatCode>
                <c:ptCount val="52"/>
                <c:pt idx="0">
                  <c:v>1709.8</c:v>
                </c:pt>
                <c:pt idx="1">
                  <c:v>2748</c:v>
                </c:pt>
                <c:pt idx="2">
                  <c:v>4595.8999999999996</c:v>
                </c:pt>
                <c:pt idx="3">
                  <c:v>6801.8</c:v>
                </c:pt>
                <c:pt idx="4">
                  <c:v>8056.5</c:v>
                </c:pt>
                <c:pt idx="5">
                  <c:v>9496.5</c:v>
                </c:pt>
                <c:pt idx="6">
                  <c:v>9218.1</c:v>
                </c:pt>
                <c:pt idx="7">
                  <c:v>8893.4</c:v>
                </c:pt>
                <c:pt idx="8">
                  <c:v>8178.5</c:v>
                </c:pt>
                <c:pt idx="9">
                  <c:v>6640</c:v>
                </c:pt>
                <c:pt idx="10">
                  <c:v>5184.8</c:v>
                </c:pt>
                <c:pt idx="11">
                  <c:v>3885.7</c:v>
                </c:pt>
                <c:pt idx="12">
                  <c:v>2590.5</c:v>
                </c:pt>
                <c:pt idx="13">
                  <c:v>1952.1</c:v>
                </c:pt>
                <c:pt idx="14">
                  <c:v>1406.1</c:v>
                </c:pt>
                <c:pt idx="15">
                  <c:v>1088.5999999999999</c:v>
                </c:pt>
                <c:pt idx="16">
                  <c:v>596.5</c:v>
                </c:pt>
                <c:pt idx="17">
                  <c:v>508.8</c:v>
                </c:pt>
                <c:pt idx="18">
                  <c:v>321</c:v>
                </c:pt>
                <c:pt idx="19">
                  <c:v>207.4</c:v>
                </c:pt>
                <c:pt idx="20">
                  <c:v>115.5</c:v>
                </c:pt>
                <c:pt idx="21">
                  <c:v>185</c:v>
                </c:pt>
                <c:pt idx="22">
                  <c:v>239.8</c:v>
                </c:pt>
                <c:pt idx="23">
                  <c:v>187.1</c:v>
                </c:pt>
                <c:pt idx="24">
                  <c:v>107.2</c:v>
                </c:pt>
                <c:pt idx="25">
                  <c:v>246.2</c:v>
                </c:pt>
                <c:pt idx="26">
                  <c:v>156.9</c:v>
                </c:pt>
                <c:pt idx="27">
                  <c:v>170.7</c:v>
                </c:pt>
                <c:pt idx="28">
                  <c:v>114.4</c:v>
                </c:pt>
                <c:pt idx="29">
                  <c:v>174.4</c:v>
                </c:pt>
                <c:pt idx="30">
                  <c:v>579.70000000000005</c:v>
                </c:pt>
                <c:pt idx="31">
                  <c:v>1443.5</c:v>
                </c:pt>
                <c:pt idx="32">
                  <c:v>1695.7</c:v>
                </c:pt>
                <c:pt idx="33">
                  <c:v>2294.5</c:v>
                </c:pt>
                <c:pt idx="34">
                  <c:v>3910</c:v>
                </c:pt>
                <c:pt idx="35">
                  <c:v>5397.9</c:v>
                </c:pt>
                <c:pt idx="36">
                  <c:v>6417.2</c:v>
                </c:pt>
                <c:pt idx="37">
                  <c:v>6418</c:v>
                </c:pt>
                <c:pt idx="38">
                  <c:v>7969.2</c:v>
                </c:pt>
                <c:pt idx="39">
                  <c:v>8870</c:v>
                </c:pt>
                <c:pt idx="40">
                  <c:v>9017.9</c:v>
                </c:pt>
                <c:pt idx="41">
                  <c:v>8945.7999999999993</c:v>
                </c:pt>
                <c:pt idx="42">
                  <c:v>9594.4</c:v>
                </c:pt>
                <c:pt idx="43">
                  <c:v>9960.7000000000007</c:v>
                </c:pt>
                <c:pt idx="44">
                  <c:v>10371.700000000001</c:v>
                </c:pt>
                <c:pt idx="45">
                  <c:v>9660.7000000000007</c:v>
                </c:pt>
                <c:pt idx="46">
                  <c:v>10335.700000000001</c:v>
                </c:pt>
                <c:pt idx="47">
                  <c:v>8846.4</c:v>
                </c:pt>
                <c:pt idx="48">
                  <c:v>8282.4</c:v>
                </c:pt>
                <c:pt idx="49">
                  <c:v>8033.3</c:v>
                </c:pt>
                <c:pt idx="50">
                  <c:v>6769.2</c:v>
                </c:pt>
                <c:pt idx="51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6-40C7-BD0D-B1F611745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493328"/>
        <c:axId val="514493720"/>
      </c:lineChart>
      <c:catAx>
        <c:axId val="51449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493720"/>
        <c:crosses val="autoZero"/>
        <c:auto val="0"/>
        <c:lblAlgn val="ctr"/>
        <c:lblOffset val="100"/>
        <c:tickLblSkip val="153"/>
        <c:tickMarkSkip val="1"/>
        <c:noMultiLvlLbl val="0"/>
      </c:catAx>
      <c:valAx>
        <c:axId val="514493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sales/airplay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44933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genuine forecasts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65"/>
                <c:pt idx="0">
                  <c:v>5224.4217589694226</c:v>
                </c:pt>
                <c:pt idx="1">
                  <c:v>10420.095805764095</c:v>
                </c:pt>
                <c:pt idx="2">
                  <c:v>15587.180326494108</c:v>
                </c:pt>
                <c:pt idx="3">
                  <c:v>20725.832636840245</c:v>
                </c:pt>
                <c:pt idx="4">
                  <c:v>25836.209186844131</c:v>
                </c:pt>
                <c:pt idx="5">
                  <c:v>30918.465565670696</c:v>
                </c:pt>
                <c:pt idx="6">
                  <c:v>35972.756506346028</c:v>
                </c:pt>
                <c:pt idx="7">
                  <c:v>40999.235890467557</c:v>
                </c:pt>
                <c:pt idx="8">
                  <c:v>45998.05675288973</c:v>
                </c:pt>
                <c:pt idx="9">
                  <c:v>50969.371286382971</c:v>
                </c:pt>
                <c:pt idx="10">
                  <c:v>55913.330846267076</c:v>
                </c:pt>
                <c:pt idx="11">
                  <c:v>60830.085955019866</c:v>
                </c:pt>
                <c:pt idx="12">
                  <c:v>65719.786306859693</c:v>
                </c:pt>
                <c:pt idx="13">
                  <c:v>70582.580772302666</c:v>
                </c:pt>
                <c:pt idx="14">
                  <c:v>75418.617402695774</c:v>
                </c:pt>
                <c:pt idx="15">
                  <c:v>80228.043434723877</c:v>
                </c:pt>
                <c:pt idx="16">
                  <c:v>85011.005294892748</c:v>
                </c:pt>
                <c:pt idx="17">
                  <c:v>89767.648603987065</c:v>
                </c:pt>
                <c:pt idx="18">
                  <c:v>94498.118181503552</c:v>
                </c:pt>
                <c:pt idx="19">
                  <c:v>99202.558050060892</c:v>
                </c:pt>
                <c:pt idx="20">
                  <c:v>103881.11143978406</c:v>
                </c:pt>
                <c:pt idx="21">
                  <c:v>108533.920792665</c:v>
                </c:pt>
                <c:pt idx="22">
                  <c:v>113161.12776689969</c:v>
                </c:pt>
                <c:pt idx="23">
                  <c:v>117762.87324120097</c:v>
                </c:pt>
                <c:pt idx="24">
                  <c:v>122339.29731908746</c:v>
                </c:pt>
                <c:pt idx="25">
                  <c:v>126890.53933314937</c:v>
                </c:pt>
                <c:pt idx="26">
                  <c:v>131416.73784929057</c:v>
                </c:pt>
                <c:pt idx="27">
                  <c:v>135918.03067094708</c:v>
                </c:pt>
                <c:pt idx="28">
                  <c:v>140394.55484328285</c:v>
                </c:pt>
                <c:pt idx="29">
                  <c:v>144846.44665736225</c:v>
                </c:pt>
                <c:pt idx="30">
                  <c:v>149273.84165429918</c:v>
                </c:pt>
                <c:pt idx="31">
                  <c:v>153676.87462938423</c:v>
                </c:pt>
                <c:pt idx="32">
                  <c:v>158055.67963618806</c:v>
                </c:pt>
                <c:pt idx="33">
                  <c:v>162410.38999064319</c:v>
                </c:pt>
                <c:pt idx="34">
                  <c:v>166741.13827510292</c:v>
                </c:pt>
                <c:pt idx="35">
                  <c:v>171048.05634237741</c:v>
                </c:pt>
                <c:pt idx="36">
                  <c:v>175331.2753197487</c:v>
                </c:pt>
                <c:pt idx="37">
                  <c:v>179590.92561296254</c:v>
                </c:pt>
                <c:pt idx="38">
                  <c:v>183827.13691019849</c:v>
                </c:pt>
                <c:pt idx="39">
                  <c:v>188040.03818601923</c:v>
                </c:pt>
                <c:pt idx="40">
                  <c:v>192229.75770529616</c:v>
                </c:pt>
                <c:pt idx="41">
                  <c:v>196396.42302711552</c:v>
                </c:pt>
                <c:pt idx="42">
                  <c:v>200540.16100866138</c:v>
                </c:pt>
                <c:pt idx="43">
                  <c:v>204661.09780907811</c:v>
                </c:pt>
                <c:pt idx="44">
                  <c:v>208759.35889331135</c:v>
                </c:pt>
                <c:pt idx="45">
                  <c:v>212835.0690359282</c:v>
                </c:pt>
                <c:pt idx="46">
                  <c:v>216888.35232491541</c:v>
                </c:pt>
                <c:pt idx="47">
                  <c:v>220919.33216545792</c:v>
                </c:pt>
                <c:pt idx="48">
                  <c:v>224928.13128369578</c:v>
                </c:pt>
                <c:pt idx="49">
                  <c:v>228914.87173046058</c:v>
                </c:pt>
                <c:pt idx="50">
                  <c:v>232879.67488499157</c:v>
                </c:pt>
                <c:pt idx="51">
                  <c:v>236822.66145863105</c:v>
                </c:pt>
                <c:pt idx="52">
                  <c:v>240743.95149849943</c:v>
                </c:pt>
                <c:pt idx="53">
                  <c:v>244643.6643911502</c:v>
                </c:pt>
                <c:pt idx="54">
                  <c:v>248521.91886620491</c:v>
                </c:pt>
                <c:pt idx="55">
                  <c:v>252378.83299996777</c:v>
                </c:pt>
                <c:pt idx="56">
                  <c:v>256214.52421902039</c:v>
                </c:pt>
                <c:pt idx="57">
                  <c:v>260029.10930379757</c:v>
                </c:pt>
                <c:pt idx="58">
                  <c:v>263822.70439214213</c:v>
                </c:pt>
                <c:pt idx="59">
                  <c:v>267595.42498284113</c:v>
                </c:pt>
                <c:pt idx="60">
                  <c:v>271347.38593914203</c:v>
                </c:pt>
                <c:pt idx="61">
                  <c:v>275078.7014922502</c:v>
                </c:pt>
                <c:pt idx="62">
                  <c:v>278789.48524480656</c:v>
                </c:pt>
                <c:pt idx="63">
                  <c:v>282479.85017434612</c:v>
                </c:pt>
                <c:pt idx="64">
                  <c:v>286149.90863673808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9C8-4B7E-82F6-CD4597892849}"/>
            </c:ext>
          </c:extLst>
        </c:ser>
        <c:ser>
          <c:idx val="1"/>
          <c:order val="1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65"/>
                <c:pt idx="0">
                  <c:v>5337.8599834530414</c:v>
                </c:pt>
                <c:pt idx="1">
                  <c:v>10635.213722550718</c:v>
                </c:pt>
                <c:pt idx="2">
                  <c:v>15892.601184708477</c:v>
                </c:pt>
                <c:pt idx="3">
                  <c:v>21110.55207449153</c:v>
                </c:pt>
                <c:pt idx="4">
                  <c:v>26289.58608625942</c:v>
                </c:pt>
                <c:pt idx="5">
                  <c:v>31430.213149191033</c:v>
                </c:pt>
                <c:pt idx="6">
                  <c:v>36532.933664959797</c:v>
                </c:pt>
                <c:pt idx="7">
                  <c:v>41598.238738319917</c:v>
                </c:pt>
                <c:pt idx="8">
                  <c:v>46626.610400853031</c:v>
                </c:pt>
                <c:pt idx="9">
                  <c:v>51618.521828118544</c:v>
                </c:pt>
                <c:pt idx="10">
                  <c:v>56574.437550431008</c:v>
                </c:pt>
                <c:pt idx="11">
                  <c:v>61494.813657491432</c:v>
                </c:pt>
                <c:pt idx="12">
                  <c:v>66380.097997082339</c:v>
                </c:pt>
                <c:pt idx="13">
                  <c:v>71230.730368030068</c:v>
                </c:pt>
                <c:pt idx="14">
                  <c:v>76047.142707627907</c:v>
                </c:pt>
                <c:pt idx="15">
                  <c:v>80829.759273713717</c:v>
                </c:pt>
                <c:pt idx="16">
                  <c:v>85578.996821573106</c:v>
                </c:pt>
                <c:pt idx="17">
                  <c:v>90295.264775854594</c:v>
                </c:pt>
                <c:pt idx="18">
                  <c:v>94978.965397647946</c:v>
                </c:pt>
                <c:pt idx="19">
                  <c:v>99630.493946900606</c:v>
                </c:pt>
                <c:pt idx="20">
                  <c:v>104250.23884031737</c:v>
                </c:pt>
                <c:pt idx="21">
                  <c:v>108838.58180489393</c:v>
                </c:pt>
                <c:pt idx="22">
                  <c:v>113395.89802722905</c:v>
                </c:pt>
                <c:pt idx="23">
                  <c:v>117922.55629874914</c:v>
                </c:pt>
                <c:pt idx="24">
                  <c:v>122418.91915698122</c:v>
                </c:pt>
                <c:pt idx="25">
                  <c:v>126885.34302299759</c:v>
                </c:pt>
                <c:pt idx="26">
                  <c:v>131322.17833515958</c:v>
                </c:pt>
                <c:pt idx="27">
                  <c:v>135729.76967927342</c:v>
                </c:pt>
                <c:pt idx="28">
                  <c:v>140108.45591527323</c:v>
                </c:pt>
                <c:pt idx="29">
                  <c:v>144458.57030054598</c:v>
                </c:pt>
                <c:pt idx="30">
                  <c:v>148780.44060999496</c:v>
                </c:pt>
                <c:pt idx="31">
                  <c:v>153074.38925294904</c:v>
                </c:pt>
                <c:pt idx="32">
                  <c:v>157340.73338701771</c:v>
                </c:pt>
                <c:pt idx="33">
                  <c:v>161579.78502897974</c:v>
                </c:pt>
                <c:pt idx="34">
                  <c:v>165791.85116280272</c:v>
                </c:pt>
                <c:pt idx="35">
                  <c:v>170644.09835148463</c:v>
                </c:pt>
                <c:pt idx="36">
                  <c:v>175460.90841741636</c:v>
                </c:pt>
                <c:pt idx="37">
                  <c:v>180242.73609641616</c:v>
                </c:pt>
                <c:pt idx="38">
                  <c:v>184990.02780267669</c:v>
                </c:pt>
                <c:pt idx="39">
                  <c:v>189055.42271100107</c:v>
                </c:pt>
                <c:pt idx="40">
                  <c:v>193095.75015619418</c:v>
                </c:pt>
                <c:pt idx="41">
                  <c:v>197111.28195723804</c:v>
                </c:pt>
                <c:pt idx="42">
                  <c:v>201102.28572613787</c:v>
                </c:pt>
                <c:pt idx="43">
                  <c:v>205069.02495234559</c:v>
                </c:pt>
                <c:pt idx="44">
                  <c:v>209011.75908510594</c:v>
                </c:pt>
                <c:pt idx="45">
                  <c:v>212930.74361378362</c:v>
                </c:pt>
                <c:pt idx="46">
                  <c:v>216826.23014623381</c:v>
                </c:pt>
                <c:pt idx="47">
                  <c:v>220698.46648526614</c:v>
                </c:pt>
                <c:pt idx="48">
                  <c:v>224547.6967032649</c:v>
                </c:pt>
                <c:pt idx="49">
                  <c:v>228374.16121501286</c:v>
                </c:pt>
                <c:pt idx="50">
                  <c:v>232178.09684876766</c:v>
                </c:pt>
                <c:pt idx="51">
                  <c:v>235959.73691564874</c:v>
                </c:pt>
                <c:pt idx="52">
                  <c:v>239719.31127737579</c:v>
                </c:pt>
                <c:pt idx="53">
                  <c:v>243457.0464124034</c:v>
                </c:pt>
                <c:pt idx="54">
                  <c:v>247173.16548050562</c:v>
                </c:pt>
                <c:pt idx="55">
                  <c:v>250867.88838584229</c:v>
                </c:pt>
                <c:pt idx="56">
                  <c:v>254541.43183855992</c:v>
                </c:pt>
                <c:pt idx="57">
                  <c:v>258194.00941495819</c:v>
                </c:pt>
                <c:pt idx="58">
                  <c:v>261825.83161626881</c:v>
                </c:pt>
                <c:pt idx="59">
                  <c:v>265437.10592608119</c:v>
                </c:pt>
                <c:pt idx="60">
                  <c:v>269028.03686644981</c:v>
                </c:pt>
                <c:pt idx="61">
                  <c:v>272598.82605272526</c:v>
                </c:pt>
                <c:pt idx="62">
                  <c:v>276149.67224713636</c:v>
                </c:pt>
                <c:pt idx="63">
                  <c:v>279680.77141116234</c:v>
                </c:pt>
                <c:pt idx="64">
                  <c:v>283192.31675672519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9C8-4B7E-82F6-CD4597892849}"/>
            </c:ext>
          </c:extLst>
        </c:ser>
        <c:ser>
          <c:idx val="2"/>
          <c:order val="2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cum. sales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69C8-4B7E-82F6-CD4597892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967376"/>
        <c:axId val="499967768"/>
      </c:lineChart>
      <c:catAx>
        <c:axId val="49996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9967768"/>
        <c:crosses val="autoZero"/>
        <c:auto val="0"/>
        <c:lblAlgn val="ctr"/>
        <c:lblOffset val="100"/>
        <c:tickLblSkip val="192"/>
        <c:tickMarkSkip val="1"/>
        <c:noMultiLvlLbl val="0"/>
      </c:catAx>
      <c:valAx>
        <c:axId val="499967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cum. sales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99673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early projections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cum. sales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8B6-42BD-9F5C-07AF4C1EABB1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6205.5970060675982</c:v>
                </c:pt>
                <c:pt idx="1">
                  <c:v>12398.357534068038</c:v>
                </c:pt>
                <c:pt idx="2">
                  <c:v>18578.30813667105</c:v>
                </c:pt>
                <c:pt idx="3">
                  <c:v>24745.475311621969</c:v>
                </c:pt>
                <c:pt idx="4">
                  <c:v>30899.885501853631</c:v>
                </c:pt>
                <c:pt idx="5">
                  <c:v>37041.565095601967</c:v>
                </c:pt>
                <c:pt idx="6">
                  <c:v>43170.540426517247</c:v>
                </c:pt>
                <c:pt idx="7">
                  <c:v>49286.837773777959</c:v>
                </c:pt>
                <c:pt idx="8">
                  <c:v>55390.483362203093</c:v>
                </c:pt>
                <c:pt idx="9">
                  <c:v>61481.503362365023</c:v>
                </c:pt>
                <c:pt idx="10">
                  <c:v>67559.923890701422</c:v>
                </c:pt>
                <c:pt idx="11">
                  <c:v>73625.771009626857</c:v>
                </c:pt>
                <c:pt idx="12">
                  <c:v>79679.070727645681</c:v>
                </c:pt>
                <c:pt idx="13">
                  <c:v>85719.848999461945</c:v>
                </c:pt>
                <c:pt idx="14">
                  <c:v>91748.13172609231</c:v>
                </c:pt>
                <c:pt idx="15">
                  <c:v>97763.944754976299</c:v>
                </c:pt>
                <c:pt idx="16">
                  <c:v>103767.31388008619</c:v>
                </c:pt>
                <c:pt idx="17">
                  <c:v>109758.26484203999</c:v>
                </c:pt>
                <c:pt idx="18">
                  <c:v>115736.82332820923</c:v>
                </c:pt>
                <c:pt idx="19">
                  <c:v>121703.01497283098</c:v>
                </c:pt>
                <c:pt idx="20">
                  <c:v>127656.86535711707</c:v>
                </c:pt>
                <c:pt idx="21">
                  <c:v>133598.40000936363</c:v>
                </c:pt>
                <c:pt idx="22">
                  <c:v>139527.64440506004</c:v>
                </c:pt>
                <c:pt idx="23">
                  <c:v>145444.62396699988</c:v>
                </c:pt>
                <c:pt idx="24">
                  <c:v>151349.36406538801</c:v>
                </c:pt>
                <c:pt idx="25">
                  <c:v>157241.89001795073</c:v>
                </c:pt>
                <c:pt idx="26">
                  <c:v>163122.22709004386</c:v>
                </c:pt>
                <c:pt idx="27">
                  <c:v>168990.40049476034</c:v>
                </c:pt>
                <c:pt idx="28">
                  <c:v>174846.43539304013</c:v>
                </c:pt>
                <c:pt idx="29">
                  <c:v>180690.35689377555</c:v>
                </c:pt>
                <c:pt idx="30">
                  <c:v>186522.19005392145</c:v>
                </c:pt>
                <c:pt idx="31">
                  <c:v>192341.95987860113</c:v>
                </c:pt>
                <c:pt idx="32">
                  <c:v>198149.69132121396</c:v>
                </c:pt>
                <c:pt idx="33">
                  <c:v>203945.40928354289</c:v>
                </c:pt>
                <c:pt idx="34">
                  <c:v>209729.1386158604</c:v>
                </c:pt>
                <c:pt idx="35">
                  <c:v>215500.90411703481</c:v>
                </c:pt>
                <c:pt idx="36">
                  <c:v>221260.73053463778</c:v>
                </c:pt>
                <c:pt idx="37">
                  <c:v>227008.64256505028</c:v>
                </c:pt>
                <c:pt idx="38">
                  <c:v>232744.6648535667</c:v>
                </c:pt>
                <c:pt idx="39">
                  <c:v>238468.82199450338</c:v>
                </c:pt>
                <c:pt idx="40">
                  <c:v>244181.1385313012</c:v>
                </c:pt>
                <c:pt idx="41">
                  <c:v>249881.63895663273</c:v>
                </c:pt>
                <c:pt idx="42">
                  <c:v>255570.34771250674</c:v>
                </c:pt>
                <c:pt idx="43">
                  <c:v>261247.28919037309</c:v>
                </c:pt>
                <c:pt idx="44">
                  <c:v>266912.48773122631</c:v>
                </c:pt>
                <c:pt idx="45">
                  <c:v>272565.96762571164</c:v>
                </c:pt>
                <c:pt idx="46">
                  <c:v>278207.75311422796</c:v>
                </c:pt>
                <c:pt idx="47">
                  <c:v>283837.86838703218</c:v>
                </c:pt>
                <c:pt idx="48">
                  <c:v>289456.33758434275</c:v>
                </c:pt>
                <c:pt idx="49">
                  <c:v>295063.18479644344</c:v>
                </c:pt>
                <c:pt idx="50">
                  <c:v>300658.43406378658</c:v>
                </c:pt>
                <c:pt idx="51">
                  <c:v>306242.10937709583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8B6-42BD-9F5C-07AF4C1EABB1}"/>
            </c:ext>
          </c:extLst>
        </c:ser>
        <c:ser>
          <c:idx val="2"/>
          <c:order val="2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6236.3185158423876</c:v>
                </c:pt>
                <c:pt idx="1">
                  <c:v>12456.105476353119</c:v>
                </c:pt>
                <c:pt idx="2">
                  <c:v>18659.414150744902</c:v>
                </c:pt>
                <c:pt idx="3">
                  <c:v>24846.297606183398</c:v>
                </c:pt>
                <c:pt idx="4">
                  <c:v>31016.80870865786</c:v>
                </c:pt>
                <c:pt idx="5">
                  <c:v>37171.000123869424</c:v>
                </c:pt>
                <c:pt idx="6">
                  <c:v>43308.924318095407</c:v>
                </c:pt>
                <c:pt idx="7">
                  <c:v>49430.63355905997</c:v>
                </c:pt>
                <c:pt idx="8">
                  <c:v>55536.179916802372</c:v>
                </c:pt>
                <c:pt idx="9">
                  <c:v>61625.615264532033</c:v>
                </c:pt>
                <c:pt idx="10">
                  <c:v>67698.991279486756</c:v>
                </c:pt>
                <c:pt idx="11">
                  <c:v>73756.359443787107</c:v>
                </c:pt>
                <c:pt idx="12">
                  <c:v>79797.771045275076</c:v>
                </c:pt>
                <c:pt idx="13">
                  <c:v>85823.277178370685</c:v>
                </c:pt>
                <c:pt idx="14">
                  <c:v>91832.928744896344</c:v>
                </c:pt>
                <c:pt idx="15">
                  <c:v>97826.776454923878</c:v>
                </c:pt>
                <c:pt idx="16">
                  <c:v>103804.87082759848</c:v>
                </c:pt>
                <c:pt idx="17">
                  <c:v>109767.26219197208</c:v>
                </c:pt>
                <c:pt idx="18">
                  <c:v>115714.00068781502</c:v>
                </c:pt>
                <c:pt idx="19">
                  <c:v>121645.13626644868</c:v>
                </c:pt>
                <c:pt idx="20">
                  <c:v>127560.71869154894</c:v>
                </c:pt>
                <c:pt idx="21">
                  <c:v>133460.79753996443</c:v>
                </c:pt>
                <c:pt idx="22">
                  <c:v>139345.42220251821</c:v>
                </c:pt>
                <c:pt idx="23">
                  <c:v>145214.64188481527</c:v>
                </c:pt>
                <c:pt idx="24">
                  <c:v>151068.50560803665</c:v>
                </c:pt>
                <c:pt idx="25">
                  <c:v>156907.06220974037</c:v>
                </c:pt>
                <c:pt idx="26">
                  <c:v>162730.36034464737</c:v>
                </c:pt>
                <c:pt idx="27">
                  <c:v>168538.44848542986</c:v>
                </c:pt>
                <c:pt idx="28">
                  <c:v>174331.37492349805</c:v>
                </c:pt>
                <c:pt idx="29">
                  <c:v>180109.18776977746</c:v>
                </c:pt>
                <c:pt idx="30">
                  <c:v>185871.93495548383</c:v>
                </c:pt>
                <c:pt idx="31">
                  <c:v>191619.66423289722</c:v>
                </c:pt>
                <c:pt idx="32">
                  <c:v>197352.42317613267</c:v>
                </c:pt>
                <c:pt idx="33">
                  <c:v>203070.25918189669</c:v>
                </c:pt>
                <c:pt idx="34">
                  <c:v>208773.21947025752</c:v>
                </c:pt>
                <c:pt idx="35">
                  <c:v>214461.35108539666</c:v>
                </c:pt>
                <c:pt idx="36">
                  <c:v>220134.70089636612</c:v>
                </c:pt>
                <c:pt idx="37">
                  <c:v>225793.31559783532</c:v>
                </c:pt>
                <c:pt idx="38">
                  <c:v>231437.24171083735</c:v>
                </c:pt>
                <c:pt idx="39">
                  <c:v>237066.52558351649</c:v>
                </c:pt>
                <c:pt idx="40">
                  <c:v>242681.21339185978</c:v>
                </c:pt>
                <c:pt idx="41">
                  <c:v>248281.35114044035</c:v>
                </c:pt>
                <c:pt idx="42">
                  <c:v>253866.98466314361</c:v>
                </c:pt>
                <c:pt idx="43">
                  <c:v>259438.15962389749</c:v>
                </c:pt>
                <c:pt idx="44">
                  <c:v>264994.92151739931</c:v>
                </c:pt>
                <c:pt idx="45">
                  <c:v>270537.31566983397</c:v>
                </c:pt>
                <c:pt idx="46">
                  <c:v>276065.38723959605</c:v>
                </c:pt>
                <c:pt idx="47">
                  <c:v>281579.18121799931</c:v>
                </c:pt>
                <c:pt idx="48">
                  <c:v>287078.74242999242</c:v>
                </c:pt>
                <c:pt idx="49">
                  <c:v>292564.11553486239</c:v>
                </c:pt>
                <c:pt idx="50">
                  <c:v>298035.34502694273</c:v>
                </c:pt>
                <c:pt idx="51">
                  <c:v>303492.47523631272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8B6-42BD-9F5C-07AF4C1EA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170832"/>
        <c:axId val="421171616"/>
      </c:lineChart>
      <c:catAx>
        <c:axId val="42117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1171616"/>
        <c:crosses val="autoZero"/>
        <c:auto val="0"/>
        <c:lblAlgn val="ctr"/>
        <c:lblOffset val="100"/>
        <c:tickLblSkip val="153"/>
        <c:tickMarkSkip val="1"/>
        <c:noMultiLvlLbl val="0"/>
      </c:catAx>
      <c:valAx>
        <c:axId val="421171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cum. sales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11708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model fit and validated forecast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cum. sales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CE4-44EA-9E95-31A82B138A65}"/>
            </c:ext>
          </c:extLst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7344.335729028825</c:v>
                </c:pt>
                <c:pt idx="1">
                  <c:v>14436.551199097725</c:v>
                </c:pt>
                <c:pt idx="2">
                  <c:v>21285.301328408012</c:v>
                </c:pt>
                <c:pt idx="3">
                  <c:v>27898.943924530697</c:v>
                </c:pt>
                <c:pt idx="4">
                  <c:v>34285.549883777916</c:v>
                </c:pt>
                <c:pt idx="5">
                  <c:v>40452.913040445157</c:v>
                </c:pt>
                <c:pt idx="6">
                  <c:v>46408.559677943333</c:v>
                </c:pt>
                <c:pt idx="7">
                  <c:v>52159.757713427702</c:v>
                </c:pt>
                <c:pt idx="8">
                  <c:v>57713.525567131976</c:v>
                </c:pt>
                <c:pt idx="9">
                  <c:v>63076.64072723117</c:v>
                </c:pt>
                <c:pt idx="10">
                  <c:v>68255.648020685359</c:v>
                </c:pt>
                <c:pt idx="11">
                  <c:v>73256.86760015742</c:v>
                </c:pt>
                <c:pt idx="12">
                  <c:v>78086.402656751801</c:v>
                </c:pt>
                <c:pt idx="13">
                  <c:v>82750.146867985968</c:v>
                </c:pt>
                <c:pt idx="14">
                  <c:v>87253.791590084365</c:v>
                </c:pt>
                <c:pt idx="15">
                  <c:v>91602.832803371042</c:v>
                </c:pt>
                <c:pt idx="16">
                  <c:v>95802.577819237515</c:v>
                </c:pt>
                <c:pt idx="17">
                  <c:v>99858.151756870066</c:v>
                </c:pt>
                <c:pt idx="18">
                  <c:v>103774.50379764057</c:v>
                </c:pt>
                <c:pt idx="19">
                  <c:v>107556.41322479326</c:v>
                </c:pt>
                <c:pt idx="20">
                  <c:v>111208.4952557979</c:v>
                </c:pt>
                <c:pt idx="21">
                  <c:v>114735.20667448692</c:v>
                </c:pt>
                <c:pt idx="22">
                  <c:v>118140.85126984945</c:v>
                </c:pt>
                <c:pt idx="23">
                  <c:v>121429.58508811954</c:v>
                </c:pt>
                <c:pt idx="24">
                  <c:v>124605.42150456809</c:v>
                </c:pt>
                <c:pt idx="25">
                  <c:v>127672.23612118732</c:v>
                </c:pt>
                <c:pt idx="26">
                  <c:v>130633.77149624519</c:v>
                </c:pt>
                <c:pt idx="27">
                  <c:v>133493.641711481</c:v>
                </c:pt>
                <c:pt idx="28">
                  <c:v>136255.33678251592</c:v>
                </c:pt>
                <c:pt idx="29">
                  <c:v>138922.22691786065</c:v>
                </c:pt>
                <c:pt idx="30">
                  <c:v>141497.56663171755</c:v>
                </c:pt>
                <c:pt idx="31">
                  <c:v>143984.49871559627</c:v>
                </c:pt>
                <c:pt idx="32">
                  <c:v>146386.05807358978</c:v>
                </c:pt>
                <c:pt idx="33">
                  <c:v>148705.17542599089</c:v>
                </c:pt>
                <c:pt idx="34">
                  <c:v>150944.68088576914</c:v>
                </c:pt>
                <c:pt idx="35">
                  <c:v>153128.47144011562</c:v>
                </c:pt>
                <c:pt idx="36">
                  <c:v>155236.56203205764</c:v>
                </c:pt>
                <c:pt idx="37">
                  <c:v>157271.57676137282</c:v>
                </c:pt>
                <c:pt idx="38">
                  <c:v>159236.04876478645</c:v>
                </c:pt>
                <c:pt idx="39">
                  <c:v>161114.04480952566</c:v>
                </c:pt>
                <c:pt idx="40">
                  <c:v>162927.57200825959</c:v>
                </c:pt>
                <c:pt idx="41">
                  <c:v>164678.8434817864</c:v>
                </c:pt>
                <c:pt idx="42">
                  <c:v>166369.99637771747</c:v>
                </c:pt>
                <c:pt idx="43">
                  <c:v>168003.09447852554</c:v>
                </c:pt>
                <c:pt idx="44">
                  <c:v>169580.13072006224</c:v>
                </c:pt>
                <c:pt idx="45">
                  <c:v>171103.02962361835</c:v>
                </c:pt>
                <c:pt idx="46">
                  <c:v>172573.64964449525</c:v>
                </c:pt>
                <c:pt idx="47">
                  <c:v>173993.78543995344</c:v>
                </c:pt>
                <c:pt idx="48">
                  <c:v>175365.17005930538</c:v>
                </c:pt>
                <c:pt idx="49">
                  <c:v>176689.47705882601</c:v>
                </c:pt>
                <c:pt idx="50">
                  <c:v>177968.32254406132</c:v>
                </c:pt>
                <c:pt idx="51">
                  <c:v>179203.26714202741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1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CE4-44EA-9E95-31A82B138A65}"/>
            </c:ext>
          </c:extLst>
        </c:ser>
        <c:ser>
          <c:idx val="2"/>
          <c:order val="2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Bends'!#REF!</c:f>
              <c:numCache>
                <c:formatCode>General</c:formatCode>
                <c:ptCount val="52"/>
                <c:pt idx="0">
                  <c:v>8499.3219409211779</c:v>
                </c:pt>
                <c:pt idx="1">
                  <c:v>16404.804123137495</c:v>
                </c:pt>
                <c:pt idx="2">
                  <c:v>23792.754684577423</c:v>
                </c:pt>
                <c:pt idx="3">
                  <c:v>30725.730351800816</c:v>
                </c:pt>
                <c:pt idx="4">
                  <c:v>37255.646350869756</c:v>
                </c:pt>
                <c:pt idx="5">
                  <c:v>43426.055223524942</c:v>
                </c:pt>
                <c:pt idx="6">
                  <c:v>49273.847370987503</c:v>
                </c:pt>
                <c:pt idx="7">
                  <c:v>54830.540786694248</c:v>
                </c:pt>
                <c:pt idx="8">
                  <c:v>60123.273491882399</c:v>
                </c:pt>
                <c:pt idx="9">
                  <c:v>65175.577222763903</c:v>
                </c:pt>
                <c:pt idx="10">
                  <c:v>70007.987739005519</c:v>
                </c:pt>
                <c:pt idx="11">
                  <c:v>74638.53144247079</c:v>
                </c:pt>
                <c:pt idx="12">
                  <c:v>79083.117190512858</c:v>
                </c:pt>
                <c:pt idx="13">
                  <c:v>83355.854617961581</c:v>
                </c:pt>
                <c:pt idx="14">
                  <c:v>87469.314896583499</c:v>
                </c:pt>
                <c:pt idx="15">
                  <c:v>91434.745975696569</c:v>
                </c:pt>
                <c:pt idx="16">
                  <c:v>95262.251508608126</c:v>
                </c:pt>
                <c:pt idx="17">
                  <c:v>98960.940570115621</c:v>
                </c:pt>
                <c:pt idx="18">
                  <c:v>102539.05370062744</c:v>
                </c:pt>
                <c:pt idx="19">
                  <c:v>106004.06962679887</c:v>
                </c:pt>
                <c:pt idx="20">
                  <c:v>109362.7961043987</c:v>
                </c:pt>
                <c:pt idx="21">
                  <c:v>112621.44763344251</c:v>
                </c:pt>
                <c:pt idx="22">
                  <c:v>115785.71225590339</c:v>
                </c:pt>
                <c:pt idx="23">
                  <c:v>118860.80922427788</c:v>
                </c:pt>
                <c:pt idx="24">
                  <c:v>121851.53899685852</c:v>
                </c:pt>
                <c:pt idx="25">
                  <c:v>124762.32675190546</c:v>
                </c:pt>
                <c:pt idx="26">
                  <c:v>127597.26040240616</c:v>
                </c:pt>
                <c:pt idx="27">
                  <c:v>130360.12392403407</c:v>
                </c:pt>
                <c:pt idx="28">
                  <c:v>133054.42667229407</c:v>
                </c:pt>
                <c:pt idx="29">
                  <c:v>135683.42925384446</c:v>
                </c:pt>
                <c:pt idx="30">
                  <c:v>138250.16642633482</c:v>
                </c:pt>
                <c:pt idx="31">
                  <c:v>140757.46742667383</c:v>
                </c:pt>
                <c:pt idx="32">
                  <c:v>143207.97406628681</c:v>
                </c:pt>
                <c:pt idx="33">
                  <c:v>145604.15688106132</c:v>
                </c:pt>
                <c:pt idx="34">
                  <c:v>147948.3295813876</c:v>
                </c:pt>
                <c:pt idx="35">
                  <c:v>154519.3973396708</c:v>
                </c:pt>
                <c:pt idx="36">
                  <c:v>160712.39594842569</c:v>
                </c:pt>
                <c:pt idx="37">
                  <c:v>166567.77713775184</c:v>
                </c:pt>
                <c:pt idx="38">
                  <c:v>172119.86247883536</c:v>
                </c:pt>
                <c:pt idx="39">
                  <c:v>173955.8060925912</c:v>
                </c:pt>
                <c:pt idx="40">
                  <c:v>175760.75892452724</c:v>
                </c:pt>
                <c:pt idx="41">
                  <c:v>177535.73104752653</c:v>
                </c:pt>
                <c:pt idx="42">
                  <c:v>179281.68424125924</c:v>
                </c:pt>
                <c:pt idx="43">
                  <c:v>180999.53501339117</c:v>
                </c:pt>
                <c:pt idx="44">
                  <c:v>182690.15738858763</c:v>
                </c:pt>
                <c:pt idx="45">
                  <c:v>184354.38548637839</c:v>
                </c:pt>
                <c:pt idx="46">
                  <c:v>185993.01590675808</c:v>
                </c:pt>
                <c:pt idx="47">
                  <c:v>187606.80994045688</c:v>
                </c:pt>
                <c:pt idx="48">
                  <c:v>189196.49561910034</c:v>
                </c:pt>
                <c:pt idx="49">
                  <c:v>190762.76961896522</c:v>
                </c:pt>
                <c:pt idx="50">
                  <c:v>192306.29903068152</c:v>
                </c:pt>
                <c:pt idx="51">
                  <c:v>193827.72300604312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'Radiohead -- The Bends'!#REF!</c15:sqref>
                        </c15:formulaRef>
                      </c:ext>
                    </c:extLst>
                    <c:strCache>
                      <c:ptCount val="1"/>
                      <c:pt idx="0">
                        <c:v>model 2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CE4-44EA-9E95-31A82B138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766784"/>
        <c:axId val="422469904"/>
      </c:lineChart>
      <c:catAx>
        <c:axId val="65276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week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2469904"/>
        <c:crosses val="autoZero"/>
        <c:auto val="0"/>
        <c:lblAlgn val="ctr"/>
        <c:lblOffset val="100"/>
        <c:tickLblSkip val="153"/>
        <c:tickMarkSkip val="1"/>
        <c:noMultiLvlLbl val="0"/>
      </c:catAx>
      <c:valAx>
        <c:axId val="42246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cum. sales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27667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Radiohead: The Bends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'Radiohead -- The Bends'!$C$1</c:f>
              <c:strCache>
                <c:ptCount val="1"/>
                <c:pt idx="0">
                  <c:v>airplay</c:v>
                </c:pt>
              </c:strCache>
            </c:strRef>
          </c:tx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Bends'!$C$2:$C$53</c:f>
              <c:numCache>
                <c:formatCode>General</c:formatCode>
                <c:ptCount val="52"/>
                <c:pt idx="0">
                  <c:v>1709.8</c:v>
                </c:pt>
                <c:pt idx="1">
                  <c:v>2748</c:v>
                </c:pt>
                <c:pt idx="2">
                  <c:v>4595.8999999999996</c:v>
                </c:pt>
                <c:pt idx="3">
                  <c:v>6801.8</c:v>
                </c:pt>
                <c:pt idx="4">
                  <c:v>8056.5</c:v>
                </c:pt>
                <c:pt idx="5">
                  <c:v>9496.5</c:v>
                </c:pt>
                <c:pt idx="6">
                  <c:v>9218.1</c:v>
                </c:pt>
                <c:pt idx="7">
                  <c:v>8893.4</c:v>
                </c:pt>
                <c:pt idx="8">
                  <c:v>8178.5</c:v>
                </c:pt>
                <c:pt idx="9">
                  <c:v>6640</c:v>
                </c:pt>
                <c:pt idx="10">
                  <c:v>5184.8</c:v>
                </c:pt>
                <c:pt idx="11">
                  <c:v>3885.7</c:v>
                </c:pt>
                <c:pt idx="12">
                  <c:v>2590.5</c:v>
                </c:pt>
                <c:pt idx="13">
                  <c:v>1952.1</c:v>
                </c:pt>
                <c:pt idx="14">
                  <c:v>1406.1</c:v>
                </c:pt>
                <c:pt idx="15">
                  <c:v>1088.5999999999999</c:v>
                </c:pt>
                <c:pt idx="16">
                  <c:v>596.5</c:v>
                </c:pt>
                <c:pt idx="17">
                  <c:v>508.8</c:v>
                </c:pt>
                <c:pt idx="18">
                  <c:v>321</c:v>
                </c:pt>
                <c:pt idx="19">
                  <c:v>207.4</c:v>
                </c:pt>
                <c:pt idx="20">
                  <c:v>115.5</c:v>
                </c:pt>
                <c:pt idx="21">
                  <c:v>185</c:v>
                </c:pt>
                <c:pt idx="22">
                  <c:v>239.8</c:v>
                </c:pt>
                <c:pt idx="23">
                  <c:v>187.1</c:v>
                </c:pt>
                <c:pt idx="24">
                  <c:v>107.2</c:v>
                </c:pt>
                <c:pt idx="25">
                  <c:v>246.2</c:v>
                </c:pt>
                <c:pt idx="26">
                  <c:v>156.9</c:v>
                </c:pt>
                <c:pt idx="27">
                  <c:v>170.7</c:v>
                </c:pt>
                <c:pt idx="28">
                  <c:v>114.4</c:v>
                </c:pt>
                <c:pt idx="29">
                  <c:v>174.4</c:v>
                </c:pt>
                <c:pt idx="30">
                  <c:v>579.70000000000005</c:v>
                </c:pt>
                <c:pt idx="31">
                  <c:v>1443.5</c:v>
                </c:pt>
                <c:pt idx="32">
                  <c:v>1695.7</c:v>
                </c:pt>
                <c:pt idx="33">
                  <c:v>2294.5</c:v>
                </c:pt>
                <c:pt idx="34">
                  <c:v>3910</c:v>
                </c:pt>
                <c:pt idx="35">
                  <c:v>5397.9</c:v>
                </c:pt>
                <c:pt idx="36">
                  <c:v>6417.2</c:v>
                </c:pt>
                <c:pt idx="37">
                  <c:v>6418</c:v>
                </c:pt>
                <c:pt idx="38">
                  <c:v>7969.2</c:v>
                </c:pt>
                <c:pt idx="39">
                  <c:v>8870</c:v>
                </c:pt>
                <c:pt idx="40">
                  <c:v>9017.9</c:v>
                </c:pt>
                <c:pt idx="41">
                  <c:v>8945.7999999999993</c:v>
                </c:pt>
                <c:pt idx="42">
                  <c:v>9594.4</c:v>
                </c:pt>
                <c:pt idx="43">
                  <c:v>9960.7000000000007</c:v>
                </c:pt>
                <c:pt idx="44">
                  <c:v>10371.700000000001</c:v>
                </c:pt>
                <c:pt idx="45">
                  <c:v>9660.7000000000007</c:v>
                </c:pt>
                <c:pt idx="46">
                  <c:v>10335.700000000001</c:v>
                </c:pt>
                <c:pt idx="47">
                  <c:v>8846.4</c:v>
                </c:pt>
                <c:pt idx="48">
                  <c:v>8282.4</c:v>
                </c:pt>
                <c:pt idx="49">
                  <c:v>8033.3</c:v>
                </c:pt>
                <c:pt idx="50">
                  <c:v>6769.2</c:v>
                </c:pt>
                <c:pt idx="51">
                  <c:v>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8-431A-A1CC-AA6BA4C3F27B}"/>
            </c:ext>
          </c:extLst>
        </c:ser>
        <c:ser>
          <c:idx val="1"/>
          <c:order val="1"/>
          <c:tx>
            <c:strRef>
              <c:f>'Radiohead -- The Bends'!$B$1</c:f>
              <c:strCache>
                <c:ptCount val="1"/>
                <c:pt idx="0">
                  <c:v>sales</c:v>
                </c:pt>
              </c:strCache>
            </c:strRef>
          </c:tx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Bends'!$B$2:$B$53</c:f>
              <c:numCache>
                <c:formatCode>General</c:formatCode>
                <c:ptCount val="52"/>
                <c:pt idx="0">
                  <c:v>5250</c:v>
                </c:pt>
                <c:pt idx="1">
                  <c:v>5482</c:v>
                </c:pt>
                <c:pt idx="2">
                  <c:v>4980</c:v>
                </c:pt>
                <c:pt idx="3">
                  <c:v>5517</c:v>
                </c:pt>
                <c:pt idx="4">
                  <c:v>6563</c:v>
                </c:pt>
                <c:pt idx="5">
                  <c:v>6555</c:v>
                </c:pt>
                <c:pt idx="6">
                  <c:v>6413</c:v>
                </c:pt>
                <c:pt idx="7">
                  <c:v>6531</c:v>
                </c:pt>
                <c:pt idx="8">
                  <c:v>6875</c:v>
                </c:pt>
                <c:pt idx="9">
                  <c:v>7565</c:v>
                </c:pt>
                <c:pt idx="10">
                  <c:v>7895</c:v>
                </c:pt>
                <c:pt idx="11">
                  <c:v>7538</c:v>
                </c:pt>
                <c:pt idx="12">
                  <c:v>5296</c:v>
                </c:pt>
                <c:pt idx="13">
                  <c:v>4809</c:v>
                </c:pt>
                <c:pt idx="14">
                  <c:v>4154</c:v>
                </c:pt>
                <c:pt idx="15">
                  <c:v>4730</c:v>
                </c:pt>
                <c:pt idx="16">
                  <c:v>4135</c:v>
                </c:pt>
                <c:pt idx="17">
                  <c:v>3915</c:v>
                </c:pt>
                <c:pt idx="18">
                  <c:v>3407</c:v>
                </c:pt>
                <c:pt idx="19">
                  <c:v>3315</c:v>
                </c:pt>
                <c:pt idx="20">
                  <c:v>3246</c:v>
                </c:pt>
                <c:pt idx="21">
                  <c:v>2656</c:v>
                </c:pt>
                <c:pt idx="22">
                  <c:v>2224</c:v>
                </c:pt>
                <c:pt idx="23">
                  <c:v>2324</c:v>
                </c:pt>
                <c:pt idx="24">
                  <c:v>2194</c:v>
                </c:pt>
                <c:pt idx="25">
                  <c:v>2177</c:v>
                </c:pt>
                <c:pt idx="26">
                  <c:v>2366</c:v>
                </c:pt>
                <c:pt idx="27">
                  <c:v>2402</c:v>
                </c:pt>
                <c:pt idx="28">
                  <c:v>2485</c:v>
                </c:pt>
                <c:pt idx="29">
                  <c:v>2588</c:v>
                </c:pt>
                <c:pt idx="30">
                  <c:v>2453</c:v>
                </c:pt>
                <c:pt idx="31">
                  <c:v>2169</c:v>
                </c:pt>
                <c:pt idx="32">
                  <c:v>2240</c:v>
                </c:pt>
                <c:pt idx="33">
                  <c:v>2590</c:v>
                </c:pt>
                <c:pt idx="34">
                  <c:v>2479</c:v>
                </c:pt>
                <c:pt idx="35">
                  <c:v>2978</c:v>
                </c:pt>
                <c:pt idx="36">
                  <c:v>4167</c:v>
                </c:pt>
                <c:pt idx="37">
                  <c:v>8225</c:v>
                </c:pt>
                <c:pt idx="38">
                  <c:v>7502</c:v>
                </c:pt>
                <c:pt idx="39">
                  <c:v>4967</c:v>
                </c:pt>
                <c:pt idx="40">
                  <c:v>4283</c:v>
                </c:pt>
                <c:pt idx="41">
                  <c:v>4694</c:v>
                </c:pt>
                <c:pt idx="42">
                  <c:v>5030</c:v>
                </c:pt>
                <c:pt idx="43">
                  <c:v>5580</c:v>
                </c:pt>
                <c:pt idx="44">
                  <c:v>6933</c:v>
                </c:pt>
                <c:pt idx="45">
                  <c:v>8967</c:v>
                </c:pt>
                <c:pt idx="46">
                  <c:v>9443</c:v>
                </c:pt>
                <c:pt idx="47">
                  <c:v>9011</c:v>
                </c:pt>
                <c:pt idx="48">
                  <c:v>10025</c:v>
                </c:pt>
                <c:pt idx="49">
                  <c:v>10601</c:v>
                </c:pt>
                <c:pt idx="50">
                  <c:v>11083</c:v>
                </c:pt>
                <c:pt idx="51">
                  <c:v>11136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8-431A-A1CC-AA6BA4C3F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85120"/>
        <c:axId val="498174536"/>
      </c:lineChart>
      <c:dateAx>
        <c:axId val="21358512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crossAx val="498174536"/>
        <c:crosses val="autoZero"/>
        <c:auto val="1"/>
        <c:lblOffset val="100"/>
        <c:baseTimeUnit val="days"/>
      </c:dateAx>
      <c:valAx>
        <c:axId val="498174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8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Radiohead: The Bends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'Radiohead -- The Bends'!$E$1</c:f>
              <c:strCache>
                <c:ptCount val="1"/>
                <c:pt idx="0">
                  <c:v>Cumulative Airplay</c:v>
                </c:pt>
              </c:strCache>
            </c:strRef>
          </c:tx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Bends'!$E$2:$E$53</c:f>
              <c:numCache>
                <c:formatCode>General</c:formatCode>
                <c:ptCount val="52"/>
                <c:pt idx="0">
                  <c:v>1709.8</c:v>
                </c:pt>
                <c:pt idx="1">
                  <c:v>4457.8</c:v>
                </c:pt>
                <c:pt idx="2">
                  <c:v>9053.7000000000007</c:v>
                </c:pt>
                <c:pt idx="3">
                  <c:v>15855.5</c:v>
                </c:pt>
                <c:pt idx="4">
                  <c:v>23912</c:v>
                </c:pt>
                <c:pt idx="5">
                  <c:v>33408.5</c:v>
                </c:pt>
                <c:pt idx="6">
                  <c:v>42626.6</c:v>
                </c:pt>
                <c:pt idx="7">
                  <c:v>51520</c:v>
                </c:pt>
                <c:pt idx="8">
                  <c:v>59698.5</c:v>
                </c:pt>
                <c:pt idx="9">
                  <c:v>66338.5</c:v>
                </c:pt>
                <c:pt idx="10">
                  <c:v>71523.3</c:v>
                </c:pt>
                <c:pt idx="11">
                  <c:v>75409</c:v>
                </c:pt>
                <c:pt idx="12">
                  <c:v>77999.5</c:v>
                </c:pt>
                <c:pt idx="13">
                  <c:v>79951.600000000006</c:v>
                </c:pt>
                <c:pt idx="14">
                  <c:v>81357.700000000012</c:v>
                </c:pt>
                <c:pt idx="15">
                  <c:v>82446.300000000017</c:v>
                </c:pt>
                <c:pt idx="16">
                  <c:v>83042.800000000017</c:v>
                </c:pt>
                <c:pt idx="17">
                  <c:v>83551.60000000002</c:v>
                </c:pt>
                <c:pt idx="18">
                  <c:v>83872.60000000002</c:v>
                </c:pt>
                <c:pt idx="19">
                  <c:v>84080.000000000015</c:v>
                </c:pt>
                <c:pt idx="20">
                  <c:v>84195.500000000015</c:v>
                </c:pt>
                <c:pt idx="21">
                  <c:v>84380.500000000015</c:v>
                </c:pt>
                <c:pt idx="22">
                  <c:v>84620.300000000017</c:v>
                </c:pt>
                <c:pt idx="23">
                  <c:v>84807.400000000023</c:v>
                </c:pt>
                <c:pt idx="24">
                  <c:v>84914.60000000002</c:v>
                </c:pt>
                <c:pt idx="25">
                  <c:v>85160.800000000017</c:v>
                </c:pt>
                <c:pt idx="26">
                  <c:v>85317.700000000012</c:v>
                </c:pt>
                <c:pt idx="27">
                  <c:v>85488.400000000009</c:v>
                </c:pt>
                <c:pt idx="28">
                  <c:v>85602.8</c:v>
                </c:pt>
                <c:pt idx="29">
                  <c:v>85777.2</c:v>
                </c:pt>
                <c:pt idx="30">
                  <c:v>86356.9</c:v>
                </c:pt>
                <c:pt idx="31">
                  <c:v>87800.4</c:v>
                </c:pt>
                <c:pt idx="32">
                  <c:v>89496.099999999991</c:v>
                </c:pt>
                <c:pt idx="33">
                  <c:v>91790.599999999991</c:v>
                </c:pt>
                <c:pt idx="34">
                  <c:v>95700.599999999991</c:v>
                </c:pt>
                <c:pt idx="35">
                  <c:v>101098.49999999999</c:v>
                </c:pt>
                <c:pt idx="36">
                  <c:v>107515.69999999998</c:v>
                </c:pt>
                <c:pt idx="37">
                  <c:v>113933.69999999998</c:v>
                </c:pt>
                <c:pt idx="38">
                  <c:v>121902.89999999998</c:v>
                </c:pt>
                <c:pt idx="39">
                  <c:v>130772.89999999998</c:v>
                </c:pt>
                <c:pt idx="40">
                  <c:v>139790.79999999999</c:v>
                </c:pt>
                <c:pt idx="41">
                  <c:v>148736.59999999998</c:v>
                </c:pt>
                <c:pt idx="42">
                  <c:v>158330.99999999997</c:v>
                </c:pt>
                <c:pt idx="43">
                  <c:v>168291.69999999998</c:v>
                </c:pt>
                <c:pt idx="44">
                  <c:v>178663.4</c:v>
                </c:pt>
                <c:pt idx="45">
                  <c:v>188324.1</c:v>
                </c:pt>
                <c:pt idx="46">
                  <c:v>198659.80000000002</c:v>
                </c:pt>
                <c:pt idx="47">
                  <c:v>207506.2</c:v>
                </c:pt>
                <c:pt idx="48">
                  <c:v>215788.6</c:v>
                </c:pt>
                <c:pt idx="49">
                  <c:v>223821.9</c:v>
                </c:pt>
                <c:pt idx="50">
                  <c:v>230591.1</c:v>
                </c:pt>
                <c:pt idx="51">
                  <c:v>236045.1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A-4DBF-85D1-7DDBC50568B9}"/>
            </c:ext>
          </c:extLst>
        </c:ser>
        <c:ser>
          <c:idx val="1"/>
          <c:order val="1"/>
          <c:tx>
            <c:strRef>
              <c:f>'Radiohead -- The Bends'!$D$1</c:f>
              <c:strCache>
                <c:ptCount val="1"/>
                <c:pt idx="0">
                  <c:v>Cumulative Sales</c:v>
                </c:pt>
              </c:strCache>
            </c:strRef>
          </c:tx>
          <c:cat>
            <c:numRef>
              <c:f>'Radiohead -- The Bends'!$A$2:$A$53</c:f>
              <c:numCache>
                <c:formatCode>m/d/yyyy</c:formatCode>
                <c:ptCount val="52"/>
                <c:pt idx="0">
                  <c:v>34798</c:v>
                </c:pt>
                <c:pt idx="1">
                  <c:v>34805</c:v>
                </c:pt>
                <c:pt idx="2">
                  <c:v>34812</c:v>
                </c:pt>
                <c:pt idx="3">
                  <c:v>34819</c:v>
                </c:pt>
                <c:pt idx="4">
                  <c:v>34826</c:v>
                </c:pt>
                <c:pt idx="5">
                  <c:v>34833</c:v>
                </c:pt>
                <c:pt idx="6">
                  <c:v>34840</c:v>
                </c:pt>
                <c:pt idx="7">
                  <c:v>34847</c:v>
                </c:pt>
                <c:pt idx="8">
                  <c:v>34854</c:v>
                </c:pt>
                <c:pt idx="9">
                  <c:v>34861</c:v>
                </c:pt>
                <c:pt idx="10">
                  <c:v>34868</c:v>
                </c:pt>
                <c:pt idx="11">
                  <c:v>34875</c:v>
                </c:pt>
                <c:pt idx="12">
                  <c:v>34882</c:v>
                </c:pt>
                <c:pt idx="13">
                  <c:v>34889</c:v>
                </c:pt>
                <c:pt idx="14">
                  <c:v>34896</c:v>
                </c:pt>
                <c:pt idx="15">
                  <c:v>34903</c:v>
                </c:pt>
                <c:pt idx="16">
                  <c:v>34910</c:v>
                </c:pt>
                <c:pt idx="17">
                  <c:v>34917</c:v>
                </c:pt>
                <c:pt idx="18">
                  <c:v>34924</c:v>
                </c:pt>
                <c:pt idx="19">
                  <c:v>34931</c:v>
                </c:pt>
                <c:pt idx="20">
                  <c:v>34938</c:v>
                </c:pt>
                <c:pt idx="21">
                  <c:v>34945</c:v>
                </c:pt>
                <c:pt idx="22">
                  <c:v>34952</c:v>
                </c:pt>
                <c:pt idx="23">
                  <c:v>34959</c:v>
                </c:pt>
                <c:pt idx="24">
                  <c:v>34966</c:v>
                </c:pt>
                <c:pt idx="25">
                  <c:v>34973</c:v>
                </c:pt>
                <c:pt idx="26">
                  <c:v>34980</c:v>
                </c:pt>
                <c:pt idx="27">
                  <c:v>34987</c:v>
                </c:pt>
                <c:pt idx="28">
                  <c:v>34994</c:v>
                </c:pt>
                <c:pt idx="29">
                  <c:v>35001</c:v>
                </c:pt>
                <c:pt idx="30">
                  <c:v>35008</c:v>
                </c:pt>
                <c:pt idx="31">
                  <c:v>35015</c:v>
                </c:pt>
                <c:pt idx="32">
                  <c:v>35022</c:v>
                </c:pt>
                <c:pt idx="33">
                  <c:v>35029</c:v>
                </c:pt>
                <c:pt idx="34">
                  <c:v>35036</c:v>
                </c:pt>
                <c:pt idx="35">
                  <c:v>35043</c:v>
                </c:pt>
                <c:pt idx="36">
                  <c:v>35050</c:v>
                </c:pt>
                <c:pt idx="37">
                  <c:v>35057</c:v>
                </c:pt>
                <c:pt idx="38">
                  <c:v>35064</c:v>
                </c:pt>
                <c:pt idx="39">
                  <c:v>35071</c:v>
                </c:pt>
                <c:pt idx="40">
                  <c:v>35078</c:v>
                </c:pt>
                <c:pt idx="41">
                  <c:v>35085</c:v>
                </c:pt>
                <c:pt idx="42">
                  <c:v>35092</c:v>
                </c:pt>
                <c:pt idx="43">
                  <c:v>35099</c:v>
                </c:pt>
                <c:pt idx="44">
                  <c:v>35106</c:v>
                </c:pt>
                <c:pt idx="45">
                  <c:v>35113</c:v>
                </c:pt>
                <c:pt idx="46">
                  <c:v>35120</c:v>
                </c:pt>
                <c:pt idx="47">
                  <c:v>35127</c:v>
                </c:pt>
                <c:pt idx="48">
                  <c:v>35134</c:v>
                </c:pt>
                <c:pt idx="49">
                  <c:v>35141</c:v>
                </c:pt>
                <c:pt idx="50">
                  <c:v>35148</c:v>
                </c:pt>
                <c:pt idx="51">
                  <c:v>35155</c:v>
                </c:pt>
              </c:numCache>
            </c:numRef>
          </c:cat>
          <c:val>
            <c:numRef>
              <c:f>'Radiohead -- The Bends'!$D$2:$D$53</c:f>
              <c:numCache>
                <c:formatCode>General</c:formatCode>
                <c:ptCount val="52"/>
                <c:pt idx="0">
                  <c:v>5250</c:v>
                </c:pt>
                <c:pt idx="1">
                  <c:v>10732</c:v>
                </c:pt>
                <c:pt idx="2">
                  <c:v>15712</c:v>
                </c:pt>
                <c:pt idx="3">
                  <c:v>21229</c:v>
                </c:pt>
                <c:pt idx="4">
                  <c:v>27792</c:v>
                </c:pt>
                <c:pt idx="5">
                  <c:v>34347</c:v>
                </c:pt>
                <c:pt idx="6">
                  <c:v>40760</c:v>
                </c:pt>
                <c:pt idx="7">
                  <c:v>47291</c:v>
                </c:pt>
                <c:pt idx="8">
                  <c:v>54166</c:v>
                </c:pt>
                <c:pt idx="9">
                  <c:v>61731</c:v>
                </c:pt>
                <c:pt idx="10">
                  <c:v>69626</c:v>
                </c:pt>
                <c:pt idx="11">
                  <c:v>77164</c:v>
                </c:pt>
                <c:pt idx="12">
                  <c:v>82460</c:v>
                </c:pt>
                <c:pt idx="13">
                  <c:v>87269</c:v>
                </c:pt>
                <c:pt idx="14">
                  <c:v>91423</c:v>
                </c:pt>
                <c:pt idx="15">
                  <c:v>96153</c:v>
                </c:pt>
                <c:pt idx="16">
                  <c:v>100288</c:v>
                </c:pt>
                <c:pt idx="17">
                  <c:v>104203</c:v>
                </c:pt>
                <c:pt idx="18">
                  <c:v>107610</c:v>
                </c:pt>
                <c:pt idx="19">
                  <c:v>110925</c:v>
                </c:pt>
                <c:pt idx="20">
                  <c:v>114171</c:v>
                </c:pt>
                <c:pt idx="21">
                  <c:v>116827</c:v>
                </c:pt>
                <c:pt idx="22">
                  <c:v>119051</c:v>
                </c:pt>
                <c:pt idx="23">
                  <c:v>121375</c:v>
                </c:pt>
                <c:pt idx="24">
                  <c:v>123569</c:v>
                </c:pt>
                <c:pt idx="25">
                  <c:v>125746</c:v>
                </c:pt>
                <c:pt idx="26">
                  <c:v>128112</c:v>
                </c:pt>
                <c:pt idx="27">
                  <c:v>130514</c:v>
                </c:pt>
                <c:pt idx="28">
                  <c:v>132999</c:v>
                </c:pt>
                <c:pt idx="29">
                  <c:v>135587</c:v>
                </c:pt>
                <c:pt idx="30">
                  <c:v>138040</c:v>
                </c:pt>
                <c:pt idx="31">
                  <c:v>140209</c:v>
                </c:pt>
                <c:pt idx="32">
                  <c:v>142449</c:v>
                </c:pt>
                <c:pt idx="33">
                  <c:v>145039</c:v>
                </c:pt>
                <c:pt idx="34">
                  <c:v>147518</c:v>
                </c:pt>
                <c:pt idx="35">
                  <c:v>150496</c:v>
                </c:pt>
                <c:pt idx="36">
                  <c:v>154663</c:v>
                </c:pt>
                <c:pt idx="37">
                  <c:v>162888</c:v>
                </c:pt>
                <c:pt idx="38">
                  <c:v>170390</c:v>
                </c:pt>
                <c:pt idx="39">
                  <c:v>175357</c:v>
                </c:pt>
                <c:pt idx="40">
                  <c:v>179640</c:v>
                </c:pt>
                <c:pt idx="41">
                  <c:v>184334</c:v>
                </c:pt>
                <c:pt idx="42">
                  <c:v>189364</c:v>
                </c:pt>
                <c:pt idx="43">
                  <c:v>194944</c:v>
                </c:pt>
                <c:pt idx="44">
                  <c:v>201877</c:v>
                </c:pt>
                <c:pt idx="45">
                  <c:v>210844</c:v>
                </c:pt>
                <c:pt idx="46">
                  <c:v>220287</c:v>
                </c:pt>
                <c:pt idx="47">
                  <c:v>229298</c:v>
                </c:pt>
                <c:pt idx="48">
                  <c:v>239323</c:v>
                </c:pt>
                <c:pt idx="49">
                  <c:v>249924</c:v>
                </c:pt>
                <c:pt idx="50">
                  <c:v>261007</c:v>
                </c:pt>
                <c:pt idx="51">
                  <c:v>272143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A-4DBF-85D1-7DDBC5056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922040"/>
        <c:axId val="672922432"/>
      </c:lineChart>
      <c:dateAx>
        <c:axId val="6729220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crossAx val="672922432"/>
        <c:crosses val="autoZero"/>
        <c:auto val="1"/>
        <c:lblOffset val="100"/>
        <c:baseTimeUnit val="days"/>
      </c:dateAx>
      <c:valAx>
        <c:axId val="67292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2922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B-473D-90D3-56ACDF2170A9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E_NT!$R$5:$R$56</c:f>
              <c:numCache>
                <c:formatCode>General</c:formatCode>
                <c:ptCount val="52"/>
                <c:pt idx="0">
                  <c:v>5.5760294768401675</c:v>
                </c:pt>
                <c:pt idx="1">
                  <c:v>11.136497339702988</c:v>
                </c:pt>
                <c:pt idx="2">
                  <c:v>16.681447018027047</c:v>
                </c:pt>
                <c:pt idx="3">
                  <c:v>22.210921820047961</c:v>
                </c:pt>
                <c:pt idx="4">
                  <c:v>27.724964933136228</c:v>
                </c:pt>
                <c:pt idx="5">
                  <c:v>33.223619424134618</c:v>
                </c:pt>
                <c:pt idx="6">
                  <c:v>38.706928239695337</c:v>
                </c:pt>
                <c:pt idx="7">
                  <c:v>44.17493420661431</c:v>
                </c:pt>
                <c:pt idx="8">
                  <c:v>49.627680032166367</c:v>
                </c:pt>
                <c:pt idx="9">
                  <c:v>55.065208304438634</c:v>
                </c:pt>
                <c:pt idx="10">
                  <c:v>60.487561492663048</c:v>
                </c:pt>
                <c:pt idx="11">
                  <c:v>65.894781947548651</c:v>
                </c:pt>
                <c:pt idx="12">
                  <c:v>71.286911901611191</c:v>
                </c:pt>
                <c:pt idx="13">
                  <c:v>76.663993469504376</c:v>
                </c:pt>
                <c:pt idx="14">
                  <c:v>82.02606864834739</c:v>
                </c:pt>
                <c:pt idx="15">
                  <c:v>87.373179318054</c:v>
                </c:pt>
                <c:pt idx="16">
                  <c:v>92.705367241659573</c:v>
                </c:pt>
                <c:pt idx="17">
                  <c:v>98.022674065646456</c:v>
                </c:pt>
                <c:pt idx="18">
                  <c:v>103.32514132026986</c:v>
                </c:pt>
                <c:pt idx="19">
                  <c:v>108.61281041988259</c:v>
                </c:pt>
                <c:pt idx="20">
                  <c:v>113.8857226632574</c:v>
                </c:pt>
                <c:pt idx="21">
                  <c:v>119.14391923391051</c:v>
                </c:pt>
                <c:pt idx="22">
                  <c:v>124.38744120042297</c:v>
                </c:pt>
                <c:pt idx="23">
                  <c:v>129.61632951676151</c:v>
                </c:pt>
                <c:pt idx="24">
                  <c:v>134.83062502259801</c:v>
                </c:pt>
                <c:pt idx="25">
                  <c:v>140.03036844362896</c:v>
                </c:pt>
                <c:pt idx="26">
                  <c:v>145.21560039189325</c:v>
                </c:pt>
                <c:pt idx="27">
                  <c:v>150.38636136608966</c:v>
                </c:pt>
                <c:pt idx="28">
                  <c:v>155.54269175189253</c:v>
                </c:pt>
                <c:pt idx="29">
                  <c:v>160.68463182226841</c:v>
                </c:pt>
                <c:pt idx="30">
                  <c:v>165.81222173778929</c:v>
                </c:pt>
                <c:pt idx="31">
                  <c:v>170.92550154694649</c:v>
                </c:pt>
                <c:pt idx="32">
                  <c:v>176.02451118646448</c:v>
                </c:pt>
                <c:pt idx="33">
                  <c:v>181.10929048161194</c:v>
                </c:pt>
                <c:pt idx="34">
                  <c:v>186.17987914651249</c:v>
                </c:pt>
                <c:pt idx="35">
                  <c:v>191.23631678445594</c:v>
                </c:pt>
                <c:pt idx="36">
                  <c:v>196.27864288820678</c:v>
                </c:pt>
                <c:pt idx="37">
                  <c:v>201.3068968403129</c:v>
                </c:pt>
                <c:pt idx="38">
                  <c:v>206.32111791341276</c:v>
                </c:pt>
                <c:pt idx="39">
                  <c:v>211.32134527054336</c:v>
                </c:pt>
                <c:pt idx="40">
                  <c:v>216.30761796544434</c:v>
                </c:pt>
                <c:pt idx="41">
                  <c:v>221.27997494286492</c:v>
                </c:pt>
                <c:pt idx="42">
                  <c:v>226.23845503886631</c:v>
                </c:pt>
                <c:pt idx="43">
                  <c:v>231.18309698112611</c:v>
                </c:pt>
                <c:pt idx="44">
                  <c:v>236.11393938924044</c:v>
                </c:pt>
                <c:pt idx="45">
                  <c:v>241.03102077502587</c:v>
                </c:pt>
                <c:pt idx="46">
                  <c:v>245.93437954281984</c:v>
                </c:pt>
                <c:pt idx="47">
                  <c:v>250.82405398978037</c:v>
                </c:pt>
                <c:pt idx="48">
                  <c:v>255.7000823061864</c:v>
                </c:pt>
                <c:pt idx="49">
                  <c:v>260.56250257573424</c:v>
                </c:pt>
                <c:pt idx="50">
                  <c:v>265.41135277583692</c:v>
                </c:pt>
                <c:pt idx="51">
                  <c:v>270.24667077791929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3B-473D-90D3-56ACDF217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4274384"/>
        <c:axId val="512661808"/>
        <c:axId val="0"/>
      </c:bar3DChart>
      <c:catAx>
        <c:axId val="57427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1808"/>
        <c:crosses val="autoZero"/>
        <c:auto val="1"/>
        <c:lblAlgn val="ctr"/>
        <c:lblOffset val="100"/>
        <c:noMultiLvlLbl val="0"/>
      </c:catAx>
      <c:valAx>
        <c:axId val="5126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7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8-41B8-BFDB-A66BA2B61024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E_NT!$S$5:$S$56</c:f>
              <c:numCache>
                <c:formatCode>General</c:formatCode>
                <c:ptCount val="52"/>
                <c:pt idx="0">
                  <c:v>5.5760294768401675</c:v>
                </c:pt>
                <c:pt idx="1">
                  <c:v>5.5604678628628204</c:v>
                </c:pt>
                <c:pt idx="2">
                  <c:v>5.5449496783240591</c:v>
                </c:pt>
                <c:pt idx="3">
                  <c:v>5.5294748020209141</c:v>
                </c:pt>
                <c:pt idx="4">
                  <c:v>5.5140431130882677</c:v>
                </c:pt>
                <c:pt idx="5">
                  <c:v>5.4986544909983897</c:v>
                </c:pt>
                <c:pt idx="6">
                  <c:v>5.483308815560715</c:v>
                </c:pt>
                <c:pt idx="7">
                  <c:v>5.4680059669189731</c:v>
                </c:pt>
                <c:pt idx="8">
                  <c:v>5.4527458255520589</c:v>
                </c:pt>
                <c:pt idx="9">
                  <c:v>5.4375282722722647</c:v>
                </c:pt>
                <c:pt idx="10">
                  <c:v>5.4223531882244131</c:v>
                </c:pt>
                <c:pt idx="11">
                  <c:v>5.4072204548856053</c:v>
                </c:pt>
                <c:pt idx="12">
                  <c:v>5.3921299540625469</c:v>
                </c:pt>
                <c:pt idx="13">
                  <c:v>5.3770815678931827</c:v>
                </c:pt>
                <c:pt idx="14">
                  <c:v>5.3620751788430177</c:v>
                </c:pt>
                <c:pt idx="15">
                  <c:v>5.3471106697065975</c:v>
                </c:pt>
                <c:pt idx="16">
                  <c:v>5.3321879236055834</c:v>
                </c:pt>
                <c:pt idx="17">
                  <c:v>5.3173068239868728</c:v>
                </c:pt>
                <c:pt idx="18">
                  <c:v>5.3024672546234104</c:v>
                </c:pt>
                <c:pt idx="19">
                  <c:v>5.2876690996127298</c:v>
                </c:pt>
                <c:pt idx="20">
                  <c:v>5.2729122433748108</c:v>
                </c:pt>
                <c:pt idx="21">
                  <c:v>5.2581965706531006</c:v>
                </c:pt>
                <c:pt idx="22">
                  <c:v>5.2435219665124686</c:v>
                </c:pt>
                <c:pt idx="23">
                  <c:v>5.2288883163385256</c:v>
                </c:pt>
                <c:pt idx="24">
                  <c:v>5.2142955058365192</c:v>
                </c:pt>
                <c:pt idx="25">
                  <c:v>5.1997434210309388</c:v>
                </c:pt>
                <c:pt idx="26">
                  <c:v>5.1852319482642848</c:v>
                </c:pt>
                <c:pt idx="27">
                  <c:v>5.1707609741964147</c:v>
                </c:pt>
                <c:pt idx="28">
                  <c:v>5.1563303858028764</c:v>
                </c:pt>
                <c:pt idx="29">
                  <c:v>5.1419400703758829</c:v>
                </c:pt>
                <c:pt idx="30">
                  <c:v>5.1275899155208693</c:v>
                </c:pt>
                <c:pt idx="31">
                  <c:v>5.1132798091572118</c:v>
                </c:pt>
                <c:pt idx="32">
                  <c:v>5.0990096395179823</c:v>
                </c:pt>
                <c:pt idx="33">
                  <c:v>5.0847792951474453</c:v>
                </c:pt>
                <c:pt idx="34">
                  <c:v>5.0705886649005656</c:v>
                </c:pt>
                <c:pt idx="35">
                  <c:v>5.0564376379434446</c:v>
                </c:pt>
                <c:pt idx="36">
                  <c:v>5.0423261037508276</c:v>
                </c:pt>
                <c:pt idx="37">
                  <c:v>5.0282539521061542</c:v>
                </c:pt>
                <c:pt idx="38">
                  <c:v>5.0142210730998453</c:v>
                </c:pt>
                <c:pt idx="39">
                  <c:v>5.0002273571305986</c:v>
                </c:pt>
                <c:pt idx="40">
                  <c:v>4.9862726949009843</c:v>
                </c:pt>
                <c:pt idx="41">
                  <c:v>4.9723569774205725</c:v>
                </c:pt>
                <c:pt idx="42">
                  <c:v>4.9584800960013888</c:v>
                </c:pt>
                <c:pt idx="43">
                  <c:v>4.944641942259798</c:v>
                </c:pt>
                <c:pt idx="44">
                  <c:v>4.9308424081143389</c:v>
                </c:pt>
                <c:pt idx="45">
                  <c:v>4.917081385785421</c:v>
                </c:pt>
                <c:pt idx="46">
                  <c:v>4.9033587677939918</c:v>
                </c:pt>
                <c:pt idx="47">
                  <c:v>4.8896744469605071</c:v>
                </c:pt>
                <c:pt idx="48">
                  <c:v>4.8760283164060443</c:v>
                </c:pt>
                <c:pt idx="49">
                  <c:v>4.8624202695478624</c:v>
                </c:pt>
                <c:pt idx="50">
                  <c:v>4.8488502001026728</c:v>
                </c:pt>
                <c:pt idx="51">
                  <c:v>4.8353180020823672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8-41B8-BFDB-A66BA2B61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61024"/>
        <c:axId val="512661416"/>
      </c:barChart>
      <c:catAx>
        <c:axId val="51266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1416"/>
        <c:crosses val="autoZero"/>
        <c:auto val="1"/>
        <c:lblAlgn val="ctr"/>
        <c:lblOffset val="100"/>
        <c:noMultiLvlLbl val="1"/>
      </c:catAx>
      <c:valAx>
        <c:axId val="51266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3-41C2-9655-866F5A4F9653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EG!$R$5:$R$56</c:f>
              <c:numCache>
                <c:formatCode>General</c:formatCode>
                <c:ptCount val="52"/>
                <c:pt idx="0">
                  <c:v>5.5754185649576904</c:v>
                </c:pt>
                <c:pt idx="1">
                  <c:v>11.135294486424696</c:v>
                </c:pt>
                <c:pt idx="2">
                  <c:v>16.679671092758362</c:v>
                </c:pt>
                <c:pt idx="3">
                  <c:v>22.208590280867526</c:v>
                </c:pt>
                <c:pt idx="4">
                  <c:v>27.722097762848286</c:v>
                </c:pt>
                <c:pt idx="5">
                  <c:v>33.220235191381732</c:v>
                </c:pt>
                <c:pt idx="6">
                  <c:v>38.703045413694291</c:v>
                </c:pt>
                <c:pt idx="7">
                  <c:v>44.17057115756662</c:v>
                </c:pt>
                <c:pt idx="8">
                  <c:v>49.622853739173188</c:v>
                </c:pt>
                <c:pt idx="9">
                  <c:v>55.059938236992735</c:v>
                </c:pt>
                <c:pt idx="10">
                  <c:v>60.48186572635661</c:v>
                </c:pt>
                <c:pt idx="11">
                  <c:v>65.88867846058389</c:v>
                </c:pt>
                <c:pt idx="12">
                  <c:v>71.28041857520428</c:v>
                </c:pt>
                <c:pt idx="13">
                  <c:v>76.657126813706626</c:v>
                </c:pt>
                <c:pt idx="14">
                  <c:v>82.018847629734765</c:v>
                </c:pt>
                <c:pt idx="15">
                  <c:v>87.365621529273739</c:v>
                </c:pt>
                <c:pt idx="16">
                  <c:v>92.69749017996709</c:v>
                </c:pt>
                <c:pt idx="17">
                  <c:v>98.014495133302404</c:v>
                </c:pt>
                <c:pt idx="18">
                  <c:v>103.31667656802112</c:v>
                </c:pt>
                <c:pt idx="19">
                  <c:v>108.60407832159358</c:v>
                </c:pt>
                <c:pt idx="20">
                  <c:v>113.87674033854923</c:v>
                </c:pt>
                <c:pt idx="21">
                  <c:v>119.13470370897517</c:v>
                </c:pt>
                <c:pt idx="22">
                  <c:v>124.37800816545708</c:v>
                </c:pt>
                <c:pt idx="23">
                  <c:v>129.60669705868088</c:v>
                </c:pt>
                <c:pt idx="24">
                  <c:v>134.82080988962065</c:v>
                </c:pt>
                <c:pt idx="25">
                  <c:v>140.02038729208709</c:v>
                </c:pt>
                <c:pt idx="26">
                  <c:v>145.20546855746352</c:v>
                </c:pt>
                <c:pt idx="27">
                  <c:v>150.37609655505801</c:v>
                </c:pt>
                <c:pt idx="28">
                  <c:v>155.53231034721369</c:v>
                </c:pt>
                <c:pt idx="29">
                  <c:v>160.67415011653185</c:v>
                </c:pt>
                <c:pt idx="30">
                  <c:v>165.80165471809318</c:v>
                </c:pt>
                <c:pt idx="31">
                  <c:v>170.91486654517206</c:v>
                </c:pt>
                <c:pt idx="32">
                  <c:v>176.01382422635226</c:v>
                </c:pt>
                <c:pt idx="33">
                  <c:v>181.09856629266963</c:v>
                </c:pt>
                <c:pt idx="34">
                  <c:v>186.16913478384566</c:v>
                </c:pt>
                <c:pt idx="35">
                  <c:v>191.22556800630863</c:v>
                </c:pt>
                <c:pt idx="36">
                  <c:v>196.26790416975192</c:v>
                </c:pt>
                <c:pt idx="37">
                  <c:v>201.2961849632926</c:v>
                </c:pt>
                <c:pt idx="38">
                  <c:v>206.31044837388978</c:v>
                </c:pt>
                <c:pt idx="39">
                  <c:v>211.31073347791985</c:v>
                </c:pt>
                <c:pt idx="40">
                  <c:v>216.29707806078446</c:v>
                </c:pt>
                <c:pt idx="41">
                  <c:v>221.26952334867323</c:v>
                </c:pt>
                <c:pt idx="42">
                  <c:v>226.22810690672668</c:v>
                </c:pt>
                <c:pt idx="43">
                  <c:v>231.17286620522282</c:v>
                </c:pt>
                <c:pt idx="44">
                  <c:v>236.10384212653179</c:v>
                </c:pt>
                <c:pt idx="45">
                  <c:v>241.02107192250745</c:v>
                </c:pt>
                <c:pt idx="46">
                  <c:v>245.92459275093148</c:v>
                </c:pt>
                <c:pt idx="47">
                  <c:v>250.81444515322261</c:v>
                </c:pt>
                <c:pt idx="48">
                  <c:v>255.69066607056001</c:v>
                </c:pt>
                <c:pt idx="49">
                  <c:v>260.55329235083622</c:v>
                </c:pt>
                <c:pt idx="50">
                  <c:v>265.40236419736084</c:v>
                </c:pt>
                <c:pt idx="51">
                  <c:v>270.23791824323018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3-41C2-9655-866F5A4F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660240"/>
        <c:axId val="512663768"/>
        <c:axId val="0"/>
      </c:bar3DChart>
      <c:catAx>
        <c:axId val="51266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3768"/>
        <c:crosses val="autoZero"/>
        <c:auto val="1"/>
        <c:lblAlgn val="ctr"/>
        <c:lblOffset val="100"/>
        <c:noMultiLvlLbl val="0"/>
      </c:catAx>
      <c:valAx>
        <c:axId val="5126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2-4843-992D-E6F33373E9C5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EG!$S$5:$S$56</c:f>
              <c:numCache>
                <c:formatCode>General</c:formatCode>
                <c:ptCount val="52"/>
                <c:pt idx="0">
                  <c:v>5.5754185649576904</c:v>
                </c:pt>
                <c:pt idx="1">
                  <c:v>5.5598759214670057</c:v>
                </c:pt>
                <c:pt idx="2">
                  <c:v>5.5443766063336675</c:v>
                </c:pt>
                <c:pt idx="3">
                  <c:v>5.5289191881091604</c:v>
                </c:pt>
                <c:pt idx="4">
                  <c:v>5.5135074819807617</c:v>
                </c:pt>
                <c:pt idx="5">
                  <c:v>5.498137428533445</c:v>
                </c:pt>
                <c:pt idx="6">
                  <c:v>5.4828102223125619</c:v>
                </c:pt>
                <c:pt idx="7">
                  <c:v>5.4675257438723257</c:v>
                </c:pt>
                <c:pt idx="8">
                  <c:v>5.4522825816065712</c:v>
                </c:pt>
                <c:pt idx="9">
                  <c:v>5.4370844978195443</c:v>
                </c:pt>
                <c:pt idx="10">
                  <c:v>5.4219274893638758</c:v>
                </c:pt>
                <c:pt idx="11">
                  <c:v>5.4068127342272732</c:v>
                </c:pt>
                <c:pt idx="12">
                  <c:v>5.3917401146204025</c:v>
                </c:pt>
                <c:pt idx="13">
                  <c:v>5.3767082385023368</c:v>
                </c:pt>
                <c:pt idx="14">
                  <c:v>5.3617208160281482</c:v>
                </c:pt>
                <c:pt idx="15">
                  <c:v>5.3467738995389702</c:v>
                </c:pt>
                <c:pt idx="16">
                  <c:v>5.3318686506933499</c:v>
                </c:pt>
                <c:pt idx="17">
                  <c:v>5.3170049533353136</c:v>
                </c:pt>
                <c:pt idx="18">
                  <c:v>5.3021814347187224</c:v>
                </c:pt>
                <c:pt idx="19">
                  <c:v>5.2874017535724516</c:v>
                </c:pt>
                <c:pt idx="20">
                  <c:v>5.2726620169556426</c:v>
                </c:pt>
                <c:pt idx="21">
                  <c:v>5.2579633704259443</c:v>
                </c:pt>
                <c:pt idx="22">
                  <c:v>5.243304456481912</c:v>
                </c:pt>
                <c:pt idx="23">
                  <c:v>5.2286888932238096</c:v>
                </c:pt>
                <c:pt idx="24">
                  <c:v>5.2141128309397544</c:v>
                </c:pt>
                <c:pt idx="25">
                  <c:v>5.1995774024664598</c:v>
                </c:pt>
                <c:pt idx="26">
                  <c:v>5.1850812653764233</c:v>
                </c:pt>
                <c:pt idx="27">
                  <c:v>5.1706279975944902</c:v>
                </c:pt>
                <c:pt idx="28">
                  <c:v>5.156213792155695</c:v>
                </c:pt>
                <c:pt idx="29">
                  <c:v>5.1418397693181461</c:v>
                </c:pt>
                <c:pt idx="30">
                  <c:v>5.1275046015613057</c:v>
                </c:pt>
                <c:pt idx="31">
                  <c:v>5.1132118270789118</c:v>
                </c:pt>
                <c:pt idx="32">
                  <c:v>5.0989576811801829</c:v>
                </c:pt>
                <c:pt idx="33">
                  <c:v>5.0847420663173715</c:v>
                </c:pt>
                <c:pt idx="34">
                  <c:v>5.0705684911760418</c:v>
                </c:pt>
                <c:pt idx="35">
                  <c:v>5.0564332224629638</c:v>
                </c:pt>
                <c:pt idx="36">
                  <c:v>5.042336163443295</c:v>
                </c:pt>
                <c:pt idx="37">
                  <c:v>5.0282807935406737</c:v>
                </c:pt>
                <c:pt idx="38">
                  <c:v>5.0142634105971862</c:v>
                </c:pt>
                <c:pt idx="39">
                  <c:v>5.0002851040300555</c:v>
                </c:pt>
                <c:pt idx="40">
                  <c:v>4.9863445828646213</c:v>
                </c:pt>
                <c:pt idx="41">
                  <c:v>4.9724452878887604</c:v>
                </c:pt>
                <c:pt idx="42">
                  <c:v>4.9585835580534532</c:v>
                </c:pt>
                <c:pt idx="43">
                  <c:v>4.9447592984961375</c:v>
                </c:pt>
                <c:pt idx="44">
                  <c:v>4.9309759213089777</c:v>
                </c:pt>
                <c:pt idx="45">
                  <c:v>4.9172297959756417</c:v>
                </c:pt>
                <c:pt idx="46">
                  <c:v>4.9035208284240461</c:v>
                </c:pt>
                <c:pt idx="47">
                  <c:v>4.8898524022911172</c:v>
                </c:pt>
                <c:pt idx="48">
                  <c:v>4.8762209173374149</c:v>
                </c:pt>
                <c:pt idx="49">
                  <c:v>4.8626262802762277</c:v>
                </c:pt>
                <c:pt idx="50">
                  <c:v>4.8490718465246108</c:v>
                </c:pt>
                <c:pt idx="51">
                  <c:v>4.835554045869328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2-4843-992D-E6F33373E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57888"/>
        <c:axId val="512662592"/>
      </c:barChart>
      <c:catAx>
        <c:axId val="5126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2592"/>
        <c:crosses val="autoZero"/>
        <c:auto val="1"/>
        <c:lblAlgn val="ctr"/>
        <c:lblOffset val="100"/>
        <c:noMultiLvlLbl val="1"/>
      </c:catAx>
      <c:valAx>
        <c:axId val="5126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4-4DD9-86D3-A4302988A060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EG_cov!$R$12:$R$63</c:f>
              <c:numCache>
                <c:formatCode>General</c:formatCode>
                <c:ptCount val="52"/>
                <c:pt idx="0">
                  <c:v>5.3553949617857199</c:v>
                </c:pt>
                <c:pt idx="1">
                  <c:v>10.886003606498607</c:v>
                </c:pt>
                <c:pt idx="2">
                  <c:v>16.754507729781931</c:v>
                </c:pt>
                <c:pt idx="3">
                  <c:v>23.055734429497711</c:v>
                </c:pt>
                <c:pt idx="4">
                  <c:v>29.607263831843422</c:v>
                </c:pt>
                <c:pt idx="5">
                  <c:v>36.110620646756296</c:v>
                </c:pt>
                <c:pt idx="6">
                  <c:v>42.877625296173335</c:v>
                </c:pt>
                <c:pt idx="7">
                  <c:v>49.548090069092112</c:v>
                </c:pt>
                <c:pt idx="8">
                  <c:v>56.03797621403239</c:v>
                </c:pt>
                <c:pt idx="9">
                  <c:v>62.180355567568178</c:v>
                </c:pt>
                <c:pt idx="10">
                  <c:v>68.011089153662937</c:v>
                </c:pt>
                <c:pt idx="11">
                  <c:v>73.575921409057003</c:v>
                </c:pt>
                <c:pt idx="12">
                  <c:v>78.888347661622447</c:v>
                </c:pt>
                <c:pt idx="13">
                  <c:v>84.073621091003133</c:v>
                </c:pt>
                <c:pt idx="14">
                  <c:v>89.150820988244789</c:v>
                </c:pt>
                <c:pt idx="15">
                  <c:v>94.16076629147851</c:v>
                </c:pt>
                <c:pt idx="16">
                  <c:v>99.07556490372049</c:v>
                </c:pt>
                <c:pt idx="17">
                  <c:v>103.96320609867638</c:v>
                </c:pt>
                <c:pt idx="18">
                  <c:v>108.80755358275462</c:v>
                </c:pt>
                <c:pt idx="19">
                  <c:v>111.94267328462671</c:v>
                </c:pt>
                <c:pt idx="20">
                  <c:v>115.98716945834676</c:v>
                </c:pt>
                <c:pt idx="21">
                  <c:v>117.90373580150404</c:v>
                </c:pt>
                <c:pt idx="22">
                  <c:v>119.90112693047506</c:v>
                </c:pt>
                <c:pt idx="23">
                  <c:v>121.92495832804707</c:v>
                </c:pt>
                <c:pt idx="24">
                  <c:v>123.95394887718037</c:v>
                </c:pt>
                <c:pt idx="25">
                  <c:v>125.9953192638481</c:v>
                </c:pt>
                <c:pt idx="26">
                  <c:v>128.12284334000168</c:v>
                </c:pt>
                <c:pt idx="27">
                  <c:v>130.34126053935213</c:v>
                </c:pt>
                <c:pt idx="28">
                  <c:v>132.64326799013239</c:v>
                </c:pt>
                <c:pt idx="29">
                  <c:v>135.03603765867211</c:v>
                </c:pt>
                <c:pt idx="30">
                  <c:v>137.54699913283375</c:v>
                </c:pt>
                <c:pt idx="31">
                  <c:v>140.21769796430482</c:v>
                </c:pt>
                <c:pt idx="32">
                  <c:v>142.99526824447685</c:v>
                </c:pt>
                <c:pt idx="33">
                  <c:v>145.91274486146676</c:v>
                </c:pt>
                <c:pt idx="34">
                  <c:v>149.73468991752537</c:v>
                </c:pt>
                <c:pt idx="35">
                  <c:v>153.85567152444546</c:v>
                </c:pt>
                <c:pt idx="36">
                  <c:v>158.22263345149469</c:v>
                </c:pt>
                <c:pt idx="37">
                  <c:v>166.43199783916063</c:v>
                </c:pt>
                <c:pt idx="38">
                  <c:v>171.22552174211836</c:v>
                </c:pt>
                <c:pt idx="39">
                  <c:v>175.39863446667425</c:v>
                </c:pt>
                <c:pt idx="40">
                  <c:v>179.67145805779782</c:v>
                </c:pt>
                <c:pt idx="41">
                  <c:v>187.64717051368885</c:v>
                </c:pt>
                <c:pt idx="42">
                  <c:v>195.91142956658868</c:v>
                </c:pt>
                <c:pt idx="43">
                  <c:v>204.38402524467202</c:v>
                </c:pt>
                <c:pt idx="44">
                  <c:v>213.07394856177609</c:v>
                </c:pt>
                <c:pt idx="45">
                  <c:v>221.6485232576193</c:v>
                </c:pt>
                <c:pt idx="46">
                  <c:v>230.50516750521854</c:v>
                </c:pt>
                <c:pt idx="47">
                  <c:v>239.00385204502172</c:v>
                </c:pt>
                <c:pt idx="48">
                  <c:v>247.41150399671974</c:v>
                </c:pt>
                <c:pt idx="49">
                  <c:v>255.81175335880403</c:v>
                </c:pt>
                <c:pt idx="50">
                  <c:v>263.9178388319894</c:v>
                </c:pt>
                <c:pt idx="51">
                  <c:v>271.72279692102296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4-4DD9-86D3-A4302988A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658280"/>
        <c:axId val="512663376"/>
        <c:axId val="0"/>
      </c:bar3DChart>
      <c:catAx>
        <c:axId val="51265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3376"/>
        <c:crosses val="autoZero"/>
        <c:auto val="1"/>
        <c:lblAlgn val="ctr"/>
        <c:lblOffset val="100"/>
        <c:noMultiLvlLbl val="0"/>
      </c:catAx>
      <c:valAx>
        <c:axId val="5126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D-427A-BBC3-C166C094E312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EG_cov!$S$12:$S$63</c:f>
              <c:numCache>
                <c:formatCode>General</c:formatCode>
                <c:ptCount val="52"/>
                <c:pt idx="0">
                  <c:v>5.3553949617857199</c:v>
                </c:pt>
                <c:pt idx="1">
                  <c:v>5.5306086447128866</c:v>
                </c:pt>
                <c:pt idx="2">
                  <c:v>5.8685041232833246</c:v>
                </c:pt>
                <c:pt idx="3">
                  <c:v>6.3012266997157784</c:v>
                </c:pt>
                <c:pt idx="4">
                  <c:v>6.5515294023457127</c:v>
                </c:pt>
                <c:pt idx="5">
                  <c:v>6.5033568149128751</c:v>
                </c:pt>
                <c:pt idx="6">
                  <c:v>6.7670046494170411</c:v>
                </c:pt>
                <c:pt idx="7">
                  <c:v>6.6704647729187716</c:v>
                </c:pt>
                <c:pt idx="8">
                  <c:v>6.4898861449402823</c:v>
                </c:pt>
                <c:pt idx="9">
                  <c:v>6.1423793535357873</c:v>
                </c:pt>
                <c:pt idx="10">
                  <c:v>5.8307335860947607</c:v>
                </c:pt>
                <c:pt idx="11">
                  <c:v>5.5648322553940588</c:v>
                </c:pt>
                <c:pt idx="12">
                  <c:v>5.3124262525654498</c:v>
                </c:pt>
                <c:pt idx="13">
                  <c:v>5.1852734293806879</c:v>
                </c:pt>
                <c:pt idx="14">
                  <c:v>5.0771998972416466</c:v>
                </c:pt>
                <c:pt idx="15">
                  <c:v>5.0099453032337316</c:v>
                </c:pt>
                <c:pt idx="16">
                  <c:v>4.9147986122419773</c:v>
                </c:pt>
                <c:pt idx="17">
                  <c:v>4.8876411949558829</c:v>
                </c:pt>
                <c:pt idx="18">
                  <c:v>4.8443474840782486</c:v>
                </c:pt>
                <c:pt idx="19">
                  <c:v>3.13511970187208</c:v>
                </c:pt>
                <c:pt idx="20">
                  <c:v>4.0444961737200469</c:v>
                </c:pt>
                <c:pt idx="21">
                  <c:v>1.9165663431572888</c:v>
                </c:pt>
                <c:pt idx="22">
                  <c:v>1.9973911289710156</c:v>
                </c:pt>
                <c:pt idx="23">
                  <c:v>2.0238313975720068</c:v>
                </c:pt>
                <c:pt idx="24">
                  <c:v>2.0289905491333027</c:v>
                </c:pt>
                <c:pt idx="25">
                  <c:v>2.0413703866677402</c:v>
                </c:pt>
                <c:pt idx="26">
                  <c:v>2.1275240761535752</c:v>
                </c:pt>
                <c:pt idx="27">
                  <c:v>2.2184171993504531</c:v>
                </c:pt>
                <c:pt idx="28">
                  <c:v>2.3020074507802413</c:v>
                </c:pt>
                <c:pt idx="29">
                  <c:v>2.3927696685397404</c:v>
                </c:pt>
                <c:pt idx="30">
                  <c:v>2.5109614741616326</c:v>
                </c:pt>
                <c:pt idx="31">
                  <c:v>2.6706988314710856</c:v>
                </c:pt>
                <c:pt idx="32">
                  <c:v>2.7775702801720037</c:v>
                </c:pt>
                <c:pt idx="33">
                  <c:v>2.9174766169899335</c:v>
                </c:pt>
                <c:pt idx="34">
                  <c:v>3.8219450560585955</c:v>
                </c:pt>
                <c:pt idx="35">
                  <c:v>4.1209816069200933</c:v>
                </c:pt>
                <c:pt idx="36">
                  <c:v>4.3669619270492177</c:v>
                </c:pt>
                <c:pt idx="37">
                  <c:v>8.2093643876659517</c:v>
                </c:pt>
                <c:pt idx="38">
                  <c:v>4.7935239029577303</c:v>
                </c:pt>
                <c:pt idx="39">
                  <c:v>4.1731127245558941</c:v>
                </c:pt>
                <c:pt idx="40">
                  <c:v>4.2728235911235757</c:v>
                </c:pt>
                <c:pt idx="41">
                  <c:v>7.9757124558910153</c:v>
                </c:pt>
                <c:pt idx="42">
                  <c:v>8.2642590528998472</c:v>
                </c:pt>
                <c:pt idx="43">
                  <c:v>8.4725956780833389</c:v>
                </c:pt>
                <c:pt idx="44">
                  <c:v>8.6899233171040535</c:v>
                </c:pt>
                <c:pt idx="45">
                  <c:v>8.5745746958432179</c:v>
                </c:pt>
                <c:pt idx="46">
                  <c:v>8.8566442475992435</c:v>
                </c:pt>
                <c:pt idx="47">
                  <c:v>8.4986845398031807</c:v>
                </c:pt>
                <c:pt idx="48">
                  <c:v>8.4076519516980142</c:v>
                </c:pt>
                <c:pt idx="49">
                  <c:v>8.4002493620842777</c:v>
                </c:pt>
                <c:pt idx="50">
                  <c:v>8.1060854731853649</c:v>
                </c:pt>
                <c:pt idx="51">
                  <c:v>7.8049580890335868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BD-427A-BBC3-C166C094E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59456"/>
        <c:axId val="512662984"/>
      </c:barChart>
      <c:catAx>
        <c:axId val="51265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2984"/>
        <c:crosses val="autoZero"/>
        <c:auto val="1"/>
        <c:lblAlgn val="ctr"/>
        <c:lblOffset val="100"/>
        <c:noMultiLvlLbl val="1"/>
      </c:catAx>
      <c:valAx>
        <c:axId val="51266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9-4A6A-BC53-8E2666577DD6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EG_NT!$R$7:$R$58</c:f>
              <c:numCache>
                <c:formatCode>General</c:formatCode>
                <c:ptCount val="52"/>
                <c:pt idx="0">
                  <c:v>5.575117235802753</c:v>
                </c:pt>
                <c:pt idx="1">
                  <c:v>11.134692157973758</c:v>
                </c:pt>
                <c:pt idx="2">
                  <c:v>16.678770482016205</c:v>
                </c:pt>
                <c:pt idx="3">
                  <c:v>22.207393022698955</c:v>
                </c:pt>
                <c:pt idx="4">
                  <c:v>27.720605241008901</c:v>
                </c:pt>
                <c:pt idx="5">
                  <c:v>33.218447724483383</c:v>
                </c:pt>
                <c:pt idx="6">
                  <c:v>38.70096568100918</c:v>
                </c:pt>
                <c:pt idx="7">
                  <c:v>44.168199472156637</c:v>
                </c:pt>
                <c:pt idx="8">
                  <c:v>49.620194054122614</c:v>
                </c:pt>
                <c:pt idx="9">
                  <c:v>55.056990732365662</c:v>
                </c:pt>
                <c:pt idx="10">
                  <c:v>60.478630707001642</c:v>
                </c:pt>
                <c:pt idx="11">
                  <c:v>65.885158559317048</c:v>
                </c:pt>
                <c:pt idx="12">
                  <c:v>71.276614091452899</c:v>
                </c:pt>
                <c:pt idx="13">
                  <c:v>76.653041636493825</c:v>
                </c:pt>
                <c:pt idx="14">
                  <c:v>82.014480774986751</c:v>
                </c:pt>
                <c:pt idx="15">
                  <c:v>87.360975593196201</c:v>
                </c:pt>
                <c:pt idx="16">
                  <c:v>92.692565451308283</c:v>
                </c:pt>
                <c:pt idx="17">
                  <c:v>98.009294190141858</c:v>
                </c:pt>
                <c:pt idx="18">
                  <c:v>103.31120095074914</c:v>
                </c:pt>
                <c:pt idx="19">
                  <c:v>108.59832932986961</c:v>
                </c:pt>
                <c:pt idx="20">
                  <c:v>113.87071825064174</c:v>
                </c:pt>
                <c:pt idx="21">
                  <c:v>119.12841106708449</c:v>
                </c:pt>
                <c:pt idx="22">
                  <c:v>124.37144648563581</c:v>
                </c:pt>
                <c:pt idx="23">
                  <c:v>129.59986761894555</c:v>
                </c:pt>
                <c:pt idx="24">
                  <c:v>134.81371295795748</c:v>
                </c:pt>
                <c:pt idx="25">
                  <c:v>140.01302425774406</c:v>
                </c:pt>
                <c:pt idx="26">
                  <c:v>145.19784314761023</c:v>
                </c:pt>
                <c:pt idx="27">
                  <c:v>150.36820779750605</c:v>
                </c:pt>
                <c:pt idx="28">
                  <c:v>155.52416072252123</c:v>
                </c:pt>
                <c:pt idx="29">
                  <c:v>160.66573988009844</c:v>
                </c:pt>
                <c:pt idx="30">
                  <c:v>165.79298754862913</c:v>
                </c:pt>
                <c:pt idx="31">
                  <c:v>170.90594147423124</c:v>
                </c:pt>
                <c:pt idx="32">
                  <c:v>176.00464260398948</c:v>
                </c:pt>
                <c:pt idx="33">
                  <c:v>181.08913176165382</c:v>
                </c:pt>
                <c:pt idx="34">
                  <c:v>186.15944637856029</c:v>
                </c:pt>
                <c:pt idx="35">
                  <c:v>191.21562814710327</c:v>
                </c:pt>
                <c:pt idx="36">
                  <c:v>196.25771429022379</c:v>
                </c:pt>
                <c:pt idx="37">
                  <c:v>201.2857462681979</c:v>
                </c:pt>
                <c:pt idx="38">
                  <c:v>206.29976109673186</c:v>
                </c:pt>
                <c:pt idx="39">
                  <c:v>211.29979893055625</c:v>
                </c:pt>
                <c:pt idx="40">
                  <c:v>216.2858998034547</c:v>
                </c:pt>
                <c:pt idx="41">
                  <c:v>221.25810042244169</c:v>
                </c:pt>
                <c:pt idx="42">
                  <c:v>226.21644060737921</c:v>
                </c:pt>
                <c:pt idx="43">
                  <c:v>231.16096005819088</c:v>
                </c:pt>
                <c:pt idx="44">
                  <c:v>236.09169517577399</c:v>
                </c:pt>
                <c:pt idx="45">
                  <c:v>241.00868650478381</c:v>
                </c:pt>
                <c:pt idx="46">
                  <c:v>245.91197024345945</c:v>
                </c:pt>
                <c:pt idx="47">
                  <c:v>250.80158565974293</c:v>
                </c:pt>
                <c:pt idx="48">
                  <c:v>255.677571903299</c:v>
                </c:pt>
                <c:pt idx="49">
                  <c:v>260.53996487049312</c:v>
                </c:pt>
                <c:pt idx="50">
                  <c:v>265.38880350179346</c:v>
                </c:pt>
                <c:pt idx="51">
                  <c:v>270.22412662037783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9-4A6A-BC53-8E2666577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658672"/>
        <c:axId val="512656320"/>
        <c:axId val="0"/>
      </c:bar3DChart>
      <c:catAx>
        <c:axId val="5126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6320"/>
        <c:crosses val="autoZero"/>
        <c:auto val="1"/>
        <c:lblAlgn val="ctr"/>
        <c:lblOffset val="100"/>
        <c:noMultiLvlLbl val="0"/>
      </c:catAx>
      <c:valAx>
        <c:axId val="5126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0-4C33-A24C-387506378FE7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EG_NT!$S$7:$S$58</c:f>
              <c:numCache>
                <c:formatCode>General</c:formatCode>
                <c:ptCount val="52"/>
                <c:pt idx="0">
                  <c:v>5.575117235802753</c:v>
                </c:pt>
                <c:pt idx="1">
                  <c:v>5.559574922171004</c:v>
                </c:pt>
                <c:pt idx="2">
                  <c:v>5.5440783240424469</c:v>
                </c:pt>
                <c:pt idx="3">
                  <c:v>5.5286225406827523</c:v>
                </c:pt>
                <c:pt idx="4">
                  <c:v>5.5132122183099428</c:v>
                </c:pt>
                <c:pt idx="5">
                  <c:v>5.4978424834744821</c:v>
                </c:pt>
                <c:pt idx="6">
                  <c:v>5.4825179565257951</c:v>
                </c:pt>
                <c:pt idx="7">
                  <c:v>5.4672337911474616</c:v>
                </c:pt>
                <c:pt idx="8">
                  <c:v>5.4519945819659767</c:v>
                </c:pt>
                <c:pt idx="9">
                  <c:v>5.4367966782430459</c:v>
                </c:pt>
                <c:pt idx="10">
                  <c:v>5.4216399746359816</c:v>
                </c:pt>
                <c:pt idx="11">
                  <c:v>5.4065278523154072</c:v>
                </c:pt>
                <c:pt idx="12">
                  <c:v>5.3914555321358524</c:v>
                </c:pt>
                <c:pt idx="13">
                  <c:v>5.3764275450409187</c:v>
                </c:pt>
                <c:pt idx="14">
                  <c:v>5.3614391384929352</c:v>
                </c:pt>
                <c:pt idx="15">
                  <c:v>5.346494818209452</c:v>
                </c:pt>
                <c:pt idx="16">
                  <c:v>5.3315898581120793</c:v>
                </c:pt>
                <c:pt idx="17">
                  <c:v>5.3167287388335707</c:v>
                </c:pt>
                <c:pt idx="18">
                  <c:v>5.3019067606072809</c:v>
                </c:pt>
                <c:pt idx="19">
                  <c:v>5.2871283791204728</c:v>
                </c:pt>
                <c:pt idx="20">
                  <c:v>5.2723889207721282</c:v>
                </c:pt>
                <c:pt idx="21">
                  <c:v>5.2576928164427414</c:v>
                </c:pt>
                <c:pt idx="22">
                  <c:v>5.2430354185513393</c:v>
                </c:pt>
                <c:pt idx="23">
                  <c:v>5.2284211333097215</c:v>
                </c:pt>
                <c:pt idx="24">
                  <c:v>5.2138453390119244</c:v>
                </c:pt>
                <c:pt idx="25">
                  <c:v>5.1993112997865962</c:v>
                </c:pt>
                <c:pt idx="26">
                  <c:v>5.1848188898661611</c:v>
                </c:pt>
                <c:pt idx="27">
                  <c:v>5.1703646498958147</c:v>
                </c:pt>
                <c:pt idx="28">
                  <c:v>5.1559529250151943</c:v>
                </c:pt>
                <c:pt idx="29">
                  <c:v>5.1415791575772083</c:v>
                </c:pt>
                <c:pt idx="30">
                  <c:v>5.1272476685306767</c:v>
                </c:pt>
                <c:pt idx="31">
                  <c:v>5.1129539256021257</c:v>
                </c:pt>
                <c:pt idx="32">
                  <c:v>5.0987011297582434</c:v>
                </c:pt>
                <c:pt idx="33">
                  <c:v>5.0844891576643239</c:v>
                </c:pt>
                <c:pt idx="34">
                  <c:v>5.0703146169064901</c:v>
                </c:pt>
                <c:pt idx="35">
                  <c:v>5.056181768542972</c:v>
                </c:pt>
                <c:pt idx="36">
                  <c:v>5.0420861431205166</c:v>
                </c:pt>
                <c:pt idx="37">
                  <c:v>5.0280319779741065</c:v>
                </c:pt>
                <c:pt idx="38">
                  <c:v>5.0140148285339752</c:v>
                </c:pt>
                <c:pt idx="39">
                  <c:v>5.0000378338243836</c:v>
                </c:pt>
                <c:pt idx="40">
                  <c:v>4.9861008728984411</c:v>
                </c:pt>
                <c:pt idx="41">
                  <c:v>4.9722006189869825</c:v>
                </c:pt>
                <c:pt idx="42">
                  <c:v>4.9583401849375432</c:v>
                </c:pt>
                <c:pt idx="43">
                  <c:v>4.9445194508116463</c:v>
                </c:pt>
                <c:pt idx="44">
                  <c:v>4.9307351175831293</c:v>
                </c:pt>
                <c:pt idx="45">
                  <c:v>4.9169913290098011</c:v>
                </c:pt>
                <c:pt idx="46">
                  <c:v>4.9032837386756567</c:v>
                </c:pt>
                <c:pt idx="47">
                  <c:v>4.8896154162834655</c:v>
                </c:pt>
                <c:pt idx="48">
                  <c:v>4.8759862435560635</c:v>
                </c:pt>
                <c:pt idx="49">
                  <c:v>4.8623929671941513</c:v>
                </c:pt>
                <c:pt idx="50">
                  <c:v>4.8488386313003122</c:v>
                </c:pt>
                <c:pt idx="51">
                  <c:v>4.835323118584367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0-4C33-A24C-387506378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59064"/>
        <c:axId val="512665336"/>
      </c:barChart>
      <c:catAx>
        <c:axId val="51265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5336"/>
        <c:crosses val="autoZero"/>
        <c:auto val="1"/>
        <c:lblAlgn val="ctr"/>
        <c:lblOffset val="100"/>
        <c:noMultiLvlLbl val="1"/>
      </c:catAx>
      <c:valAx>
        <c:axId val="51266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6-4162-9E98-DE734FFF3C04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EG_NT_cov!$R$13:$R$64</c:f>
              <c:numCache>
                <c:formatCode>General</c:formatCode>
                <c:ptCount val="52"/>
                <c:pt idx="0">
                  <c:v>5.3795137721914932</c:v>
                </c:pt>
                <c:pt idx="1">
                  <c:v>10.922590079954491</c:v>
                </c:pt>
                <c:pt idx="2">
                  <c:v>16.781364356440434</c:v>
                </c:pt>
                <c:pt idx="3">
                  <c:v>23.042997374856121</c:v>
                </c:pt>
                <c:pt idx="4">
                  <c:v>29.535997552812734</c:v>
                </c:pt>
                <c:pt idx="5">
                  <c:v>36.305663864791548</c:v>
                </c:pt>
                <c:pt idx="6">
                  <c:v>42.994054676236139</c:v>
                </c:pt>
                <c:pt idx="7">
                  <c:v>49.590969273045765</c:v>
                </c:pt>
                <c:pt idx="8">
                  <c:v>56.018336409915058</c:v>
                </c:pt>
                <c:pt idx="9">
                  <c:v>62.120464018622613</c:v>
                </c:pt>
                <c:pt idx="10">
                  <c:v>67.929969243013545</c:v>
                </c:pt>
                <c:pt idx="11">
                  <c:v>73.488975047709417</c:v>
                </c:pt>
                <c:pt idx="12">
                  <c:v>78.80959043915162</c:v>
                </c:pt>
                <c:pt idx="13">
                  <c:v>84.009235920759451</c:v>
                </c:pt>
                <c:pt idx="14">
                  <c:v>89.10578148884359</c:v>
                </c:pt>
                <c:pt idx="15">
                  <c:v>94.137643115295418</c:v>
                </c:pt>
                <c:pt idx="16">
                  <c:v>99.078495851398074</c:v>
                </c:pt>
                <c:pt idx="17">
                  <c:v>103.99246825120387</c:v>
                </c:pt>
                <c:pt idx="18">
                  <c:v>108.86433858970287</c:v>
                </c:pt>
                <c:pt idx="19">
                  <c:v>111.97496092633907</c:v>
                </c:pt>
                <c:pt idx="20">
                  <c:v>116.06477958413178</c:v>
                </c:pt>
                <c:pt idx="21">
                  <c:v>117.99001757082769</c:v>
                </c:pt>
                <c:pt idx="22">
                  <c:v>119.99181948330425</c:v>
                </c:pt>
                <c:pt idx="23">
                  <c:v>122.01668340623102</c:v>
                </c:pt>
                <c:pt idx="24">
                  <c:v>124.04486670283377</c:v>
                </c:pt>
                <c:pt idx="25">
                  <c:v>126.08367638473474</c:v>
                </c:pt>
                <c:pt idx="26">
                  <c:v>128.21015533190015</c:v>
                </c:pt>
                <c:pt idx="27">
                  <c:v>130.42884852729847</c:v>
                </c:pt>
                <c:pt idx="28">
                  <c:v>132.73288712905844</c:v>
                </c:pt>
                <c:pt idx="29">
                  <c:v>135.12892503436314</c:v>
                </c:pt>
                <c:pt idx="30">
                  <c:v>137.6426202378448</c:v>
                </c:pt>
                <c:pt idx="31">
                  <c:v>140.3128244022889</c:v>
                </c:pt>
                <c:pt idx="32">
                  <c:v>143.0897212810132</c:v>
                </c:pt>
                <c:pt idx="33">
                  <c:v>146.00410048011753</c:v>
                </c:pt>
                <c:pt idx="34">
                  <c:v>149.84315831641047</c:v>
                </c:pt>
                <c:pt idx="35">
                  <c:v>153.97115911318113</c:v>
                </c:pt>
                <c:pt idx="36">
                  <c:v>158.33754839795051</c:v>
                </c:pt>
                <c:pt idx="37">
                  <c:v>166.51560258362338</c:v>
                </c:pt>
                <c:pt idx="38">
                  <c:v>171.29506344951398</c:v>
                </c:pt>
                <c:pt idx="39">
                  <c:v>175.41382602355398</c:v>
                </c:pt>
                <c:pt idx="40">
                  <c:v>179.63050376060204</c:v>
                </c:pt>
                <c:pt idx="41">
                  <c:v>187.58579943698774</c:v>
                </c:pt>
                <c:pt idx="42">
                  <c:v>195.82328609092116</c:v>
                </c:pt>
                <c:pt idx="43">
                  <c:v>204.26740614774965</c:v>
                </c:pt>
                <c:pt idx="44">
                  <c:v>212.92607414772789</c:v>
                </c:pt>
                <c:pt idx="45">
                  <c:v>221.48741726681249</c:v>
                </c:pt>
                <c:pt idx="46">
                  <c:v>230.32307707913972</c:v>
                </c:pt>
                <c:pt idx="47">
                  <c:v>238.83240727407892</c:v>
                </c:pt>
                <c:pt idx="48">
                  <c:v>247.26480475820955</c:v>
                </c:pt>
                <c:pt idx="49">
                  <c:v>255.69834714466822</c:v>
                </c:pt>
                <c:pt idx="50">
                  <c:v>263.86178800007531</c:v>
                </c:pt>
                <c:pt idx="51">
                  <c:v>271.7470093534385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6-4162-9E98-DE734FFF3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660632"/>
        <c:axId val="512659848"/>
        <c:axId val="0"/>
      </c:bar3DChart>
      <c:catAx>
        <c:axId val="51266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9848"/>
        <c:crosses val="autoZero"/>
        <c:auto val="1"/>
        <c:lblAlgn val="ctr"/>
        <c:lblOffset val="100"/>
        <c:noMultiLvlLbl val="0"/>
      </c:catAx>
      <c:valAx>
        <c:axId val="51265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4-4B96-BC31-8F0922C10192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EG_NT_cov!$S$13:$S$64</c:f>
              <c:numCache>
                <c:formatCode>General</c:formatCode>
                <c:ptCount val="52"/>
                <c:pt idx="0">
                  <c:v>5.3795137721914932</c:v>
                </c:pt>
                <c:pt idx="1">
                  <c:v>5.5430763077629974</c:v>
                </c:pt>
                <c:pt idx="2">
                  <c:v>5.8587742764859421</c:v>
                </c:pt>
                <c:pt idx="3">
                  <c:v>6.2616330184156883</c:v>
                </c:pt>
                <c:pt idx="4">
                  <c:v>6.4930001779566133</c:v>
                </c:pt>
                <c:pt idx="5">
                  <c:v>6.7696663119788116</c:v>
                </c:pt>
                <c:pt idx="6">
                  <c:v>6.6883908114445942</c:v>
                </c:pt>
                <c:pt idx="7">
                  <c:v>6.5969145968096248</c:v>
                </c:pt>
                <c:pt idx="8">
                  <c:v>6.4273671368692904</c:v>
                </c:pt>
                <c:pt idx="9">
                  <c:v>6.1021276087075558</c:v>
                </c:pt>
                <c:pt idx="10">
                  <c:v>5.8095052243909358</c:v>
                </c:pt>
                <c:pt idx="11">
                  <c:v>5.5590058046958717</c:v>
                </c:pt>
                <c:pt idx="12">
                  <c:v>5.3206153914421987</c:v>
                </c:pt>
                <c:pt idx="13">
                  <c:v>5.1996454816078401</c:v>
                </c:pt>
                <c:pt idx="14">
                  <c:v>5.096545568084129</c:v>
                </c:pt>
                <c:pt idx="15">
                  <c:v>5.0318616264518337</c:v>
                </c:pt>
                <c:pt idx="16">
                  <c:v>4.9408527361026602</c:v>
                </c:pt>
                <c:pt idx="17">
                  <c:v>4.9139723998057878</c:v>
                </c:pt>
                <c:pt idx="18">
                  <c:v>4.8718703384989928</c:v>
                </c:pt>
                <c:pt idx="19">
                  <c:v>3.1106223366361982</c:v>
                </c:pt>
                <c:pt idx="20">
                  <c:v>4.0898186577927316</c:v>
                </c:pt>
                <c:pt idx="21">
                  <c:v>1.925237986695902</c:v>
                </c:pt>
                <c:pt idx="22">
                  <c:v>2.001801912476564</c:v>
                </c:pt>
                <c:pt idx="23">
                  <c:v>2.0248639229267646</c:v>
                </c:pt>
                <c:pt idx="24">
                  <c:v>2.0281832966027453</c:v>
                </c:pt>
                <c:pt idx="25">
                  <c:v>2.0388096819009824</c:v>
                </c:pt>
                <c:pt idx="26">
                  <c:v>2.1264789471654169</c:v>
                </c:pt>
                <c:pt idx="27">
                  <c:v>2.2186931953983025</c:v>
                </c:pt>
                <c:pt idx="28">
                  <c:v>2.3040386017599834</c:v>
                </c:pt>
                <c:pt idx="29">
                  <c:v>2.3960379053046821</c:v>
                </c:pt>
                <c:pt idx="30">
                  <c:v>2.5136952034816584</c:v>
                </c:pt>
                <c:pt idx="31">
                  <c:v>2.6702041644441064</c:v>
                </c:pt>
                <c:pt idx="32">
                  <c:v>2.7768968787242887</c:v>
                </c:pt>
                <c:pt idx="33">
                  <c:v>2.9143791991043386</c:v>
                </c:pt>
                <c:pt idx="34">
                  <c:v>3.8390578362929304</c:v>
                </c:pt>
                <c:pt idx="35">
                  <c:v>4.12800079677067</c:v>
                </c:pt>
                <c:pt idx="36">
                  <c:v>4.3663892847693733</c:v>
                </c:pt>
                <c:pt idx="37">
                  <c:v>8.1780541856728846</c:v>
                </c:pt>
                <c:pt idx="38">
                  <c:v>4.779460865890595</c:v>
                </c:pt>
                <c:pt idx="39">
                  <c:v>4.1187625740400078</c:v>
                </c:pt>
                <c:pt idx="40">
                  <c:v>4.2166777370480633</c:v>
                </c:pt>
                <c:pt idx="41">
                  <c:v>7.955295676385699</c:v>
                </c:pt>
                <c:pt idx="42">
                  <c:v>8.2374866539333951</c:v>
                </c:pt>
                <c:pt idx="43">
                  <c:v>8.4441200568285133</c:v>
                </c:pt>
                <c:pt idx="44">
                  <c:v>8.6586679999782206</c:v>
                </c:pt>
                <c:pt idx="45">
                  <c:v>8.5613431190846025</c:v>
                </c:pt>
                <c:pt idx="46">
                  <c:v>8.8356598123272292</c:v>
                </c:pt>
                <c:pt idx="47">
                  <c:v>8.5093301949392135</c:v>
                </c:pt>
                <c:pt idx="48">
                  <c:v>8.4323974841306324</c:v>
                </c:pt>
                <c:pt idx="49">
                  <c:v>8.4335423864586581</c:v>
                </c:pt>
                <c:pt idx="50">
                  <c:v>8.1634408554070994</c:v>
                </c:pt>
                <c:pt idx="51">
                  <c:v>7.8852213533631694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4-4B96-BC31-8F0922C1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66120"/>
        <c:axId val="512666512"/>
      </c:barChart>
      <c:catAx>
        <c:axId val="51266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6512"/>
        <c:crosses val="autoZero"/>
        <c:auto val="1"/>
        <c:lblAlgn val="ctr"/>
        <c:lblOffset val="100"/>
        <c:noMultiLvlLbl val="1"/>
      </c:catAx>
      <c:valAx>
        <c:axId val="51266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6-4BEC-8461-62D6669EDA52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EG_cov_2!$Z$13:$Z$64</c:f>
              <c:numCache>
                <c:formatCode>General</c:formatCode>
                <c:ptCount val="52"/>
                <c:pt idx="0">
                  <c:v>5.1595971125820945</c:v>
                </c:pt>
                <c:pt idx="1">
                  <c:v>10.442240170522174</c:v>
                </c:pt>
                <c:pt idx="2">
                  <c:v>15.969586486994382</c:v>
                </c:pt>
                <c:pt idx="3">
                  <c:v>21.807441380957538</c:v>
                </c:pt>
                <c:pt idx="4">
                  <c:v>27.821333545129281</c:v>
                </c:pt>
                <c:pt idx="5">
                  <c:v>35.137663156424814</c:v>
                </c:pt>
                <c:pt idx="6">
                  <c:v>42.224890502966254</c:v>
                </c:pt>
                <c:pt idx="7">
                  <c:v>49.100999356052036</c:v>
                </c:pt>
                <c:pt idx="8">
                  <c:v>55.720701623513001</c:v>
                </c:pt>
                <c:pt idx="9">
                  <c:v>61.971395094369335</c:v>
                </c:pt>
                <c:pt idx="10">
                  <c:v>67.898016018619799</c:v>
                </c:pt>
                <c:pt idx="11">
                  <c:v>73.549897764414254</c:v>
                </c:pt>
                <c:pt idx="12">
                  <c:v>78.948278732678602</c:v>
                </c:pt>
                <c:pt idx="13">
                  <c:v>84.200523316031294</c:v>
                </c:pt>
                <c:pt idx="14">
                  <c:v>89.328509682334726</c:v>
                </c:pt>
                <c:pt idx="15">
                  <c:v>94.36991390551357</c:v>
                </c:pt>
                <c:pt idx="16">
                  <c:v>99.307658114036798</c:v>
                </c:pt>
                <c:pt idx="17">
                  <c:v>104.19875985701192</c:v>
                </c:pt>
                <c:pt idx="18">
                  <c:v>109.03393856366017</c:v>
                </c:pt>
                <c:pt idx="19">
                  <c:v>112.17451063087644</c:v>
                </c:pt>
                <c:pt idx="20">
                  <c:v>116.18899927426304</c:v>
                </c:pt>
                <c:pt idx="21">
                  <c:v>118.13442179136915</c:v>
                </c:pt>
                <c:pt idx="22">
                  <c:v>120.1571176974572</c:v>
                </c:pt>
                <c:pt idx="23">
                  <c:v>122.20415399028685</c:v>
                </c:pt>
                <c:pt idx="24">
                  <c:v>124.25461009323307</c:v>
                </c:pt>
                <c:pt idx="25">
                  <c:v>126.31258807315976</c:v>
                </c:pt>
                <c:pt idx="26">
                  <c:v>128.46054587183443</c:v>
                </c:pt>
                <c:pt idx="27">
                  <c:v>130.70140759948708</c:v>
                </c:pt>
                <c:pt idx="28">
                  <c:v>133.02876285770012</c:v>
                </c:pt>
                <c:pt idx="29">
                  <c:v>135.44759161609844</c:v>
                </c:pt>
                <c:pt idx="30">
                  <c:v>137.97873803560753</c:v>
                </c:pt>
                <c:pt idx="31">
                  <c:v>140.65382065658585</c:v>
                </c:pt>
                <c:pt idx="32">
                  <c:v>143.4307292711255</c:v>
                </c:pt>
                <c:pt idx="33">
                  <c:v>146.33422307266599</c:v>
                </c:pt>
                <c:pt idx="34">
                  <c:v>150.21937522632427</c:v>
                </c:pt>
                <c:pt idx="35">
                  <c:v>154.36090442467076</c:v>
                </c:pt>
                <c:pt idx="36">
                  <c:v>158.71480233665784</c:v>
                </c:pt>
                <c:pt idx="37">
                  <c:v>166.92035342069516</c:v>
                </c:pt>
                <c:pt idx="38">
                  <c:v>171.64030112336755</c:v>
                </c:pt>
                <c:pt idx="39">
                  <c:v>175.58556359489967</c:v>
                </c:pt>
                <c:pt idx="40">
                  <c:v>179.61889602382732</c:v>
                </c:pt>
                <c:pt idx="41">
                  <c:v>187.59625795378838</c:v>
                </c:pt>
                <c:pt idx="42">
                  <c:v>195.82182820203045</c:v>
                </c:pt>
                <c:pt idx="43">
                  <c:v>204.23118711482374</c:v>
                </c:pt>
                <c:pt idx="44">
                  <c:v>212.82913656804556</c:v>
                </c:pt>
                <c:pt idx="45">
                  <c:v>221.35746728142018</c:v>
                </c:pt>
                <c:pt idx="46">
                  <c:v>230.12085991639549</c:v>
                </c:pt>
                <c:pt idx="47">
                  <c:v>238.62320887750371</c:v>
                </c:pt>
                <c:pt idx="48">
                  <c:v>247.0684499333677</c:v>
                </c:pt>
                <c:pt idx="49">
                  <c:v>255.52014873952314</c:v>
                </c:pt>
                <c:pt idx="50">
                  <c:v>263.75143519080399</c:v>
                </c:pt>
                <c:pt idx="51">
                  <c:v>271.75305659659375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6-4BEC-8461-62D6669E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0793656"/>
        <c:axId val="670792872"/>
        <c:axId val="0"/>
      </c:bar3DChart>
      <c:catAx>
        <c:axId val="67079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92872"/>
        <c:crosses val="autoZero"/>
        <c:auto val="1"/>
        <c:lblAlgn val="ctr"/>
        <c:lblOffset val="100"/>
        <c:noMultiLvlLbl val="0"/>
      </c:catAx>
      <c:valAx>
        <c:axId val="67079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9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8-49B4-8351-B0A705760DA4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EG_cov_2!$AA$13:$AA$64</c:f>
              <c:numCache>
                <c:formatCode>General</c:formatCode>
                <c:ptCount val="52"/>
                <c:pt idx="0">
                  <c:v>5.1595971125820945</c:v>
                </c:pt>
                <c:pt idx="1">
                  <c:v>5.2826430579400796</c:v>
                </c:pt>
                <c:pt idx="2">
                  <c:v>5.5273463164722072</c:v>
                </c:pt>
                <c:pt idx="3">
                  <c:v>5.8378548939631605</c:v>
                </c:pt>
                <c:pt idx="4">
                  <c:v>6.0138921641717387</c:v>
                </c:pt>
                <c:pt idx="5">
                  <c:v>7.3163296112955303</c:v>
                </c:pt>
                <c:pt idx="6">
                  <c:v>7.0872273465414395</c:v>
                </c:pt>
                <c:pt idx="7">
                  <c:v>6.8761088530857819</c:v>
                </c:pt>
                <c:pt idx="8">
                  <c:v>6.6197022674609727</c:v>
                </c:pt>
                <c:pt idx="9">
                  <c:v>6.2506934708563318</c:v>
                </c:pt>
                <c:pt idx="10">
                  <c:v>5.9266209242504617</c:v>
                </c:pt>
                <c:pt idx="11">
                  <c:v>5.6518817457944497</c:v>
                </c:pt>
                <c:pt idx="12">
                  <c:v>5.3983809682643464</c:v>
                </c:pt>
                <c:pt idx="13">
                  <c:v>5.2522445833526996</c:v>
                </c:pt>
                <c:pt idx="14">
                  <c:v>5.1279863663034373</c:v>
                </c:pt>
                <c:pt idx="15">
                  <c:v>5.0414042231788256</c:v>
                </c:pt>
                <c:pt idx="16">
                  <c:v>4.9377442085232497</c:v>
                </c:pt>
                <c:pt idx="17">
                  <c:v>4.8911017429751098</c:v>
                </c:pt>
                <c:pt idx="18">
                  <c:v>4.835178706648267</c:v>
                </c:pt>
                <c:pt idx="19">
                  <c:v>3.1405720672162527</c:v>
                </c:pt>
                <c:pt idx="20">
                  <c:v>4.0144886433865929</c:v>
                </c:pt>
                <c:pt idx="21">
                  <c:v>1.9454225171061315</c:v>
                </c:pt>
                <c:pt idx="22">
                  <c:v>2.0226959060880394</c:v>
                </c:pt>
                <c:pt idx="23">
                  <c:v>2.0470362928296595</c:v>
                </c:pt>
                <c:pt idx="24">
                  <c:v>2.0504561029462165</c:v>
                </c:pt>
                <c:pt idx="25">
                  <c:v>2.0579779799266804</c:v>
                </c:pt>
                <c:pt idx="26">
                  <c:v>2.1479577986746645</c:v>
                </c:pt>
                <c:pt idx="27">
                  <c:v>2.2408617276526535</c:v>
                </c:pt>
                <c:pt idx="28">
                  <c:v>2.3273552582130237</c:v>
                </c:pt>
                <c:pt idx="29">
                  <c:v>2.4188287583983041</c:v>
                </c:pt>
                <c:pt idx="30">
                  <c:v>2.5311464195091182</c:v>
                </c:pt>
                <c:pt idx="31">
                  <c:v>2.6750826209783156</c:v>
                </c:pt>
                <c:pt idx="32">
                  <c:v>2.7769086145396646</c:v>
                </c:pt>
                <c:pt idx="33">
                  <c:v>2.9034938015404697</c:v>
                </c:pt>
                <c:pt idx="34">
                  <c:v>3.8851521536583014</c:v>
                </c:pt>
                <c:pt idx="35">
                  <c:v>4.1415291983465163</c:v>
                </c:pt>
                <c:pt idx="36">
                  <c:v>4.35389791198706</c:v>
                </c:pt>
                <c:pt idx="37">
                  <c:v>8.2055510840373067</c:v>
                </c:pt>
                <c:pt idx="38">
                  <c:v>4.7199477026723926</c:v>
                </c:pt>
                <c:pt idx="39">
                  <c:v>3.9452624715320987</c:v>
                </c:pt>
                <c:pt idx="40">
                  <c:v>4.0333324289276922</c:v>
                </c:pt>
                <c:pt idx="41">
                  <c:v>7.9773619299610452</c:v>
                </c:pt>
                <c:pt idx="42">
                  <c:v>8.2255702482420539</c:v>
                </c:pt>
                <c:pt idx="43">
                  <c:v>8.4093589127932908</c:v>
                </c:pt>
                <c:pt idx="44">
                  <c:v>8.5979494532218208</c:v>
                </c:pt>
                <c:pt idx="45">
                  <c:v>8.5283307133746238</c:v>
                </c:pt>
                <c:pt idx="46">
                  <c:v>8.76339263497532</c:v>
                </c:pt>
                <c:pt idx="47">
                  <c:v>8.5023489611082077</c:v>
                </c:pt>
                <c:pt idx="48">
                  <c:v>8.4452410558640043</c:v>
                </c:pt>
                <c:pt idx="49">
                  <c:v>8.4516988061554095</c:v>
                </c:pt>
                <c:pt idx="50">
                  <c:v>8.2312864512808925</c:v>
                </c:pt>
                <c:pt idx="51">
                  <c:v>8.0016214057897397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A8-49B4-8351-B0A705760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670793264"/>
        <c:axId val="808804816"/>
      </c:barChart>
      <c:catAx>
        <c:axId val="6707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04816"/>
        <c:crosses val="autoZero"/>
        <c:auto val="1"/>
        <c:lblAlgn val="ctr"/>
        <c:lblOffset val="100"/>
        <c:noMultiLvlLbl val="1"/>
      </c:catAx>
      <c:valAx>
        <c:axId val="8088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1-40D9-A12F-14818693C3C1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EG_cov_3!$AD$13:$AD$64</c:f>
              <c:numCache>
                <c:formatCode>General</c:formatCode>
                <c:ptCount val="52"/>
                <c:pt idx="0">
                  <c:v>5.1527956464102367</c:v>
                </c:pt>
                <c:pt idx="1">
                  <c:v>10.432443481059243</c:v>
                </c:pt>
                <c:pt idx="2">
                  <c:v>15.956564018453355</c:v>
                </c:pt>
                <c:pt idx="3">
                  <c:v>21.78963972681359</c:v>
                </c:pt>
                <c:pt idx="4">
                  <c:v>27.797727137357068</c:v>
                </c:pt>
                <c:pt idx="5">
                  <c:v>35.115500788190801</c:v>
                </c:pt>
                <c:pt idx="6">
                  <c:v>42.202415615743774</c:v>
                </c:pt>
                <c:pt idx="7">
                  <c:v>49.076892134426494</c:v>
                </c:pt>
                <c:pt idx="8">
                  <c:v>55.694403787418665</c:v>
                </c:pt>
                <c:pt idx="9">
                  <c:v>61.943470596872487</c:v>
                </c:pt>
                <c:pt idx="10">
                  <c:v>67.86905628337415</c:v>
                </c:pt>
                <c:pt idx="11">
                  <c:v>73.520428519497159</c:v>
                </c:pt>
                <c:pt idx="12">
                  <c:v>78.918883993276367</c:v>
                </c:pt>
                <c:pt idx="13">
                  <c:v>84.171284157155398</c:v>
                </c:pt>
                <c:pt idx="14">
                  <c:v>89.29949870819398</c:v>
                </c:pt>
                <c:pt idx="15">
                  <c:v>94.341075701409096</c:v>
                </c:pt>
                <c:pt idx="16">
                  <c:v>99.279122261456322</c:v>
                </c:pt>
                <c:pt idx="17">
                  <c:v>104.17037688206302</c:v>
                </c:pt>
                <c:pt idx="18">
                  <c:v>109.0056688137923</c:v>
                </c:pt>
                <c:pt idx="19">
                  <c:v>112.1293101002645</c:v>
                </c:pt>
                <c:pt idx="20">
                  <c:v>116.18144627878388</c:v>
                </c:pt>
                <c:pt idx="21">
                  <c:v>118.13881761542403</c:v>
                </c:pt>
                <c:pt idx="22">
                  <c:v>120.16737341944271</c:v>
                </c:pt>
                <c:pt idx="23">
                  <c:v>122.21561352140176</c:v>
                </c:pt>
                <c:pt idx="24">
                  <c:v>124.26460764874822</c:v>
                </c:pt>
                <c:pt idx="25">
                  <c:v>126.31968763285442</c:v>
                </c:pt>
                <c:pt idx="26">
                  <c:v>128.46430355790255</c:v>
                </c:pt>
                <c:pt idx="27">
                  <c:v>130.70166964679862</c:v>
                </c:pt>
                <c:pt idx="28">
                  <c:v>133.02557398422883</c:v>
                </c:pt>
                <c:pt idx="29">
                  <c:v>135.44102234685445</c:v>
                </c:pt>
                <c:pt idx="30">
                  <c:v>137.96872428086036</c:v>
                </c:pt>
                <c:pt idx="31">
                  <c:v>140.64006299507145</c:v>
                </c:pt>
                <c:pt idx="32">
                  <c:v>143.41323190285709</c:v>
                </c:pt>
                <c:pt idx="33">
                  <c:v>146.31278762827404</c:v>
                </c:pt>
                <c:pt idx="34">
                  <c:v>150.20435168839589</c:v>
                </c:pt>
                <c:pt idx="35">
                  <c:v>154.35198493463486</c:v>
                </c:pt>
                <c:pt idx="36">
                  <c:v>158.71182497780924</c:v>
                </c:pt>
                <c:pt idx="37">
                  <c:v>166.91638560882541</c:v>
                </c:pt>
                <c:pt idx="38">
                  <c:v>171.64195443897955</c:v>
                </c:pt>
                <c:pt idx="39">
                  <c:v>175.57892542753015</c:v>
                </c:pt>
                <c:pt idx="40">
                  <c:v>179.60384989266925</c:v>
                </c:pt>
                <c:pt idx="41">
                  <c:v>187.58138668005842</c:v>
                </c:pt>
                <c:pt idx="42">
                  <c:v>195.80635243142464</c:v>
                </c:pt>
                <c:pt idx="43">
                  <c:v>204.2146297009279</c:v>
                </c:pt>
                <c:pt idx="44">
                  <c:v>212.81090002682805</c:v>
                </c:pt>
                <c:pt idx="45">
                  <c:v>221.33848987719477</c:v>
                </c:pt>
                <c:pt idx="46">
                  <c:v>230.10010099284733</c:v>
                </c:pt>
                <c:pt idx="47">
                  <c:v>238.6026402253963</c:v>
                </c:pt>
                <c:pt idx="48">
                  <c:v>247.04870515164981</c:v>
                </c:pt>
                <c:pt idx="49">
                  <c:v>255.50141567812585</c:v>
                </c:pt>
                <c:pt idx="50">
                  <c:v>263.73518352937344</c:v>
                </c:pt>
                <c:pt idx="51">
                  <c:v>271.7407206995203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1-40D9-A12F-14818693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123288"/>
        <c:axId val="681125640"/>
        <c:axId val="0"/>
      </c:bar3DChart>
      <c:catAx>
        <c:axId val="68112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25640"/>
        <c:crosses val="autoZero"/>
        <c:auto val="1"/>
        <c:lblAlgn val="ctr"/>
        <c:lblOffset val="100"/>
        <c:noMultiLvlLbl val="0"/>
      </c:catAx>
      <c:valAx>
        <c:axId val="68112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2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B-4C9F-BD36-2B7EA8E689A6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EG_cov_3!$AE$13:$AE$64</c:f>
              <c:numCache>
                <c:formatCode>General</c:formatCode>
                <c:ptCount val="52"/>
                <c:pt idx="0">
                  <c:v>5.1527956464102367</c:v>
                </c:pt>
                <c:pt idx="1">
                  <c:v>5.2796478346490066</c:v>
                </c:pt>
                <c:pt idx="2">
                  <c:v>5.5241205373941105</c:v>
                </c:pt>
                <c:pt idx="3">
                  <c:v>5.833075708360238</c:v>
                </c:pt>
                <c:pt idx="4">
                  <c:v>6.0080874105434772</c:v>
                </c:pt>
                <c:pt idx="5">
                  <c:v>7.317773650833729</c:v>
                </c:pt>
                <c:pt idx="6">
                  <c:v>7.0869148275529712</c:v>
                </c:pt>
                <c:pt idx="7">
                  <c:v>6.8744765186827177</c:v>
                </c:pt>
                <c:pt idx="8">
                  <c:v>6.6175116529921745</c:v>
                </c:pt>
                <c:pt idx="9">
                  <c:v>6.2490668094538275</c:v>
                </c:pt>
                <c:pt idx="10">
                  <c:v>5.9255856865016678</c:v>
                </c:pt>
                <c:pt idx="11">
                  <c:v>5.6513722361230023</c:v>
                </c:pt>
                <c:pt idx="12">
                  <c:v>5.3984554737792001</c:v>
                </c:pt>
                <c:pt idx="13">
                  <c:v>5.2524001638790265</c:v>
                </c:pt>
                <c:pt idx="14">
                  <c:v>5.1282145510385915</c:v>
                </c:pt>
                <c:pt idx="15">
                  <c:v>5.04157699321512</c:v>
                </c:pt>
                <c:pt idx="16">
                  <c:v>4.9380465600472192</c:v>
                </c:pt>
                <c:pt idx="17">
                  <c:v>4.8912546206066905</c:v>
                </c:pt>
                <c:pt idx="18">
                  <c:v>4.8352919317292891</c:v>
                </c:pt>
                <c:pt idx="19">
                  <c:v>3.1236412864722074</c:v>
                </c:pt>
                <c:pt idx="20">
                  <c:v>4.0521361785193815</c:v>
                </c:pt>
                <c:pt idx="21">
                  <c:v>1.9573713366401444</c:v>
                </c:pt>
                <c:pt idx="22">
                  <c:v>2.0285558040186853</c:v>
                </c:pt>
                <c:pt idx="23">
                  <c:v>2.0482401019590437</c:v>
                </c:pt>
                <c:pt idx="24">
                  <c:v>2.0489941273464614</c:v>
                </c:pt>
                <c:pt idx="25">
                  <c:v>2.0550799841062113</c:v>
                </c:pt>
                <c:pt idx="26">
                  <c:v>2.1446159250481083</c:v>
                </c:pt>
                <c:pt idx="27">
                  <c:v>2.2373660888960591</c:v>
                </c:pt>
                <c:pt idx="28">
                  <c:v>2.3239043374302222</c:v>
                </c:pt>
                <c:pt idx="29">
                  <c:v>2.4154483626256349</c:v>
                </c:pt>
                <c:pt idx="30">
                  <c:v>2.5277019340058962</c:v>
                </c:pt>
                <c:pt idx="31">
                  <c:v>2.6713387142111151</c:v>
                </c:pt>
                <c:pt idx="32">
                  <c:v>2.7731689077856467</c:v>
                </c:pt>
                <c:pt idx="33">
                  <c:v>2.8995557254168962</c:v>
                </c:pt>
                <c:pt idx="34">
                  <c:v>3.8915640601218975</c:v>
                </c:pt>
                <c:pt idx="35">
                  <c:v>4.1476332462389403</c:v>
                </c:pt>
                <c:pt idx="36">
                  <c:v>4.3598400431744029</c:v>
                </c:pt>
                <c:pt idx="37">
                  <c:v>8.2045606310161325</c:v>
                </c:pt>
                <c:pt idx="38">
                  <c:v>4.7255688301541605</c:v>
                </c:pt>
                <c:pt idx="39">
                  <c:v>3.936970988550601</c:v>
                </c:pt>
                <c:pt idx="40">
                  <c:v>4.024924465139109</c:v>
                </c:pt>
                <c:pt idx="41">
                  <c:v>7.9775367873891705</c:v>
                </c:pt>
                <c:pt idx="42">
                  <c:v>8.224965751366236</c:v>
                </c:pt>
                <c:pt idx="43">
                  <c:v>8.408277269503234</c:v>
                </c:pt>
                <c:pt idx="44">
                  <c:v>8.5962703259001607</c:v>
                </c:pt>
                <c:pt idx="45">
                  <c:v>8.5275898503667147</c:v>
                </c:pt>
                <c:pt idx="46">
                  <c:v>8.7616111156525474</c:v>
                </c:pt>
                <c:pt idx="47">
                  <c:v>8.5025392325489531</c:v>
                </c:pt>
                <c:pt idx="48">
                  <c:v>8.4460649262535359</c:v>
                </c:pt>
                <c:pt idx="49">
                  <c:v>8.4527105264760305</c:v>
                </c:pt>
                <c:pt idx="50">
                  <c:v>8.2337678512476344</c:v>
                </c:pt>
                <c:pt idx="51">
                  <c:v>8.0055371701468019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B-4C9F-BD36-2B7EA8E68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681124072"/>
        <c:axId val="681122504"/>
      </c:barChart>
      <c:catAx>
        <c:axId val="68112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22504"/>
        <c:crosses val="autoZero"/>
        <c:auto val="1"/>
        <c:lblAlgn val="ctr"/>
        <c:lblOffset val="100"/>
        <c:noMultiLvlLbl val="1"/>
      </c:catAx>
      <c:valAx>
        <c:axId val="68112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2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4-455E-BD6C-5B3AFBA5A08C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WG!$R$9:$R$60</c:f>
              <c:numCache>
                <c:formatCode>General</c:formatCode>
                <c:ptCount val="52"/>
                <c:pt idx="0">
                  <c:v>4.443598278806915</c:v>
                </c:pt>
                <c:pt idx="1">
                  <c:v>9.2403279617068179</c:v>
                </c:pt>
                <c:pt idx="2">
                  <c:v>14.172453311765976</c:v>
                </c:pt>
                <c:pt idx="3">
                  <c:v>19.190015926070725</c:v>
                </c:pt>
                <c:pt idx="4">
                  <c:v>24.268601731597617</c:v>
                </c:pt>
                <c:pt idx="5">
                  <c:v>29.39352775142412</c:v>
                </c:pt>
                <c:pt idx="6">
                  <c:v>34.55492624421175</c:v>
                </c:pt>
                <c:pt idx="7">
                  <c:v>39.745682046427923</c:v>
                </c:pt>
                <c:pt idx="8">
                  <c:v>44.960407798388502</c:v>
                </c:pt>
                <c:pt idx="9">
                  <c:v>50.194874873085823</c:v>
                </c:pt>
                <c:pt idx="10">
                  <c:v>55.445671132703822</c:v>
                </c:pt>
                <c:pt idx="11">
                  <c:v>60.709982349400391</c:v>
                </c:pt>
                <c:pt idx="12">
                  <c:v>65.985445826609364</c:v>
                </c:pt>
                <c:pt idx="13">
                  <c:v>71.270048595717398</c:v>
                </c:pt>
                <c:pt idx="14">
                  <c:v>76.56205433051278</c:v>
                </c:pt>
                <c:pt idx="15">
                  <c:v>81.859949498325648</c:v>
                </c:pt>
                <c:pt idx="16">
                  <c:v>87.162402756177698</c:v>
                </c:pt>
                <c:pt idx="17">
                  <c:v>92.468233763927984</c:v>
                </c:pt>
                <c:pt idx="18">
                  <c:v>97.776388802589324</c:v>
                </c:pt>
                <c:pt idx="19">
                  <c:v>103.08592142951989</c:v>
                </c:pt>
                <c:pt idx="20">
                  <c:v>108.39597693814108</c:v>
                </c:pt>
                <c:pt idx="21">
                  <c:v>113.70577971735574</c:v>
                </c:pt>
                <c:pt idx="22">
                  <c:v>119.01462285212628</c:v>
                </c:pt>
                <c:pt idx="23">
                  <c:v>124.32185951187024</c:v>
                </c:pt>
                <c:pt idx="24">
                  <c:v>129.62689572208873</c:v>
                </c:pt>
                <c:pt idx="25">
                  <c:v>134.92918428697931</c:v>
                </c:pt>
                <c:pt idx="26">
                  <c:v>140.22821960447308</c:v>
                </c:pt>
                <c:pt idx="27">
                  <c:v>145.52353324800649</c:v>
                </c:pt>
                <c:pt idx="28">
                  <c:v>150.81469015309401</c:v>
                </c:pt>
                <c:pt idx="29">
                  <c:v>156.10128531986643</c:v>
                </c:pt>
                <c:pt idx="30">
                  <c:v>161.38294094080786</c:v>
                </c:pt>
                <c:pt idx="31">
                  <c:v>166.65930389787076</c:v>
                </c:pt>
                <c:pt idx="32">
                  <c:v>171.93004355067964</c:v>
                </c:pt>
                <c:pt idx="33">
                  <c:v>177.19484979505418</c:v>
                </c:pt>
                <c:pt idx="34">
                  <c:v>182.45343134124204</c:v>
                </c:pt>
                <c:pt idx="35">
                  <c:v>187.70551417631953</c:v>
                </c:pt>
                <c:pt idx="36">
                  <c:v>192.95084020599052</c:v>
                </c:pt>
                <c:pt idx="37">
                  <c:v>198.18916602250547</c:v>
                </c:pt>
                <c:pt idx="38">
                  <c:v>203.42026181043883</c:v>
                </c:pt>
                <c:pt idx="39">
                  <c:v>208.64391035603825</c:v>
                </c:pt>
                <c:pt idx="40">
                  <c:v>213.85990615169527</c:v>
                </c:pt>
                <c:pt idx="41">
                  <c:v>219.06805458774525</c:v>
                </c:pt>
                <c:pt idx="42">
                  <c:v>224.2681712127621</c:v>
                </c:pt>
                <c:pt idx="43">
                  <c:v>229.46008107131121</c:v>
                </c:pt>
                <c:pt idx="44">
                  <c:v>234.64361808287038</c:v>
                </c:pt>
                <c:pt idx="45">
                  <c:v>239.8186244960543</c:v>
                </c:pt>
                <c:pt idx="46">
                  <c:v>244.98495036395386</c:v>
                </c:pt>
                <c:pt idx="47">
                  <c:v>250.1424530844285</c:v>
                </c:pt>
                <c:pt idx="48">
                  <c:v>255.29099696064961</c:v>
                </c:pt>
                <c:pt idx="49">
                  <c:v>260.43045280602951</c:v>
                </c:pt>
                <c:pt idx="50">
                  <c:v>265.56069757831136</c:v>
                </c:pt>
                <c:pt idx="51">
                  <c:v>270.68161403340321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4-455E-BD6C-5B3AFBA5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655536"/>
        <c:axId val="512655928"/>
        <c:axId val="0"/>
      </c:bar3DChart>
      <c:catAx>
        <c:axId val="5126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5928"/>
        <c:crosses val="autoZero"/>
        <c:auto val="1"/>
        <c:lblAlgn val="ctr"/>
        <c:lblOffset val="100"/>
        <c:noMultiLvlLbl val="0"/>
      </c:catAx>
      <c:valAx>
        <c:axId val="5126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5-4F9B-9E3A-1ED75964D367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WG!$S$9:$S$60</c:f>
              <c:numCache>
                <c:formatCode>General</c:formatCode>
                <c:ptCount val="52"/>
                <c:pt idx="0">
                  <c:v>4.443598278806915</c:v>
                </c:pt>
                <c:pt idx="1">
                  <c:v>4.7967296828999029</c:v>
                </c:pt>
                <c:pt idx="2">
                  <c:v>4.9321253500591578</c:v>
                </c:pt>
                <c:pt idx="3">
                  <c:v>5.0175626143047491</c:v>
                </c:pt>
                <c:pt idx="4">
                  <c:v>5.0785858055268918</c:v>
                </c:pt>
                <c:pt idx="5">
                  <c:v>5.1249260198265034</c:v>
                </c:pt>
                <c:pt idx="6">
                  <c:v>5.1613984927876277</c:v>
                </c:pt>
                <c:pt idx="7">
                  <c:v>5.1907558022161737</c:v>
                </c:pt>
                <c:pt idx="8">
                  <c:v>5.2147257519605805</c:v>
                </c:pt>
                <c:pt idx="9">
                  <c:v>5.2344670746973243</c:v>
                </c:pt>
                <c:pt idx="10">
                  <c:v>5.2507962596179958</c:v>
                </c:pt>
                <c:pt idx="11">
                  <c:v>5.2643112166965711</c:v>
                </c:pt>
                <c:pt idx="12">
                  <c:v>5.2754634772089748</c:v>
                </c:pt>
                <c:pt idx="13">
                  <c:v>5.2846027691080266</c:v>
                </c:pt>
                <c:pt idx="14">
                  <c:v>5.2920057347953797</c:v>
                </c:pt>
                <c:pt idx="15">
                  <c:v>5.2978951678128716</c:v>
                </c:pt>
                <c:pt idx="16">
                  <c:v>5.3024532578520578</c:v>
                </c:pt>
                <c:pt idx="17">
                  <c:v>5.3058310077502835</c:v>
                </c:pt>
                <c:pt idx="18">
                  <c:v>5.308155038661333</c:v>
                </c:pt>
                <c:pt idx="19">
                  <c:v>5.3095326269305687</c:v>
                </c:pt>
                <c:pt idx="20">
                  <c:v>5.3100555086211809</c:v>
                </c:pt>
                <c:pt idx="21">
                  <c:v>5.3098027792146674</c:v>
                </c:pt>
                <c:pt idx="22">
                  <c:v>5.3088431347705356</c:v>
                </c:pt>
                <c:pt idx="23">
                  <c:v>5.3072366597439746</c:v>
                </c:pt>
                <c:pt idx="24">
                  <c:v>5.3050362102184945</c:v>
                </c:pt>
                <c:pt idx="25">
                  <c:v>5.3022885648905671</c:v>
                </c:pt>
                <c:pt idx="26">
                  <c:v>5.299035317493761</c:v>
                </c:pt>
                <c:pt idx="27">
                  <c:v>5.2953136435334169</c:v>
                </c:pt>
                <c:pt idx="28">
                  <c:v>5.291156905087524</c:v>
                </c:pt>
                <c:pt idx="29">
                  <c:v>5.2865951667724342</c:v>
                </c:pt>
                <c:pt idx="30">
                  <c:v>5.2816556209414056</c:v>
                </c:pt>
                <c:pt idx="31">
                  <c:v>5.2763629570629078</c:v>
                </c:pt>
                <c:pt idx="32">
                  <c:v>5.2707396528088868</c:v>
                </c:pt>
                <c:pt idx="33">
                  <c:v>5.2648062443745314</c:v>
                </c:pt>
                <c:pt idx="34">
                  <c:v>5.2585815461878571</c:v>
                </c:pt>
                <c:pt idx="35">
                  <c:v>5.2520828350774984</c:v>
                </c:pt>
                <c:pt idx="36">
                  <c:v>5.2453260296709825</c:v>
                </c:pt>
                <c:pt idx="37">
                  <c:v>5.2383258165149549</c:v>
                </c:pt>
                <c:pt idx="38">
                  <c:v>5.2310957879333486</c:v>
                </c:pt>
                <c:pt idx="39">
                  <c:v>5.2236485455994242</c:v>
                </c:pt>
                <c:pt idx="40">
                  <c:v>5.2159957956570135</c:v>
                </c:pt>
                <c:pt idx="41">
                  <c:v>5.2081484360499974</c:v>
                </c:pt>
                <c:pt idx="42">
                  <c:v>5.2001166250168485</c:v>
                </c:pt>
                <c:pt idx="43">
                  <c:v>5.1919098585491152</c:v>
                </c:pt>
                <c:pt idx="44">
                  <c:v>5.1835370115591584</c:v>
                </c:pt>
                <c:pt idx="45">
                  <c:v>5.1750064131839135</c:v>
                </c:pt>
                <c:pt idx="46">
                  <c:v>5.1663258678995572</c:v>
                </c:pt>
                <c:pt idx="47">
                  <c:v>5.1575027204746604</c:v>
                </c:pt>
                <c:pt idx="48">
                  <c:v>5.1485438762211011</c:v>
                </c:pt>
                <c:pt idx="49">
                  <c:v>5.1394558453798922</c:v>
                </c:pt>
                <c:pt idx="50">
                  <c:v>5.1302447722818556</c:v>
                </c:pt>
                <c:pt idx="51">
                  <c:v>5.1209164550918285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5-4F9B-9E3A-1ED75964D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70432"/>
        <c:axId val="512670824"/>
      </c:barChart>
      <c:catAx>
        <c:axId val="5126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70824"/>
        <c:crosses val="autoZero"/>
        <c:auto val="1"/>
        <c:lblAlgn val="ctr"/>
        <c:lblOffset val="100"/>
        <c:noMultiLvlLbl val="1"/>
      </c:catAx>
      <c:valAx>
        <c:axId val="51267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7-41D9-A8D1-A621FFD60A9B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WG_cov!$R$13:$R$64</c:f>
              <c:numCache>
                <c:formatCode>General</c:formatCode>
                <c:ptCount val="52"/>
                <c:pt idx="0">
                  <c:v>4.8110435044588229</c:v>
                </c:pt>
                <c:pt idx="1">
                  <c:v>10.033308428256893</c:v>
                </c:pt>
                <c:pt idx="2">
                  <c:v>15.692518677457024</c:v>
                </c:pt>
                <c:pt idx="3">
                  <c:v>21.861194395125906</c:v>
                </c:pt>
                <c:pt idx="4">
                  <c:v>28.343601116336934</c:v>
                </c:pt>
                <c:pt idx="5">
                  <c:v>34.833549072249561</c:v>
                </c:pt>
                <c:pt idx="6">
                  <c:v>41.51645900870782</c:v>
                </c:pt>
                <c:pt idx="7">
                  <c:v>48.21009083360228</c:v>
                </c:pt>
                <c:pt idx="8">
                  <c:v>54.767863009766103</c:v>
                </c:pt>
                <c:pt idx="9">
                  <c:v>60.992306949499977</c:v>
                </c:pt>
                <c:pt idx="10">
                  <c:v>66.911724320050098</c:v>
                </c:pt>
                <c:pt idx="11">
                  <c:v>72.56954665097814</c:v>
                </c:pt>
                <c:pt idx="12">
                  <c:v>77.976904408146197</c:v>
                </c:pt>
                <c:pt idx="13">
                  <c:v>83.264283617848989</c:v>
                </c:pt>
                <c:pt idx="14">
                  <c:v>88.450321959240298</c:v>
                </c:pt>
                <c:pt idx="15">
                  <c:v>93.577134402856203</c:v>
                </c:pt>
                <c:pt idx="16">
                  <c:v>98.613920731807966</c:v>
                </c:pt>
                <c:pt idx="17">
                  <c:v>103.63229534847451</c:v>
                </c:pt>
                <c:pt idx="18">
                  <c:v>108.61429212529239</c:v>
                </c:pt>
                <c:pt idx="19">
                  <c:v>111.73390732594579</c:v>
                </c:pt>
                <c:pt idx="20">
                  <c:v>115.83830668905625</c:v>
                </c:pt>
                <c:pt idx="21">
                  <c:v>117.72003460293301</c:v>
                </c:pt>
                <c:pt idx="22">
                  <c:v>119.6927076119636</c:v>
                </c:pt>
                <c:pt idx="23">
                  <c:v>121.69831800629227</c:v>
                </c:pt>
                <c:pt idx="24">
                  <c:v>123.71355542619344</c:v>
                </c:pt>
                <c:pt idx="25">
                  <c:v>125.74513734495807</c:v>
                </c:pt>
                <c:pt idx="26">
                  <c:v>127.86396841414538</c:v>
                </c:pt>
                <c:pt idx="27">
                  <c:v>130.07528260097877</c:v>
                </c:pt>
                <c:pt idx="28">
                  <c:v>132.37190856424519</c:v>
                </c:pt>
                <c:pt idx="29">
                  <c:v>134.76174247834493</c:v>
                </c:pt>
                <c:pt idx="30">
                  <c:v>137.27381846487719</c:v>
                </c:pt>
                <c:pt idx="31">
                  <c:v>139.95206419003136</c:v>
                </c:pt>
                <c:pt idx="32">
                  <c:v>142.74197163549317</c:v>
                </c:pt>
                <c:pt idx="33">
                  <c:v>145.678704488996</c:v>
                </c:pt>
                <c:pt idx="34">
                  <c:v>149.47917926491195</c:v>
                </c:pt>
                <c:pt idx="35">
                  <c:v>153.59132418648568</c:v>
                </c:pt>
                <c:pt idx="36">
                  <c:v>157.96148828207058</c:v>
                </c:pt>
                <c:pt idx="37">
                  <c:v>166.17175804578622</c:v>
                </c:pt>
                <c:pt idx="38">
                  <c:v>170.99368679361814</c:v>
                </c:pt>
                <c:pt idx="39">
                  <c:v>175.27027265395145</c:v>
                </c:pt>
                <c:pt idx="40">
                  <c:v>179.65662362243773</c:v>
                </c:pt>
                <c:pt idx="41">
                  <c:v>187.55348171458274</c:v>
                </c:pt>
                <c:pt idx="42">
                  <c:v>195.76173458773161</c:v>
                </c:pt>
                <c:pt idx="43">
                  <c:v>204.20001254724119</c:v>
                </c:pt>
                <c:pt idx="44">
                  <c:v>212.8789260281485</c:v>
                </c:pt>
                <c:pt idx="45">
                  <c:v>221.45327432702101</c:v>
                </c:pt>
                <c:pt idx="46">
                  <c:v>230.33740034339422</c:v>
                </c:pt>
                <c:pt idx="47">
                  <c:v>238.86367131171204</c:v>
                </c:pt>
                <c:pt idx="48">
                  <c:v>247.31040653261795</c:v>
                </c:pt>
                <c:pt idx="49">
                  <c:v>255.76497904126282</c:v>
                </c:pt>
                <c:pt idx="50">
                  <c:v>263.92673243344132</c:v>
                </c:pt>
                <c:pt idx="51">
                  <c:v>271.78773706488892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7-41D9-A8D1-A621FFD60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2669648"/>
        <c:axId val="512669256"/>
        <c:axId val="0"/>
      </c:bar3DChart>
      <c:catAx>
        <c:axId val="51266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9256"/>
        <c:crosses val="autoZero"/>
        <c:auto val="1"/>
        <c:lblAlgn val="ctr"/>
        <c:lblOffset val="100"/>
        <c:noMultiLvlLbl val="0"/>
      </c:catAx>
      <c:valAx>
        <c:axId val="51266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5-4294-A180-5D4FFDE8E7C6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WG_cov!$S$13:$S$64</c:f>
              <c:numCache>
                <c:formatCode>General</c:formatCode>
                <c:ptCount val="52"/>
                <c:pt idx="0">
                  <c:v>4.8110435044588229</c:v>
                </c:pt>
                <c:pt idx="1">
                  <c:v>5.2222649237980701</c:v>
                </c:pt>
                <c:pt idx="2">
                  <c:v>5.6592102492001306</c:v>
                </c:pt>
                <c:pt idx="3">
                  <c:v>6.1686757176688811</c:v>
                </c:pt>
                <c:pt idx="4">
                  <c:v>6.4824067212110315</c:v>
                </c:pt>
                <c:pt idx="5">
                  <c:v>6.4899479559126227</c:v>
                </c:pt>
                <c:pt idx="6">
                  <c:v>6.6829099364582589</c:v>
                </c:pt>
                <c:pt idx="7">
                  <c:v>6.6936318248944637</c:v>
                </c:pt>
                <c:pt idx="8">
                  <c:v>6.557772176163823</c:v>
                </c:pt>
                <c:pt idx="9">
                  <c:v>6.2244439397338702</c:v>
                </c:pt>
                <c:pt idx="10">
                  <c:v>5.9194173705501285</c:v>
                </c:pt>
                <c:pt idx="11">
                  <c:v>5.6578223309280418</c:v>
                </c:pt>
                <c:pt idx="12">
                  <c:v>5.407357757168052</c:v>
                </c:pt>
                <c:pt idx="13">
                  <c:v>5.2873792097027916</c:v>
                </c:pt>
                <c:pt idx="14">
                  <c:v>5.186038341391308</c:v>
                </c:pt>
                <c:pt idx="15">
                  <c:v>5.1268124436159024</c:v>
                </c:pt>
                <c:pt idx="16">
                  <c:v>5.03678632895177</c:v>
                </c:pt>
                <c:pt idx="17">
                  <c:v>5.0183746166665433</c:v>
                </c:pt>
                <c:pt idx="18">
                  <c:v>4.9819967768178763</c:v>
                </c:pt>
                <c:pt idx="19">
                  <c:v>3.1196152006534028</c:v>
                </c:pt>
                <c:pt idx="20">
                  <c:v>4.1043993631104669</c:v>
                </c:pt>
                <c:pt idx="21">
                  <c:v>1.8817279138767518</c:v>
                </c:pt>
                <c:pt idx="22">
                  <c:v>1.97267300903059</c:v>
                </c:pt>
                <c:pt idx="23">
                  <c:v>2.0056103943286718</c:v>
                </c:pt>
                <c:pt idx="24">
                  <c:v>2.0152374199011724</c:v>
                </c:pt>
                <c:pt idx="25">
                  <c:v>2.0315819187646245</c:v>
                </c:pt>
                <c:pt idx="26">
                  <c:v>2.1188310691873102</c:v>
                </c:pt>
                <c:pt idx="27">
                  <c:v>2.2113141868334019</c:v>
                </c:pt>
                <c:pt idx="28">
                  <c:v>2.2966259632664077</c:v>
                </c:pt>
                <c:pt idx="29">
                  <c:v>2.3898339140997482</c:v>
                </c:pt>
                <c:pt idx="30">
                  <c:v>2.5120759865322473</c:v>
                </c:pt>
                <c:pt idx="31">
                  <c:v>2.6782457251541825</c:v>
                </c:pt>
                <c:pt idx="32">
                  <c:v>2.7899074454618145</c:v>
                </c:pt>
                <c:pt idx="33">
                  <c:v>2.9367328535028214</c:v>
                </c:pt>
                <c:pt idx="34">
                  <c:v>3.8004747759159407</c:v>
                </c:pt>
                <c:pt idx="35">
                  <c:v>4.112144921573746</c:v>
                </c:pt>
                <c:pt idx="36">
                  <c:v>4.3701640955848831</c:v>
                </c:pt>
                <c:pt idx="37">
                  <c:v>8.2102697637156385</c:v>
                </c:pt>
                <c:pt idx="38">
                  <c:v>4.8219287478319384</c:v>
                </c:pt>
                <c:pt idx="39">
                  <c:v>4.276585860333304</c:v>
                </c:pt>
                <c:pt idx="40">
                  <c:v>4.3863509684862745</c:v>
                </c:pt>
                <c:pt idx="41">
                  <c:v>7.8968580921450204</c:v>
                </c:pt>
                <c:pt idx="42">
                  <c:v>8.208252873148858</c:v>
                </c:pt>
                <c:pt idx="43">
                  <c:v>8.4382779595095769</c:v>
                </c:pt>
                <c:pt idx="44">
                  <c:v>8.6789134809073243</c:v>
                </c:pt>
                <c:pt idx="45">
                  <c:v>8.5743482988724917</c:v>
                </c:pt>
                <c:pt idx="46">
                  <c:v>8.8841260163732283</c:v>
                </c:pt>
                <c:pt idx="47">
                  <c:v>8.5262709683178173</c:v>
                </c:pt>
                <c:pt idx="48">
                  <c:v>8.4467352209058877</c:v>
                </c:pt>
                <c:pt idx="49">
                  <c:v>8.4545725086448975</c:v>
                </c:pt>
                <c:pt idx="50">
                  <c:v>8.1617533921785057</c:v>
                </c:pt>
                <c:pt idx="51">
                  <c:v>7.8610046314475657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5-4294-A180-5D4FFDE8E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2670040"/>
        <c:axId val="512671216"/>
      </c:barChart>
      <c:catAx>
        <c:axId val="51267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71216"/>
        <c:crosses val="autoZero"/>
        <c:auto val="1"/>
        <c:lblAlgn val="ctr"/>
        <c:lblOffset val="100"/>
        <c:noMultiLvlLbl val="1"/>
      </c:catAx>
      <c:valAx>
        <c:axId val="5126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7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9-4700-B19B-D48CC22212A6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W_2_cov!$Z$13:$Z$64</c:f>
              <c:numCache>
                <c:formatCode>General</c:formatCode>
                <c:ptCount val="52"/>
                <c:pt idx="0">
                  <c:v>4.7907344856435543</c:v>
                </c:pt>
                <c:pt idx="1">
                  <c:v>9.9951656905308877</c:v>
                </c:pt>
                <c:pt idx="2">
                  <c:v>15.625448362707209</c:v>
                </c:pt>
                <c:pt idx="3">
                  <c:v>21.747238684329247</c:v>
                </c:pt>
                <c:pt idx="4">
                  <c:v>28.172018641365135</c:v>
                </c:pt>
                <c:pt idx="5">
                  <c:v>34.937879329996058</c:v>
                </c:pt>
                <c:pt idx="6">
                  <c:v>41.661914075526759</c:v>
                </c:pt>
                <c:pt idx="7">
                  <c:v>48.326597862342624</c:v>
                </c:pt>
                <c:pt idx="8">
                  <c:v>54.841663534149802</c:v>
                </c:pt>
                <c:pt idx="9">
                  <c:v>61.033806129451449</c:v>
                </c:pt>
                <c:pt idx="10">
                  <c:v>66.933859044522791</c:v>
                </c:pt>
                <c:pt idx="11">
                  <c:v>72.583959621170465</c:v>
                </c:pt>
                <c:pt idx="12">
                  <c:v>77.994508992522483</c:v>
                </c:pt>
                <c:pt idx="13">
                  <c:v>83.290488107256508</c:v>
                </c:pt>
                <c:pt idx="14">
                  <c:v>88.489633656851481</c:v>
                </c:pt>
                <c:pt idx="15">
                  <c:v>93.632326581355969</c:v>
                </c:pt>
                <c:pt idx="16">
                  <c:v>98.688790249440004</c:v>
                </c:pt>
                <c:pt idx="17">
                  <c:v>103.72792188167513</c:v>
                </c:pt>
                <c:pt idx="18">
                  <c:v>108.73234381604112</c:v>
                </c:pt>
                <c:pt idx="19">
                  <c:v>111.77950198729486</c:v>
                </c:pt>
                <c:pt idx="20">
                  <c:v>115.86850369614639</c:v>
                </c:pt>
                <c:pt idx="21">
                  <c:v>117.74852390355068</c:v>
                </c:pt>
                <c:pt idx="22">
                  <c:v>119.7231689028899</c:v>
                </c:pt>
                <c:pt idx="23">
                  <c:v>121.73213450965866</c:v>
                </c:pt>
                <c:pt idx="24">
                  <c:v>123.75134823336367</c:v>
                </c:pt>
                <c:pt idx="25">
                  <c:v>125.78670000363182</c:v>
                </c:pt>
                <c:pt idx="26">
                  <c:v>127.91177586698808</c:v>
                </c:pt>
                <c:pt idx="27">
                  <c:v>130.13151670240228</c:v>
                </c:pt>
                <c:pt idx="28">
                  <c:v>132.43893560169869</c:v>
                </c:pt>
                <c:pt idx="29">
                  <c:v>134.84156456343763</c:v>
                </c:pt>
                <c:pt idx="30">
                  <c:v>137.36733962750185</c:v>
                </c:pt>
                <c:pt idx="31">
                  <c:v>140.05855287682229</c:v>
                </c:pt>
                <c:pt idx="32">
                  <c:v>142.86252262989208</c:v>
                </c:pt>
                <c:pt idx="33">
                  <c:v>145.81304311989607</c:v>
                </c:pt>
                <c:pt idx="34">
                  <c:v>149.59604807401155</c:v>
                </c:pt>
                <c:pt idx="35">
                  <c:v>153.68246370093988</c:v>
                </c:pt>
                <c:pt idx="36">
                  <c:v>158.02074671599402</c:v>
                </c:pt>
                <c:pt idx="37">
                  <c:v>166.23356992041079</c:v>
                </c:pt>
                <c:pt idx="38">
                  <c:v>171.01307697197552</c:v>
                </c:pt>
                <c:pt idx="39">
                  <c:v>175.27963495246411</c:v>
                </c:pt>
                <c:pt idx="40">
                  <c:v>179.65585907949963</c:v>
                </c:pt>
                <c:pt idx="41">
                  <c:v>187.54553848924314</c:v>
                </c:pt>
                <c:pt idx="42">
                  <c:v>195.74050969011017</c:v>
                </c:pt>
                <c:pt idx="43">
                  <c:v>204.16234033423785</c:v>
                </c:pt>
                <c:pt idx="44">
                  <c:v>212.82075908512587</c:v>
                </c:pt>
                <c:pt idx="45">
                  <c:v>221.38468687358287</c:v>
                </c:pt>
                <c:pt idx="46">
                  <c:v>230.2507015801049</c:v>
                </c:pt>
                <c:pt idx="47">
                  <c:v>238.77839872111301</c:v>
                </c:pt>
                <c:pt idx="48">
                  <c:v>247.23398158916496</c:v>
                </c:pt>
                <c:pt idx="49">
                  <c:v>255.7009544602129</c:v>
                </c:pt>
                <c:pt idx="50">
                  <c:v>263.88966748235276</c:v>
                </c:pt>
                <c:pt idx="51">
                  <c:v>271.79150828137358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79-4700-B19B-D48CC2221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4156576"/>
        <c:axId val="684157360"/>
        <c:axId val="0"/>
      </c:bar3DChart>
      <c:catAx>
        <c:axId val="68415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7360"/>
        <c:crosses val="autoZero"/>
        <c:auto val="1"/>
        <c:lblAlgn val="ctr"/>
        <c:lblOffset val="100"/>
        <c:noMultiLvlLbl val="0"/>
      </c:catAx>
      <c:valAx>
        <c:axId val="6841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F-4F76-A7B3-FF982DA45D62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W_2_cov!$AA$13:$AA$64</c:f>
              <c:numCache>
                <c:formatCode>General</c:formatCode>
                <c:ptCount val="52"/>
                <c:pt idx="0">
                  <c:v>4.7907344856435543</c:v>
                </c:pt>
                <c:pt idx="1">
                  <c:v>5.2044312048873334</c:v>
                </c:pt>
                <c:pt idx="2">
                  <c:v>5.6302826721763219</c:v>
                </c:pt>
                <c:pt idx="3">
                  <c:v>6.12179032162204</c:v>
                </c:pt>
                <c:pt idx="4">
                  <c:v>6.4247799570358834</c:v>
                </c:pt>
                <c:pt idx="5">
                  <c:v>6.7658606886309274</c:v>
                </c:pt>
                <c:pt idx="6">
                  <c:v>6.7240347455306946</c:v>
                </c:pt>
                <c:pt idx="7">
                  <c:v>6.6646837868158721</c:v>
                </c:pt>
                <c:pt idx="8">
                  <c:v>6.5150656718071733</c:v>
                </c:pt>
                <c:pt idx="9">
                  <c:v>6.1921425953016449</c:v>
                </c:pt>
                <c:pt idx="10">
                  <c:v>5.9000529150713463</c:v>
                </c:pt>
                <c:pt idx="11">
                  <c:v>5.6501005766476755</c:v>
                </c:pt>
                <c:pt idx="12">
                  <c:v>5.4105493713520181</c:v>
                </c:pt>
                <c:pt idx="13">
                  <c:v>5.2959791147340098</c:v>
                </c:pt>
                <c:pt idx="14">
                  <c:v>5.1991455495949834</c:v>
                </c:pt>
                <c:pt idx="15">
                  <c:v>5.1426929245044839</c:v>
                </c:pt>
                <c:pt idx="16">
                  <c:v>5.0564636680840476</c:v>
                </c:pt>
                <c:pt idx="17">
                  <c:v>5.039131632235117</c:v>
                </c:pt>
                <c:pt idx="18">
                  <c:v>5.0044219343660004</c:v>
                </c:pt>
                <c:pt idx="19">
                  <c:v>3.0471581712537406</c:v>
                </c:pt>
                <c:pt idx="20">
                  <c:v>4.0890017088515203</c:v>
                </c:pt>
                <c:pt idx="21">
                  <c:v>1.8800202074042849</c:v>
                </c:pt>
                <c:pt idx="22">
                  <c:v>1.9746449993392297</c:v>
                </c:pt>
                <c:pt idx="23">
                  <c:v>2.0089656067687676</c:v>
                </c:pt>
                <c:pt idx="24">
                  <c:v>2.0192137237049899</c:v>
                </c:pt>
                <c:pt idx="25">
                  <c:v>2.0353517702681616</c:v>
                </c:pt>
                <c:pt idx="26">
                  <c:v>2.125075863356253</c:v>
                </c:pt>
                <c:pt idx="27">
                  <c:v>2.2197408354142056</c:v>
                </c:pt>
                <c:pt idx="28">
                  <c:v>2.3074188992964162</c:v>
                </c:pt>
                <c:pt idx="29">
                  <c:v>2.4026289617389476</c:v>
                </c:pt>
                <c:pt idx="30">
                  <c:v>2.5257750640641943</c:v>
                </c:pt>
                <c:pt idx="31">
                  <c:v>2.6912132493204513</c:v>
                </c:pt>
                <c:pt idx="32">
                  <c:v>2.803969753069782</c:v>
                </c:pt>
                <c:pt idx="33">
                  <c:v>2.9505204900039836</c:v>
                </c:pt>
                <c:pt idx="34">
                  <c:v>3.7830049541154751</c:v>
                </c:pt>
                <c:pt idx="35">
                  <c:v>4.0864156269283392</c:v>
                </c:pt>
                <c:pt idx="36">
                  <c:v>4.3382830150541274</c:v>
                </c:pt>
                <c:pt idx="37">
                  <c:v>8.2128232044167806</c:v>
                </c:pt>
                <c:pt idx="38">
                  <c:v>4.7795070515647531</c:v>
                </c:pt>
                <c:pt idx="39">
                  <c:v>4.2665579804885789</c:v>
                </c:pt>
                <c:pt idx="40">
                  <c:v>4.3762241270355338</c:v>
                </c:pt>
                <c:pt idx="41">
                  <c:v>7.8896794097435032</c:v>
                </c:pt>
                <c:pt idx="42">
                  <c:v>8.1949712008670357</c:v>
                </c:pt>
                <c:pt idx="43">
                  <c:v>8.4218306441276507</c:v>
                </c:pt>
                <c:pt idx="44">
                  <c:v>8.6584187508880532</c:v>
                </c:pt>
                <c:pt idx="45">
                  <c:v>8.5639277884569953</c:v>
                </c:pt>
                <c:pt idx="46">
                  <c:v>8.8660147065220123</c:v>
                </c:pt>
                <c:pt idx="47">
                  <c:v>8.5276971410080993</c:v>
                </c:pt>
                <c:pt idx="48">
                  <c:v>8.455582868051966</c:v>
                </c:pt>
                <c:pt idx="49">
                  <c:v>8.4669728710479237</c:v>
                </c:pt>
                <c:pt idx="50">
                  <c:v>8.1887130221398809</c:v>
                </c:pt>
                <c:pt idx="51">
                  <c:v>7.9018407990208521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F-4F76-A7B3-FF982DA45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41426928"/>
        <c:axId val="41429280"/>
      </c:barChart>
      <c:catAx>
        <c:axId val="414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9280"/>
        <c:crosses val="autoZero"/>
        <c:auto val="1"/>
        <c:lblAlgn val="ctr"/>
        <c:lblOffset val="100"/>
        <c:noMultiLvlLbl val="1"/>
      </c:catAx>
      <c:valAx>
        <c:axId val="4142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7-432D-9C79-258955CF442A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W_3_cov!$AD$13:$AD$64</c:f>
              <c:numCache>
                <c:formatCode>General</c:formatCode>
                <c:ptCount val="52"/>
                <c:pt idx="0">
                  <c:v>5.1316369748971056</c:v>
                </c:pt>
                <c:pt idx="1">
                  <c:v>10.690067750397638</c:v>
                </c:pt>
                <c:pt idx="2">
                  <c:v>15.886601607237722</c:v>
                </c:pt>
                <c:pt idx="3">
                  <c:v>21.224776777826335</c:v>
                </c:pt>
                <c:pt idx="4">
                  <c:v>27.201919626889605</c:v>
                </c:pt>
                <c:pt idx="5">
                  <c:v>33.276018263718584</c:v>
                </c:pt>
                <c:pt idx="6">
                  <c:v>39.91020800833828</c:v>
                </c:pt>
                <c:pt idx="7">
                  <c:v>47.169620241766637</c:v>
                </c:pt>
                <c:pt idx="8">
                  <c:v>54.628614009277058</c:v>
                </c:pt>
                <c:pt idx="9">
                  <c:v>61.682833075431475</c:v>
                </c:pt>
                <c:pt idx="10">
                  <c:v>68.124589397072853</c:v>
                </c:pt>
                <c:pt idx="11">
                  <c:v>74.025045030778756</c:v>
                </c:pt>
                <c:pt idx="12">
                  <c:v>79.429514806636433</c:v>
                </c:pt>
                <c:pt idx="13">
                  <c:v>84.546511740570011</c:v>
                </c:pt>
                <c:pt idx="14">
                  <c:v>89.51795254804513</c:v>
                </c:pt>
                <c:pt idx="15">
                  <c:v>94.415343061887057</c:v>
                </c:pt>
                <c:pt idx="16">
                  <c:v>99.224034870968083</c:v>
                </c:pt>
                <c:pt idx="17">
                  <c:v>104.01422088633775</c:v>
                </c:pt>
                <c:pt idx="18">
                  <c:v>108.82489145139293</c:v>
                </c:pt>
                <c:pt idx="19">
                  <c:v>112.05737839644665</c:v>
                </c:pt>
                <c:pt idx="20">
                  <c:v>115.3695919613333</c:v>
                </c:pt>
                <c:pt idx="21">
                  <c:v>118.13347835611522</c:v>
                </c:pt>
                <c:pt idx="22">
                  <c:v>119.93311701643819</c:v>
                </c:pt>
                <c:pt idx="23">
                  <c:v>121.78276806432339</c:v>
                </c:pt>
                <c:pt idx="24">
                  <c:v>123.6518244535156</c:v>
                </c:pt>
                <c:pt idx="25">
                  <c:v>125.55516928499893</c:v>
                </c:pt>
                <c:pt idx="26">
                  <c:v>127.53647626212218</c:v>
                </c:pt>
                <c:pt idx="27">
                  <c:v>129.62856256371026</c:v>
                </c:pt>
                <c:pt idx="28">
                  <c:v>131.83269427244252</c:v>
                </c:pt>
                <c:pt idx="29">
                  <c:v>134.15688010641534</c:v>
                </c:pt>
                <c:pt idx="30">
                  <c:v>136.65839830058815</c:v>
                </c:pt>
                <c:pt idx="31">
                  <c:v>139.44913233224403</c:v>
                </c:pt>
                <c:pt idx="32">
                  <c:v>142.51151205981103</c:v>
                </c:pt>
                <c:pt idx="33">
                  <c:v>145.84433366652479</c:v>
                </c:pt>
                <c:pt idx="34">
                  <c:v>148.88774701417415</c:v>
                </c:pt>
                <c:pt idx="35">
                  <c:v>151.83829324063507</c:v>
                </c:pt>
                <c:pt idx="36">
                  <c:v>155.26829962721428</c:v>
                </c:pt>
                <c:pt idx="37">
                  <c:v>163.19750440913998</c:v>
                </c:pt>
                <c:pt idx="38">
                  <c:v>171.03096550974234</c:v>
                </c:pt>
                <c:pt idx="39">
                  <c:v>177.33841614957959</c:v>
                </c:pt>
                <c:pt idx="40">
                  <c:v>185.44089746499242</c:v>
                </c:pt>
                <c:pt idx="41">
                  <c:v>190.96365888879356</c:v>
                </c:pt>
                <c:pt idx="42">
                  <c:v>195.10915025802569</c:v>
                </c:pt>
                <c:pt idx="43">
                  <c:v>201.19942509024494</c:v>
                </c:pt>
                <c:pt idx="44">
                  <c:v>208.99564050644443</c:v>
                </c:pt>
                <c:pt idx="45">
                  <c:v>217.72738044093444</c:v>
                </c:pt>
                <c:pt idx="46">
                  <c:v>227.26980510367787</c:v>
                </c:pt>
                <c:pt idx="47">
                  <c:v>236.9562864051772</c:v>
                </c:pt>
                <c:pt idx="48">
                  <c:v>246.13446207159362</c:v>
                </c:pt>
                <c:pt idx="49">
                  <c:v>255.25403779933865</c:v>
                </c:pt>
                <c:pt idx="50">
                  <c:v>263.96829169355846</c:v>
                </c:pt>
                <c:pt idx="51">
                  <c:v>271.86771126953778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7-432D-9C79-258955CF4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5733424"/>
        <c:axId val="575733032"/>
        <c:axId val="0"/>
      </c:bar3DChart>
      <c:catAx>
        <c:axId val="5757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33032"/>
        <c:crosses val="autoZero"/>
        <c:auto val="1"/>
        <c:lblAlgn val="ctr"/>
        <c:lblOffset val="100"/>
        <c:noMultiLvlLbl val="0"/>
      </c:catAx>
      <c:valAx>
        <c:axId val="57573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3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7-4ABC-8F73-B2D43921EACA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W_3_cov!$AE$13:$AE$64</c:f>
              <c:numCache>
                <c:formatCode>General</c:formatCode>
                <c:ptCount val="52"/>
                <c:pt idx="0">
                  <c:v>5.1316369748971056</c:v>
                </c:pt>
                <c:pt idx="1">
                  <c:v>5.5584307755005318</c:v>
                </c:pt>
                <c:pt idx="2">
                  <c:v>5.1965338568400838</c:v>
                </c:pt>
                <c:pt idx="3">
                  <c:v>5.338175170588614</c:v>
                </c:pt>
                <c:pt idx="4">
                  <c:v>5.9771428490632719</c:v>
                </c:pt>
                <c:pt idx="5">
                  <c:v>6.07409863682898</c:v>
                </c:pt>
                <c:pt idx="6">
                  <c:v>6.6341897446196931</c:v>
                </c:pt>
                <c:pt idx="7">
                  <c:v>7.2594122334283497</c:v>
                </c:pt>
                <c:pt idx="8">
                  <c:v>7.4589937675104299</c:v>
                </c:pt>
                <c:pt idx="9">
                  <c:v>7.0542190661544169</c:v>
                </c:pt>
                <c:pt idx="10">
                  <c:v>6.4417563216413702</c:v>
                </c:pt>
                <c:pt idx="11">
                  <c:v>5.9004556337059118</c:v>
                </c:pt>
                <c:pt idx="12">
                  <c:v>5.4044697758576632</c:v>
                </c:pt>
                <c:pt idx="13">
                  <c:v>5.1169969339335886</c:v>
                </c:pt>
                <c:pt idx="14">
                  <c:v>4.9714408074751217</c:v>
                </c:pt>
                <c:pt idx="15">
                  <c:v>4.8973905138419171</c:v>
                </c:pt>
                <c:pt idx="16">
                  <c:v>4.8086918090810364</c:v>
                </c:pt>
                <c:pt idx="17">
                  <c:v>4.7901860153696658</c:v>
                </c:pt>
                <c:pt idx="18">
                  <c:v>4.8106705650551866</c:v>
                </c:pt>
                <c:pt idx="19">
                  <c:v>3.2324869450537137</c:v>
                </c:pt>
                <c:pt idx="20">
                  <c:v>3.312213564886648</c:v>
                </c:pt>
                <c:pt idx="21">
                  <c:v>2.7638863947819172</c:v>
                </c:pt>
                <c:pt idx="22">
                  <c:v>1.7996386603229719</c:v>
                </c:pt>
                <c:pt idx="23">
                  <c:v>1.8496510478851882</c:v>
                </c:pt>
                <c:pt idx="24">
                  <c:v>1.8690563891922181</c:v>
                </c:pt>
                <c:pt idx="25">
                  <c:v>1.9033448314833241</c:v>
                </c:pt>
                <c:pt idx="26">
                  <c:v>1.9813069771232432</c:v>
                </c:pt>
                <c:pt idx="27">
                  <c:v>2.0920863015880848</c:v>
                </c:pt>
                <c:pt idx="28">
                  <c:v>2.2041317087322554</c:v>
                </c:pt>
                <c:pt idx="29">
                  <c:v>2.3241858339728134</c:v>
                </c:pt>
                <c:pt idx="30">
                  <c:v>2.5015181941728017</c:v>
                </c:pt>
                <c:pt idx="31">
                  <c:v>2.7907340316559091</c:v>
                </c:pt>
                <c:pt idx="32">
                  <c:v>3.0623797275669928</c:v>
                </c:pt>
                <c:pt idx="33">
                  <c:v>3.3328216067137855</c:v>
                </c:pt>
                <c:pt idx="34">
                  <c:v>3.0434133476493201</c:v>
                </c:pt>
                <c:pt idx="35">
                  <c:v>2.9505462264609394</c:v>
                </c:pt>
                <c:pt idx="36">
                  <c:v>3.4300063865792194</c:v>
                </c:pt>
                <c:pt idx="37">
                  <c:v>7.9292047819256704</c:v>
                </c:pt>
                <c:pt idx="38">
                  <c:v>7.8334611006023884</c:v>
                </c:pt>
                <c:pt idx="39">
                  <c:v>6.3074506398372128</c:v>
                </c:pt>
                <c:pt idx="40">
                  <c:v>8.1024813154128488</c:v>
                </c:pt>
                <c:pt idx="41">
                  <c:v>5.522761423801124</c:v>
                </c:pt>
                <c:pt idx="42">
                  <c:v>4.145491369232146</c:v>
                </c:pt>
                <c:pt idx="43">
                  <c:v>6.0902748322192499</c:v>
                </c:pt>
                <c:pt idx="44">
                  <c:v>7.7962154161994697</c:v>
                </c:pt>
                <c:pt idx="45">
                  <c:v>8.7317399344900242</c:v>
                </c:pt>
                <c:pt idx="46">
                  <c:v>9.5424246627434357</c:v>
                </c:pt>
                <c:pt idx="47">
                  <c:v>9.6864813014993345</c:v>
                </c:pt>
                <c:pt idx="48">
                  <c:v>9.1781756664164114</c:v>
                </c:pt>
                <c:pt idx="49">
                  <c:v>9.1195757277450369</c:v>
                </c:pt>
                <c:pt idx="50">
                  <c:v>8.7142538942198318</c:v>
                </c:pt>
                <c:pt idx="51">
                  <c:v>7.8994195759793309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7-4ABC-8F73-B2D43921E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75734600"/>
        <c:axId val="575731856"/>
      </c:barChart>
      <c:catAx>
        <c:axId val="57573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31856"/>
        <c:crosses val="autoZero"/>
        <c:auto val="1"/>
        <c:lblAlgn val="ctr"/>
        <c:lblOffset val="100"/>
        <c:noMultiLvlLbl val="1"/>
      </c:catAx>
      <c:valAx>
        <c:axId val="5757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734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7-49F5-91BC-CA717C034194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WG_cov_2!$Z$14:$Z$65</c:f>
              <c:numCache>
                <c:formatCode>General</c:formatCode>
                <c:ptCount val="52"/>
                <c:pt idx="0">
                  <c:v>4.8190031090042327</c:v>
                </c:pt>
                <c:pt idx="1">
                  <c:v>10.041666744269316</c:v>
                </c:pt>
                <c:pt idx="2">
                  <c:v>15.688265880226778</c:v>
                </c:pt>
                <c:pt idx="3">
                  <c:v>21.826764330624599</c:v>
                </c:pt>
                <c:pt idx="4">
                  <c:v>28.267602938692622</c:v>
                </c:pt>
                <c:pt idx="5">
                  <c:v>34.859444173442746</c:v>
                </c:pt>
                <c:pt idx="6">
                  <c:v>41.590999053504071</c:v>
                </c:pt>
                <c:pt idx="7">
                  <c:v>48.267483729022601</c:v>
                </c:pt>
                <c:pt idx="8">
                  <c:v>54.790966555020461</c:v>
                </c:pt>
                <c:pt idx="9">
                  <c:v>60.987078054832544</c:v>
                </c:pt>
                <c:pt idx="10">
                  <c:v>66.887443047365238</c:v>
                </c:pt>
                <c:pt idx="11">
                  <c:v>72.534896817771525</c:v>
                </c:pt>
                <c:pt idx="12">
                  <c:v>77.940211524118823</c:v>
                </c:pt>
                <c:pt idx="13">
                  <c:v>83.229337004335648</c:v>
                </c:pt>
                <c:pt idx="14">
                  <c:v>88.420236457141797</c:v>
                </c:pt>
                <c:pt idx="15">
                  <c:v>93.553605262449665</c:v>
                </c:pt>
                <c:pt idx="16">
                  <c:v>98.599589700065494</c:v>
                </c:pt>
                <c:pt idx="17">
                  <c:v>103.62749515556241</c:v>
                </c:pt>
                <c:pt idx="18">
                  <c:v>108.61990610507236</c:v>
                </c:pt>
                <c:pt idx="19">
                  <c:v>111.72969969747332</c:v>
                </c:pt>
                <c:pt idx="20">
                  <c:v>115.85843028794753</c:v>
                </c:pt>
                <c:pt idx="21">
                  <c:v>117.74346277232534</c:v>
                </c:pt>
                <c:pt idx="22">
                  <c:v>119.71678919319474</c:v>
                </c:pt>
                <c:pt idx="23">
                  <c:v>121.72100735569036</c:v>
                </c:pt>
                <c:pt idx="24">
                  <c:v>123.7337227486418</c:v>
                </c:pt>
                <c:pt idx="25">
                  <c:v>125.76172307788116</c:v>
                </c:pt>
                <c:pt idx="26">
                  <c:v>127.87738367944901</c:v>
                </c:pt>
                <c:pt idx="27">
                  <c:v>130.08585303047107</c:v>
                </c:pt>
                <c:pt idx="28">
                  <c:v>132.38024180932018</c:v>
                </c:pt>
                <c:pt idx="29">
                  <c:v>134.76816704329468</c:v>
                </c:pt>
                <c:pt idx="30">
                  <c:v>137.27763642657209</c:v>
                </c:pt>
                <c:pt idx="31">
                  <c:v>139.95099073187703</c:v>
                </c:pt>
                <c:pt idx="32">
                  <c:v>142.73555971868456</c:v>
                </c:pt>
                <c:pt idx="33">
                  <c:v>145.66518434916725</c:v>
                </c:pt>
                <c:pt idx="34">
                  <c:v>149.48911459960362</c:v>
                </c:pt>
                <c:pt idx="35">
                  <c:v>153.62004363097145</c:v>
                </c:pt>
                <c:pt idx="36">
                  <c:v>158.00553260999013</c:v>
                </c:pt>
                <c:pt idx="37">
                  <c:v>166.21049418154411</c:v>
                </c:pt>
                <c:pt idx="38">
                  <c:v>171.04172888036251</c:v>
                </c:pt>
                <c:pt idx="39">
                  <c:v>175.27870331088931</c:v>
                </c:pt>
                <c:pt idx="40">
                  <c:v>179.62422088475495</c:v>
                </c:pt>
                <c:pt idx="41">
                  <c:v>187.52012850023632</c:v>
                </c:pt>
                <c:pt idx="42">
                  <c:v>195.7218184327912</c:v>
                </c:pt>
                <c:pt idx="43">
                  <c:v>204.1503603170122</c:v>
                </c:pt>
                <c:pt idx="44">
                  <c:v>212.81568176464833</c:v>
                </c:pt>
                <c:pt idx="45">
                  <c:v>221.3842611073315</c:v>
                </c:pt>
                <c:pt idx="46">
                  <c:v>230.25586576452304</c:v>
                </c:pt>
                <c:pt idx="47">
                  <c:v>238.78538454277921</c:v>
                </c:pt>
                <c:pt idx="48">
                  <c:v>247.24121405844932</c:v>
                </c:pt>
                <c:pt idx="49">
                  <c:v>255.70758511408854</c:v>
                </c:pt>
                <c:pt idx="50">
                  <c:v>263.89299300030814</c:v>
                </c:pt>
                <c:pt idx="51">
                  <c:v>271.78899909191398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7-49F5-91BC-CA717C034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08096208"/>
        <c:axId val="808095816"/>
        <c:axId val="0"/>
      </c:bar3DChart>
      <c:catAx>
        <c:axId val="80809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95816"/>
        <c:crosses val="autoZero"/>
        <c:auto val="1"/>
        <c:lblAlgn val="ctr"/>
        <c:lblOffset val="100"/>
        <c:noMultiLvlLbl val="0"/>
      </c:catAx>
      <c:valAx>
        <c:axId val="80809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9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E-4ABE-A504-0820A9CE28BF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WG_cov_2!$AA$14:$AA$65</c:f>
              <c:numCache>
                <c:formatCode>General</c:formatCode>
                <c:ptCount val="52"/>
                <c:pt idx="0">
                  <c:v>4.8190031090042327</c:v>
                </c:pt>
                <c:pt idx="1">
                  <c:v>5.2226636352650839</c:v>
                </c:pt>
                <c:pt idx="2">
                  <c:v>5.6465991359574623</c:v>
                </c:pt>
                <c:pt idx="3">
                  <c:v>6.1384984503978179</c:v>
                </c:pt>
                <c:pt idx="4">
                  <c:v>6.4408386080680309</c:v>
                </c:pt>
                <c:pt idx="5">
                  <c:v>6.591841234750115</c:v>
                </c:pt>
                <c:pt idx="6">
                  <c:v>6.7315548800613279</c:v>
                </c:pt>
                <c:pt idx="7">
                  <c:v>6.6764846755185303</c:v>
                </c:pt>
                <c:pt idx="8">
                  <c:v>6.5234828259978634</c:v>
                </c:pt>
                <c:pt idx="9">
                  <c:v>6.1961114998120808</c:v>
                </c:pt>
                <c:pt idx="10">
                  <c:v>5.9003649925326958</c:v>
                </c:pt>
                <c:pt idx="11">
                  <c:v>5.6474537704062922</c:v>
                </c:pt>
                <c:pt idx="12">
                  <c:v>5.4053147063472942</c:v>
                </c:pt>
                <c:pt idx="13">
                  <c:v>5.2891254802168151</c:v>
                </c:pt>
                <c:pt idx="14">
                  <c:v>5.1908994528061596</c:v>
                </c:pt>
                <c:pt idx="15">
                  <c:v>5.1333688053078763</c:v>
                </c:pt>
                <c:pt idx="16">
                  <c:v>5.0459844376158127</c:v>
                </c:pt>
                <c:pt idx="17">
                  <c:v>5.0279054554969163</c:v>
                </c:pt>
                <c:pt idx="18">
                  <c:v>4.9924109495099449</c:v>
                </c:pt>
                <c:pt idx="19">
                  <c:v>3.109793592400957</c:v>
                </c:pt>
                <c:pt idx="20">
                  <c:v>4.1287305904742224</c:v>
                </c:pt>
                <c:pt idx="21">
                  <c:v>1.8850324843778243</c:v>
                </c:pt>
                <c:pt idx="22">
                  <c:v>1.9733264208693988</c:v>
                </c:pt>
                <c:pt idx="23">
                  <c:v>2.0042181624956097</c:v>
                </c:pt>
                <c:pt idx="24">
                  <c:v>2.0127153929514323</c:v>
                </c:pt>
                <c:pt idx="25">
                  <c:v>2.0280003292393665</c:v>
                </c:pt>
                <c:pt idx="26">
                  <c:v>2.1156606015678587</c:v>
                </c:pt>
                <c:pt idx="27">
                  <c:v>2.2084693510220443</c:v>
                </c:pt>
                <c:pt idx="28">
                  <c:v>2.2943887788491124</c:v>
                </c:pt>
                <c:pt idx="29">
                  <c:v>2.3879252339745336</c:v>
                </c:pt>
                <c:pt idx="30">
                  <c:v>2.5094693832773607</c:v>
                </c:pt>
                <c:pt idx="31">
                  <c:v>2.6733543053049789</c:v>
                </c:pt>
                <c:pt idx="32">
                  <c:v>2.7845689868075114</c:v>
                </c:pt>
                <c:pt idx="33">
                  <c:v>2.9296246304827065</c:v>
                </c:pt>
                <c:pt idx="34">
                  <c:v>3.8239302504363537</c:v>
                </c:pt>
                <c:pt idx="35">
                  <c:v>4.1309290313678311</c:v>
                </c:pt>
                <c:pt idx="36">
                  <c:v>4.3854889790186879</c:v>
                </c:pt>
                <c:pt idx="37">
                  <c:v>8.2049615715539499</c:v>
                </c:pt>
                <c:pt idx="38">
                  <c:v>4.8312346988184025</c:v>
                </c:pt>
                <c:pt idx="39">
                  <c:v>4.2369744305268426</c:v>
                </c:pt>
                <c:pt idx="40">
                  <c:v>4.3455175738656235</c:v>
                </c:pt>
                <c:pt idx="41">
                  <c:v>7.8959076154813737</c:v>
                </c:pt>
                <c:pt idx="42">
                  <c:v>8.2016899325548476</c:v>
                </c:pt>
                <c:pt idx="43">
                  <c:v>8.4285418842210227</c:v>
                </c:pt>
                <c:pt idx="44">
                  <c:v>8.6653214476361633</c:v>
                </c:pt>
                <c:pt idx="45">
                  <c:v>8.5685793426831065</c:v>
                </c:pt>
                <c:pt idx="46">
                  <c:v>8.8716046571915665</c:v>
                </c:pt>
                <c:pt idx="47">
                  <c:v>8.5295187782561541</c:v>
                </c:pt>
                <c:pt idx="48">
                  <c:v>8.4558295156701142</c:v>
                </c:pt>
                <c:pt idx="49">
                  <c:v>8.4663710556392626</c:v>
                </c:pt>
                <c:pt idx="50">
                  <c:v>8.1854078862195916</c:v>
                </c:pt>
                <c:pt idx="51">
                  <c:v>7.8960060916058357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E-4ABE-A504-0820A9CE2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672921648"/>
        <c:axId val="672923216"/>
      </c:barChart>
      <c:catAx>
        <c:axId val="67292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23216"/>
        <c:crosses val="autoZero"/>
        <c:auto val="1"/>
        <c:lblAlgn val="ctr"/>
        <c:lblOffset val="100"/>
        <c:noMultiLvlLbl val="1"/>
      </c:catAx>
      <c:valAx>
        <c:axId val="6729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2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  <a:sp3d>
              <a:contourClr>
                <a:srgbClr val="0070C0"/>
              </a:contourClr>
            </a:sp3d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39-45DF-A1D1-E296E3EE4063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WG_cov_3!$AD$14:$AD$65</c:f>
              <c:numCache>
                <c:formatCode>General</c:formatCode>
                <c:ptCount val="52"/>
                <c:pt idx="0">
                  <c:v>5.062589049674231</c:v>
                </c:pt>
                <c:pt idx="1">
                  <c:v>11.143074246925105</c:v>
                </c:pt>
                <c:pt idx="2">
                  <c:v>16.534707140592921</c:v>
                </c:pt>
                <c:pt idx="3">
                  <c:v>22.186692654709169</c:v>
                </c:pt>
                <c:pt idx="4">
                  <c:v>28.278691114211156</c:v>
                </c:pt>
                <c:pt idx="5">
                  <c:v>33.838335879438446</c:v>
                </c:pt>
                <c:pt idx="6">
                  <c:v>40.130210066866944</c:v>
                </c:pt>
                <c:pt idx="7">
                  <c:v>47.103572908139398</c:v>
                </c:pt>
                <c:pt idx="8">
                  <c:v>53.978847014995949</c:v>
                </c:pt>
                <c:pt idx="9">
                  <c:v>60.495214301245412</c:v>
                </c:pt>
                <c:pt idx="10">
                  <c:v>66.539318460271588</c:v>
                </c:pt>
                <c:pt idx="11">
                  <c:v>72.176775392610011</c:v>
                </c:pt>
                <c:pt idx="12">
                  <c:v>77.451152131182823</c:v>
                </c:pt>
                <c:pt idx="13">
                  <c:v>82.483878887992404</c:v>
                </c:pt>
                <c:pt idx="14">
                  <c:v>87.38979330948159</c:v>
                </c:pt>
                <c:pt idx="15">
                  <c:v>92.214594568214906</c:v>
                </c:pt>
                <c:pt idx="16">
                  <c:v>96.962714357452569</c:v>
                </c:pt>
                <c:pt idx="17">
                  <c:v>101.66480989018341</c:v>
                </c:pt>
                <c:pt idx="18">
                  <c:v>106.36387219115903</c:v>
                </c:pt>
                <c:pt idx="19">
                  <c:v>110.57033810530314</c:v>
                </c:pt>
                <c:pt idx="20">
                  <c:v>114.27412752294714</c:v>
                </c:pt>
                <c:pt idx="21">
                  <c:v>117.08891101704705</c:v>
                </c:pt>
                <c:pt idx="22">
                  <c:v>118.93973153298634</c:v>
                </c:pt>
                <c:pt idx="23">
                  <c:v>120.83991186203318</c:v>
                </c:pt>
                <c:pt idx="24">
                  <c:v>122.76321069289165</c:v>
                </c:pt>
                <c:pt idx="25">
                  <c:v>124.7132928055721</c:v>
                </c:pt>
                <c:pt idx="26">
                  <c:v>126.70701763061396</c:v>
                </c:pt>
                <c:pt idx="27">
                  <c:v>128.75597319198303</c:v>
                </c:pt>
                <c:pt idx="28">
                  <c:v>130.86209298364315</c:v>
                </c:pt>
                <c:pt idx="29">
                  <c:v>133.02767288824035</c:v>
                </c:pt>
                <c:pt idx="30">
                  <c:v>135.28436712255424</c:v>
                </c:pt>
                <c:pt idx="31">
                  <c:v>137.69403230065419</c:v>
                </c:pt>
                <c:pt idx="32">
                  <c:v>140.2584383040309</c:v>
                </c:pt>
                <c:pt idx="33">
                  <c:v>142.9556209501587</c:v>
                </c:pt>
                <c:pt idx="34">
                  <c:v>145.9415842221016</c:v>
                </c:pt>
                <c:pt idx="35">
                  <c:v>149.3555967969524</c:v>
                </c:pt>
                <c:pt idx="36">
                  <c:v>153.14301523416552</c:v>
                </c:pt>
                <c:pt idx="37">
                  <c:v>160.01846537666256</c:v>
                </c:pt>
                <c:pt idx="38">
                  <c:v>168.46190573401617</c:v>
                </c:pt>
                <c:pt idx="39">
                  <c:v>173.07180235423667</c:v>
                </c:pt>
                <c:pt idx="40">
                  <c:v>177.90845732225111</c:v>
                </c:pt>
                <c:pt idx="41">
                  <c:v>184.16662383902826</c:v>
                </c:pt>
                <c:pt idx="42">
                  <c:v>192.64061620023023</c:v>
                </c:pt>
                <c:pt idx="43">
                  <c:v>201.50812411712462</c:v>
                </c:pt>
                <c:pt idx="44">
                  <c:v>210.68921168181473</c:v>
                </c:pt>
                <c:pt idx="45">
                  <c:v>219.93671804497222</c:v>
                </c:pt>
                <c:pt idx="46">
                  <c:v>229.14802790691715</c:v>
                </c:pt>
                <c:pt idx="47">
                  <c:v>238.34283993763361</c:v>
                </c:pt>
                <c:pt idx="48">
                  <c:v>246.92047184957121</c:v>
                </c:pt>
                <c:pt idx="49">
                  <c:v>255.30830277583084</c:v>
                </c:pt>
                <c:pt idx="50">
                  <c:v>263.41412478484608</c:v>
                </c:pt>
                <c:pt idx="51">
                  <c:v>270.90981626953453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39-45DF-A1D1-E296E3EE4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3008840"/>
        <c:axId val="513006488"/>
        <c:axId val="0"/>
      </c:bar3DChart>
      <c:catAx>
        <c:axId val="51300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06488"/>
        <c:crosses val="autoZero"/>
        <c:auto val="1"/>
        <c:lblAlgn val="ctr"/>
        <c:lblOffset val="100"/>
        <c:noMultiLvlLbl val="0"/>
      </c:catAx>
      <c:valAx>
        <c:axId val="51300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0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3-4D2D-941C-2743F092D540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WG_cov_3!$AE$14:$AE$65</c:f>
              <c:numCache>
                <c:formatCode>General</c:formatCode>
                <c:ptCount val="52"/>
                <c:pt idx="0">
                  <c:v>5.062589049674231</c:v>
                </c:pt>
                <c:pt idx="1">
                  <c:v>6.0804851972508747</c:v>
                </c:pt>
                <c:pt idx="2">
                  <c:v>5.3916328936678148</c:v>
                </c:pt>
                <c:pt idx="3">
                  <c:v>5.6519855141162472</c:v>
                </c:pt>
                <c:pt idx="4">
                  <c:v>6.0919984595019931</c:v>
                </c:pt>
                <c:pt idx="5">
                  <c:v>5.5596447652272882</c:v>
                </c:pt>
                <c:pt idx="6">
                  <c:v>6.2918741874284896</c:v>
                </c:pt>
                <c:pt idx="7">
                  <c:v>6.973362841272464</c:v>
                </c:pt>
                <c:pt idx="8">
                  <c:v>6.8752741068565442</c:v>
                </c:pt>
                <c:pt idx="9">
                  <c:v>6.5163672862494622</c:v>
                </c:pt>
                <c:pt idx="10">
                  <c:v>6.0441041590261744</c:v>
                </c:pt>
                <c:pt idx="11">
                  <c:v>5.6374569323384343</c:v>
                </c:pt>
                <c:pt idx="12">
                  <c:v>5.2743767385728093</c:v>
                </c:pt>
                <c:pt idx="13">
                  <c:v>5.0327267568095788</c:v>
                </c:pt>
                <c:pt idx="14">
                  <c:v>4.9059144214891699</c:v>
                </c:pt>
                <c:pt idx="15">
                  <c:v>4.8248012587333262</c:v>
                </c:pt>
                <c:pt idx="16">
                  <c:v>4.7481197892376628</c:v>
                </c:pt>
                <c:pt idx="17">
                  <c:v>4.7020955327308336</c:v>
                </c:pt>
                <c:pt idx="18">
                  <c:v>4.6990623009756396</c:v>
                </c:pt>
                <c:pt idx="19">
                  <c:v>4.2064659141441005</c:v>
                </c:pt>
                <c:pt idx="20">
                  <c:v>3.7037894176440069</c:v>
                </c:pt>
                <c:pt idx="21">
                  <c:v>2.8147834940999128</c:v>
                </c:pt>
                <c:pt idx="22">
                  <c:v>1.8508205159392983</c:v>
                </c:pt>
                <c:pt idx="23">
                  <c:v>1.9001803290468158</c:v>
                </c:pt>
                <c:pt idx="24">
                  <c:v>1.923298830858474</c:v>
                </c:pt>
                <c:pt idx="25">
                  <c:v>1.9500821126804484</c:v>
                </c:pt>
                <c:pt idx="26">
                  <c:v>1.9937248250418669</c:v>
                </c:pt>
                <c:pt idx="27">
                  <c:v>2.0489555613690564</c:v>
                </c:pt>
                <c:pt idx="28">
                  <c:v>2.106119791660138</c:v>
                </c:pt>
                <c:pt idx="29">
                  <c:v>2.1655799045971911</c:v>
                </c:pt>
                <c:pt idx="30">
                  <c:v>2.2566942343139003</c:v>
                </c:pt>
                <c:pt idx="31">
                  <c:v>2.4096651780999321</c:v>
                </c:pt>
                <c:pt idx="32">
                  <c:v>2.5644060033767393</c:v>
                </c:pt>
                <c:pt idx="33">
                  <c:v>2.6971826461277608</c:v>
                </c:pt>
                <c:pt idx="34">
                  <c:v>2.9859632719429015</c:v>
                </c:pt>
                <c:pt idx="35">
                  <c:v>3.4140125748508177</c:v>
                </c:pt>
                <c:pt idx="36">
                  <c:v>3.787418437213105</c:v>
                </c:pt>
                <c:pt idx="37">
                  <c:v>6.8754501424970513</c:v>
                </c:pt>
                <c:pt idx="38">
                  <c:v>8.4434403573536425</c:v>
                </c:pt>
                <c:pt idx="39">
                  <c:v>4.6098966202204519</c:v>
                </c:pt>
                <c:pt idx="40">
                  <c:v>4.8366549680144422</c:v>
                </c:pt>
                <c:pt idx="41">
                  <c:v>6.2581665167771776</c:v>
                </c:pt>
                <c:pt idx="42">
                  <c:v>8.4739923612019563</c:v>
                </c:pt>
                <c:pt idx="43">
                  <c:v>8.8675079168943984</c:v>
                </c:pt>
                <c:pt idx="44">
                  <c:v>9.181087564690106</c:v>
                </c:pt>
                <c:pt idx="45">
                  <c:v>9.2475063631574983</c:v>
                </c:pt>
                <c:pt idx="46">
                  <c:v>9.2113098619449403</c:v>
                </c:pt>
                <c:pt idx="47">
                  <c:v>9.1948120307164452</c:v>
                </c:pt>
                <c:pt idx="48">
                  <c:v>8.5776319119376137</c:v>
                </c:pt>
                <c:pt idx="49">
                  <c:v>8.3878309262596122</c:v>
                </c:pt>
                <c:pt idx="50">
                  <c:v>8.1058220090152897</c:v>
                </c:pt>
                <c:pt idx="51">
                  <c:v>7.4956914846883622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3-4D2D-941C-2743F092D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47"/>
        <c:axId val="513009232"/>
        <c:axId val="513007664"/>
      </c:barChart>
      <c:catAx>
        <c:axId val="51300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07664"/>
        <c:crosses val="autoZero"/>
        <c:auto val="1"/>
        <c:lblAlgn val="ctr"/>
        <c:lblOffset val="100"/>
        <c:noMultiLvlLbl val="1"/>
      </c:catAx>
      <c:valAx>
        <c:axId val="5130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0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D-4AB0-8533-5705F8BE6FA3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'Final model'!$R$12:$R$63</c:f>
              <c:numCache>
                <c:formatCode>General</c:formatCode>
                <c:ptCount val="52"/>
                <c:pt idx="0">
                  <c:v>5.396191988977117</c:v>
                </c:pt>
                <c:pt idx="1">
                  <c:v>10.964049347167659</c:v>
                </c:pt>
                <c:pt idx="2">
                  <c:v>16.862927856503561</c:v>
                </c:pt>
                <c:pt idx="3">
                  <c:v>23.185098411533602</c:v>
                </c:pt>
                <c:pt idx="4">
                  <c:v>29.751537001035501</c:v>
                </c:pt>
                <c:pt idx="5">
                  <c:v>36.246823327333203</c:v>
                </c:pt>
                <c:pt idx="6">
                  <c:v>42.954451980558915</c:v>
                </c:pt>
                <c:pt idx="7">
                  <c:v>49.623311229612057</c:v>
                </c:pt>
                <c:pt idx="8">
                  <c:v>56.125541814599387</c:v>
                </c:pt>
                <c:pt idx="9">
                  <c:v>62.289291092131549</c:v>
                </c:pt>
                <c:pt idx="10">
                  <c:v>68.147727961606947</c:v>
                </c:pt>
                <c:pt idx="11">
                  <c:v>73.745098716955894</c:v>
                </c:pt>
                <c:pt idx="12">
                  <c:v>79.09434030992557</c:v>
                </c:pt>
                <c:pt idx="13">
                  <c:v>84.318283845354671</c:v>
                </c:pt>
                <c:pt idx="14">
                  <c:v>89.435625804351602</c:v>
                </c:pt>
                <c:pt idx="15">
                  <c:v>94.486461597306672</c:v>
                </c:pt>
                <c:pt idx="16">
                  <c:v>99.443349399449986</c:v>
                </c:pt>
                <c:pt idx="17">
                  <c:v>104.37314414258591</c:v>
                </c:pt>
                <c:pt idx="18">
                  <c:v>109.25997341102955</c:v>
                </c:pt>
                <c:pt idx="19">
                  <c:v>112.61050303210074</c:v>
                </c:pt>
                <c:pt idx="20">
                  <c:v>116.00398093884823</c:v>
                </c:pt>
                <c:pt idx="21">
                  <c:v>117.94743550419162</c:v>
                </c:pt>
                <c:pt idx="22">
                  <c:v>119.92357754327232</c:v>
                </c:pt>
                <c:pt idx="23">
                  <c:v>121.92434380453653</c:v>
                </c:pt>
                <c:pt idx="24">
                  <c:v>123.94675753182027</c:v>
                </c:pt>
                <c:pt idx="25">
                  <c:v>126.00435158034662</c:v>
                </c:pt>
                <c:pt idx="26">
                  <c:v>128.14476216061598</c:v>
                </c:pt>
                <c:pt idx="27">
                  <c:v>130.37379603735766</c:v>
                </c:pt>
                <c:pt idx="28">
                  <c:v>132.68479515268928</c:v>
                </c:pt>
                <c:pt idx="29">
                  <c:v>135.08500751328745</c:v>
                </c:pt>
                <c:pt idx="30">
                  <c:v>137.60135338379052</c:v>
                </c:pt>
                <c:pt idx="31">
                  <c:v>140.27441712217637</c:v>
                </c:pt>
                <c:pt idx="32">
                  <c:v>143.05258202647497</c:v>
                </c:pt>
                <c:pt idx="33">
                  <c:v>145.96807413189384</c:v>
                </c:pt>
                <c:pt idx="34">
                  <c:v>149.79819737610066</c:v>
                </c:pt>
                <c:pt idx="35">
                  <c:v>153.92169632583585</c:v>
                </c:pt>
                <c:pt idx="36">
                  <c:v>158.28659360402852</c:v>
                </c:pt>
                <c:pt idx="37">
                  <c:v>166.49556700179025</c:v>
                </c:pt>
                <c:pt idx="38">
                  <c:v>171.27907465912949</c:v>
                </c:pt>
                <c:pt idx="39">
                  <c:v>175.4212264633106</c:v>
                </c:pt>
                <c:pt idx="40">
                  <c:v>179.66157661346571</c:v>
                </c:pt>
                <c:pt idx="41">
                  <c:v>187.63428641665604</c:v>
                </c:pt>
                <c:pt idx="42">
                  <c:v>195.89084885581775</c:v>
                </c:pt>
                <c:pt idx="43">
                  <c:v>204.35308792911354</c:v>
                </c:pt>
                <c:pt idx="44">
                  <c:v>213.02975408573221</c:v>
                </c:pt>
                <c:pt idx="45">
                  <c:v>221.59684630485964</c:v>
                </c:pt>
                <c:pt idx="46">
                  <c:v>230.44146766628538</c:v>
                </c:pt>
                <c:pt idx="47">
                  <c:v>238.9399712152578</c:v>
                </c:pt>
                <c:pt idx="48">
                  <c:v>247.35227162232064</c:v>
                </c:pt>
                <c:pt idx="49">
                  <c:v>255.75987274720481</c:v>
                </c:pt>
                <c:pt idx="50">
                  <c:v>263.88261483579487</c:v>
                </c:pt>
                <c:pt idx="51">
                  <c:v>271.71319765398152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D-4AB0-8533-5705F8BE6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76776"/>
        <c:axId val="895377560"/>
      </c:lineChart>
      <c:catAx>
        <c:axId val="89537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7560"/>
        <c:crosses val="autoZero"/>
        <c:auto val="1"/>
        <c:lblAlgn val="ctr"/>
        <c:lblOffset val="100"/>
        <c:noMultiLvlLbl val="0"/>
      </c:catAx>
      <c:valAx>
        <c:axId val="8953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6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2-4D66-BD87-459265421C26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'Final model'!$S$12:$S$63</c:f>
              <c:numCache>
                <c:formatCode>General</c:formatCode>
                <c:ptCount val="52"/>
                <c:pt idx="0">
                  <c:v>5.396191988977117</c:v>
                </c:pt>
                <c:pt idx="1">
                  <c:v>5.5678573581905422</c:v>
                </c:pt>
                <c:pt idx="2">
                  <c:v>5.8988785093359031</c:v>
                </c:pt>
                <c:pt idx="3">
                  <c:v>6.3221705550300378</c:v>
                </c:pt>
                <c:pt idx="4">
                  <c:v>6.5664385895018995</c:v>
                </c:pt>
                <c:pt idx="5">
                  <c:v>6.4952863262977001</c:v>
                </c:pt>
                <c:pt idx="6">
                  <c:v>6.7076286532257168</c:v>
                </c:pt>
                <c:pt idx="7">
                  <c:v>6.6688592490531384</c:v>
                </c:pt>
                <c:pt idx="8">
                  <c:v>6.5022305849873341</c:v>
                </c:pt>
                <c:pt idx="9">
                  <c:v>6.1637492775321601</c:v>
                </c:pt>
                <c:pt idx="10">
                  <c:v>5.858436869475403</c:v>
                </c:pt>
                <c:pt idx="11">
                  <c:v>5.5973707553489405</c:v>
                </c:pt>
                <c:pt idx="12">
                  <c:v>5.3492415929696779</c:v>
                </c:pt>
                <c:pt idx="13">
                  <c:v>5.2239435354290986</c:v>
                </c:pt>
                <c:pt idx="14">
                  <c:v>5.1173419589969349</c:v>
                </c:pt>
                <c:pt idx="15">
                  <c:v>5.0508357929550662</c:v>
                </c:pt>
                <c:pt idx="16">
                  <c:v>4.9568878021433171</c:v>
                </c:pt>
                <c:pt idx="17">
                  <c:v>4.929794743135929</c:v>
                </c:pt>
                <c:pt idx="18">
                  <c:v>4.8868292684436376</c:v>
                </c:pt>
                <c:pt idx="19">
                  <c:v>3.3505296210711855</c:v>
                </c:pt>
                <c:pt idx="20">
                  <c:v>3.3934779067474885</c:v>
                </c:pt>
                <c:pt idx="21">
                  <c:v>1.9434545653433943</c:v>
                </c:pt>
                <c:pt idx="22">
                  <c:v>1.9761420390806972</c:v>
                </c:pt>
                <c:pt idx="23">
                  <c:v>2.0007662612642196</c:v>
                </c:pt>
                <c:pt idx="24">
                  <c:v>2.0224137272837339</c:v>
                </c:pt>
                <c:pt idx="25">
                  <c:v>2.0575940485263455</c:v>
                </c:pt>
                <c:pt idx="26">
                  <c:v>2.1404105802693696</c:v>
                </c:pt>
                <c:pt idx="27">
                  <c:v>2.2290338767416706</c:v>
                </c:pt>
                <c:pt idx="28">
                  <c:v>2.3109991153316134</c:v>
                </c:pt>
                <c:pt idx="29">
                  <c:v>2.4002123605981751</c:v>
                </c:pt>
                <c:pt idx="30">
                  <c:v>2.5163458705030894</c:v>
                </c:pt>
                <c:pt idx="31">
                  <c:v>2.673063738385828</c:v>
                </c:pt>
                <c:pt idx="32">
                  <c:v>2.7781649042986079</c:v>
                </c:pt>
                <c:pt idx="33">
                  <c:v>2.9154921054188598</c:v>
                </c:pt>
                <c:pt idx="34">
                  <c:v>3.83012324420684</c:v>
                </c:pt>
                <c:pt idx="35">
                  <c:v>4.1234989497351826</c:v>
                </c:pt>
                <c:pt idx="36">
                  <c:v>4.3648972781926698</c:v>
                </c:pt>
                <c:pt idx="37">
                  <c:v>8.2089733977617207</c:v>
                </c:pt>
                <c:pt idx="38">
                  <c:v>4.7835076573392588</c:v>
                </c:pt>
                <c:pt idx="39">
                  <c:v>4.1421518041810934</c:v>
                </c:pt>
                <c:pt idx="40">
                  <c:v>4.2403501501551144</c:v>
                </c:pt>
                <c:pt idx="41">
                  <c:v>7.9727098031903143</c:v>
                </c:pt>
                <c:pt idx="42">
                  <c:v>8.2565624391617298</c:v>
                </c:pt>
                <c:pt idx="43">
                  <c:v>8.4622390732957964</c:v>
                </c:pt>
                <c:pt idx="44">
                  <c:v>8.676666156618662</c:v>
                </c:pt>
                <c:pt idx="45">
                  <c:v>8.5670922191274368</c:v>
                </c:pt>
                <c:pt idx="46">
                  <c:v>8.8446213614257196</c:v>
                </c:pt>
                <c:pt idx="47">
                  <c:v>8.4985035489724137</c:v>
                </c:pt>
                <c:pt idx="48">
                  <c:v>8.4123004070628671</c:v>
                </c:pt>
                <c:pt idx="49">
                  <c:v>8.4076011248841453</c:v>
                </c:pt>
                <c:pt idx="50">
                  <c:v>8.1227420885900958</c:v>
                </c:pt>
                <c:pt idx="51">
                  <c:v>7.8305828181866044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2-4D66-BD87-459265421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723632"/>
        <c:axId val="574722456"/>
      </c:lineChart>
      <c:catAx>
        <c:axId val="5747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22456"/>
        <c:crosses val="autoZero"/>
        <c:auto val="1"/>
        <c:lblAlgn val="ctr"/>
        <c:lblOffset val="100"/>
        <c:noMultiLvlLbl val="1"/>
      </c:catAx>
      <c:valAx>
        <c:axId val="57472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2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E_NT!$N$4</c:f>
              <c:strCache>
                <c:ptCount val="1"/>
                <c:pt idx="0">
                  <c:v>Cumulative Sales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E_NT!$N$5:$N$56</c:f>
              <c:numCache>
                <c:formatCode>General</c:formatCode>
                <c:ptCount val="52"/>
                <c:pt idx="0">
                  <c:v>5.25</c:v>
                </c:pt>
                <c:pt idx="1">
                  <c:v>10.731999999999999</c:v>
                </c:pt>
                <c:pt idx="2">
                  <c:v>15.712</c:v>
                </c:pt>
                <c:pt idx="3">
                  <c:v>21.228999999999999</c:v>
                </c:pt>
                <c:pt idx="4">
                  <c:v>27.791999999999998</c:v>
                </c:pt>
                <c:pt idx="5">
                  <c:v>34.346999999999994</c:v>
                </c:pt>
                <c:pt idx="6">
                  <c:v>40.759999999999991</c:v>
                </c:pt>
                <c:pt idx="7">
                  <c:v>47.29099999999999</c:v>
                </c:pt>
                <c:pt idx="8">
                  <c:v>54.16599999999999</c:v>
                </c:pt>
                <c:pt idx="9">
                  <c:v>61.730999999999987</c:v>
                </c:pt>
                <c:pt idx="10">
                  <c:v>69.625999999999991</c:v>
                </c:pt>
                <c:pt idx="11">
                  <c:v>77.163999999999987</c:v>
                </c:pt>
                <c:pt idx="12">
                  <c:v>82.46</c:v>
                </c:pt>
                <c:pt idx="13">
                  <c:v>87.268999999999991</c:v>
                </c:pt>
                <c:pt idx="14">
                  <c:v>91.422999999999988</c:v>
                </c:pt>
                <c:pt idx="15">
                  <c:v>96.152999999999992</c:v>
                </c:pt>
                <c:pt idx="16">
                  <c:v>100.288</c:v>
                </c:pt>
                <c:pt idx="17">
                  <c:v>104.203</c:v>
                </c:pt>
                <c:pt idx="18">
                  <c:v>107.61</c:v>
                </c:pt>
                <c:pt idx="19">
                  <c:v>110.925</c:v>
                </c:pt>
                <c:pt idx="20">
                  <c:v>114.17099999999999</c:v>
                </c:pt>
                <c:pt idx="21">
                  <c:v>116.827</c:v>
                </c:pt>
                <c:pt idx="22">
                  <c:v>119.051</c:v>
                </c:pt>
                <c:pt idx="23">
                  <c:v>121.375</c:v>
                </c:pt>
                <c:pt idx="24">
                  <c:v>123.569</c:v>
                </c:pt>
                <c:pt idx="25">
                  <c:v>125.74600000000001</c:v>
                </c:pt>
                <c:pt idx="26">
                  <c:v>128.11200000000002</c:v>
                </c:pt>
                <c:pt idx="27">
                  <c:v>130.51400000000001</c:v>
                </c:pt>
                <c:pt idx="28">
                  <c:v>132.99900000000002</c:v>
                </c:pt>
                <c:pt idx="29">
                  <c:v>135.58700000000002</c:v>
                </c:pt>
                <c:pt idx="30">
                  <c:v>138.04000000000002</c:v>
                </c:pt>
                <c:pt idx="31">
                  <c:v>140.20900000000003</c:v>
                </c:pt>
                <c:pt idx="32">
                  <c:v>142.44900000000004</c:v>
                </c:pt>
                <c:pt idx="33">
                  <c:v>145.03900000000004</c:v>
                </c:pt>
                <c:pt idx="34">
                  <c:v>147.51800000000006</c:v>
                </c:pt>
                <c:pt idx="35">
                  <c:v>150.49600000000007</c:v>
                </c:pt>
                <c:pt idx="36">
                  <c:v>154.66300000000007</c:v>
                </c:pt>
                <c:pt idx="37">
                  <c:v>162.88800000000006</c:v>
                </c:pt>
                <c:pt idx="38">
                  <c:v>170.39000000000007</c:v>
                </c:pt>
                <c:pt idx="39">
                  <c:v>175.35700000000008</c:v>
                </c:pt>
                <c:pt idx="40">
                  <c:v>179.64000000000007</c:v>
                </c:pt>
                <c:pt idx="41">
                  <c:v>184.33400000000006</c:v>
                </c:pt>
                <c:pt idx="42">
                  <c:v>189.36400000000006</c:v>
                </c:pt>
                <c:pt idx="43">
                  <c:v>194.94400000000007</c:v>
                </c:pt>
                <c:pt idx="44">
                  <c:v>201.87700000000007</c:v>
                </c:pt>
                <c:pt idx="45">
                  <c:v>210.84400000000008</c:v>
                </c:pt>
                <c:pt idx="46">
                  <c:v>220.28700000000009</c:v>
                </c:pt>
                <c:pt idx="47">
                  <c:v>229.29800000000009</c:v>
                </c:pt>
                <c:pt idx="48">
                  <c:v>239.32300000000009</c:v>
                </c:pt>
                <c:pt idx="49">
                  <c:v>249.92400000000009</c:v>
                </c:pt>
                <c:pt idx="50">
                  <c:v>261.00700000000012</c:v>
                </c:pt>
                <c:pt idx="51">
                  <c:v>272.14300000000014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0-48D0-ADFB-9799D8F54DB5}"/>
            </c:ext>
          </c:extLst>
        </c:ser>
        <c:ser>
          <c:idx val="1"/>
          <c:order val="1"/>
          <c:tx>
            <c:strRef>
              <c:f>E_NT!$R$4</c:f>
              <c:strCache>
                <c:ptCount val="1"/>
                <c:pt idx="0">
                  <c:v>Expected Cumulative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'Impact of Street Spirit'!$R$12:$R$63</c:f>
              <c:numCache>
                <c:formatCode>General</c:formatCode>
                <c:ptCount val="52"/>
                <c:pt idx="0">
                  <c:v>5.396191988977117</c:v>
                </c:pt>
                <c:pt idx="1">
                  <c:v>10.964049347167659</c:v>
                </c:pt>
                <c:pt idx="2">
                  <c:v>16.862927856503561</c:v>
                </c:pt>
                <c:pt idx="3">
                  <c:v>23.185098411533602</c:v>
                </c:pt>
                <c:pt idx="4">
                  <c:v>29.751537001035501</c:v>
                </c:pt>
                <c:pt idx="5">
                  <c:v>36.246823327333203</c:v>
                </c:pt>
                <c:pt idx="6">
                  <c:v>42.954451980558915</c:v>
                </c:pt>
                <c:pt idx="7">
                  <c:v>49.623311229612057</c:v>
                </c:pt>
                <c:pt idx="8">
                  <c:v>56.125541814599387</c:v>
                </c:pt>
                <c:pt idx="9">
                  <c:v>62.289291092131549</c:v>
                </c:pt>
                <c:pt idx="10">
                  <c:v>68.147727961606947</c:v>
                </c:pt>
                <c:pt idx="11">
                  <c:v>73.745098716955894</c:v>
                </c:pt>
                <c:pt idx="12">
                  <c:v>79.09434030992557</c:v>
                </c:pt>
                <c:pt idx="13">
                  <c:v>84.318283845354671</c:v>
                </c:pt>
                <c:pt idx="14">
                  <c:v>89.435625804351602</c:v>
                </c:pt>
                <c:pt idx="15">
                  <c:v>94.486461597306672</c:v>
                </c:pt>
                <c:pt idx="16">
                  <c:v>99.443349399449986</c:v>
                </c:pt>
                <c:pt idx="17">
                  <c:v>104.37314414258591</c:v>
                </c:pt>
                <c:pt idx="18">
                  <c:v>109.25997341102955</c:v>
                </c:pt>
                <c:pt idx="19">
                  <c:v>112.61050303210074</c:v>
                </c:pt>
                <c:pt idx="20">
                  <c:v>116.00398093884823</c:v>
                </c:pt>
                <c:pt idx="21">
                  <c:v>117.94743550419162</c:v>
                </c:pt>
                <c:pt idx="22">
                  <c:v>119.92357754327232</c:v>
                </c:pt>
                <c:pt idx="23">
                  <c:v>121.92434380453653</c:v>
                </c:pt>
                <c:pt idx="24">
                  <c:v>123.94675753182027</c:v>
                </c:pt>
                <c:pt idx="25">
                  <c:v>126.00435158034662</c:v>
                </c:pt>
                <c:pt idx="26">
                  <c:v>128.14476216061598</c:v>
                </c:pt>
                <c:pt idx="27">
                  <c:v>130.37379603735766</c:v>
                </c:pt>
                <c:pt idx="28">
                  <c:v>132.68479515268928</c:v>
                </c:pt>
                <c:pt idx="29">
                  <c:v>135.08500751328745</c:v>
                </c:pt>
                <c:pt idx="30">
                  <c:v>137.60135338379052</c:v>
                </c:pt>
                <c:pt idx="31">
                  <c:v>140.27441712217637</c:v>
                </c:pt>
                <c:pt idx="32">
                  <c:v>143.05258202647497</c:v>
                </c:pt>
                <c:pt idx="33">
                  <c:v>145.96807413189384</c:v>
                </c:pt>
                <c:pt idx="34">
                  <c:v>149.79819737610066</c:v>
                </c:pt>
                <c:pt idx="35">
                  <c:v>153.92169632583585</c:v>
                </c:pt>
                <c:pt idx="36">
                  <c:v>158.28659360402852</c:v>
                </c:pt>
                <c:pt idx="37">
                  <c:v>166.49556700179025</c:v>
                </c:pt>
                <c:pt idx="38">
                  <c:v>171.27907465912949</c:v>
                </c:pt>
                <c:pt idx="39">
                  <c:v>175.4212264633106</c:v>
                </c:pt>
                <c:pt idx="40">
                  <c:v>179.66157661346571</c:v>
                </c:pt>
                <c:pt idx="41">
                  <c:v>183.96642272685582</c:v>
                </c:pt>
                <c:pt idx="42">
                  <c:v>188.436500349223</c:v>
                </c:pt>
                <c:pt idx="43">
                  <c:v>193.03054810059427</c:v>
                </c:pt>
                <c:pt idx="44">
                  <c:v>197.75427001619161</c:v>
                </c:pt>
                <c:pt idx="45">
                  <c:v>202.43157367086241</c:v>
                </c:pt>
                <c:pt idx="46">
                  <c:v>207.27424753649859</c:v>
                </c:pt>
                <c:pt idx="47">
                  <c:v>211.94075766307364</c:v>
                </c:pt>
                <c:pt idx="48">
                  <c:v>216.57296114508262</c:v>
                </c:pt>
                <c:pt idx="49">
                  <c:v>221.21561747422081</c:v>
                </c:pt>
                <c:pt idx="50">
                  <c:v>225.71347565840628</c:v>
                </c:pt>
                <c:pt idx="51">
                  <c:v>230.0613427196443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0-48D0-ADFB-9799D8F54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920472"/>
        <c:axId val="808097776"/>
      </c:lineChart>
      <c:catAx>
        <c:axId val="67292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97776"/>
        <c:crosses val="autoZero"/>
        <c:auto val="1"/>
        <c:lblAlgn val="ctr"/>
        <c:lblOffset val="100"/>
        <c:noMultiLvlLbl val="0"/>
      </c:catAx>
      <c:valAx>
        <c:axId val="80809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2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E_NT!$D$4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E_NT!$D$5:$D$56</c:f>
              <c:numCache>
                <c:formatCode>General</c:formatCode>
                <c:ptCount val="52"/>
                <c:pt idx="0">
                  <c:v>5.25</c:v>
                </c:pt>
                <c:pt idx="1">
                  <c:v>5.4820000000000002</c:v>
                </c:pt>
                <c:pt idx="2">
                  <c:v>4.9800000000000004</c:v>
                </c:pt>
                <c:pt idx="3">
                  <c:v>5.5170000000000003</c:v>
                </c:pt>
                <c:pt idx="4">
                  <c:v>6.5629999999999997</c:v>
                </c:pt>
                <c:pt idx="5">
                  <c:v>6.5549999999999997</c:v>
                </c:pt>
                <c:pt idx="6">
                  <c:v>6.4130000000000003</c:v>
                </c:pt>
                <c:pt idx="7">
                  <c:v>6.5309999999999997</c:v>
                </c:pt>
                <c:pt idx="8">
                  <c:v>6.875</c:v>
                </c:pt>
                <c:pt idx="9">
                  <c:v>7.5650000000000004</c:v>
                </c:pt>
                <c:pt idx="10">
                  <c:v>7.8949999999999996</c:v>
                </c:pt>
                <c:pt idx="11">
                  <c:v>7.5380000000000003</c:v>
                </c:pt>
                <c:pt idx="12">
                  <c:v>5.2960000000000003</c:v>
                </c:pt>
                <c:pt idx="13">
                  <c:v>4.8090000000000002</c:v>
                </c:pt>
                <c:pt idx="14">
                  <c:v>4.1539999999999999</c:v>
                </c:pt>
                <c:pt idx="15">
                  <c:v>4.7300000000000004</c:v>
                </c:pt>
                <c:pt idx="16">
                  <c:v>4.1349999999999998</c:v>
                </c:pt>
                <c:pt idx="17">
                  <c:v>3.915</c:v>
                </c:pt>
                <c:pt idx="18">
                  <c:v>3.407</c:v>
                </c:pt>
                <c:pt idx="19">
                  <c:v>3.3149999999999999</c:v>
                </c:pt>
                <c:pt idx="20">
                  <c:v>3.246</c:v>
                </c:pt>
                <c:pt idx="21">
                  <c:v>2.6560000000000001</c:v>
                </c:pt>
                <c:pt idx="22">
                  <c:v>2.2240000000000002</c:v>
                </c:pt>
                <c:pt idx="23">
                  <c:v>2.3239999999999998</c:v>
                </c:pt>
                <c:pt idx="24">
                  <c:v>2.194</c:v>
                </c:pt>
                <c:pt idx="25">
                  <c:v>2.177</c:v>
                </c:pt>
                <c:pt idx="26">
                  <c:v>2.3660000000000001</c:v>
                </c:pt>
                <c:pt idx="27">
                  <c:v>2.4020000000000001</c:v>
                </c:pt>
                <c:pt idx="28">
                  <c:v>2.4849999999999999</c:v>
                </c:pt>
                <c:pt idx="29">
                  <c:v>2.5880000000000001</c:v>
                </c:pt>
                <c:pt idx="30">
                  <c:v>2.4529999999999998</c:v>
                </c:pt>
                <c:pt idx="31">
                  <c:v>2.169</c:v>
                </c:pt>
                <c:pt idx="32">
                  <c:v>2.2400000000000002</c:v>
                </c:pt>
                <c:pt idx="33">
                  <c:v>2.59</c:v>
                </c:pt>
                <c:pt idx="34">
                  <c:v>2.4790000000000001</c:v>
                </c:pt>
                <c:pt idx="35">
                  <c:v>2.9780000000000002</c:v>
                </c:pt>
                <c:pt idx="36">
                  <c:v>4.1669999999999998</c:v>
                </c:pt>
                <c:pt idx="37">
                  <c:v>8.2249999999999996</c:v>
                </c:pt>
                <c:pt idx="38">
                  <c:v>7.5019999999999998</c:v>
                </c:pt>
                <c:pt idx="39">
                  <c:v>4.9669999999999996</c:v>
                </c:pt>
                <c:pt idx="40">
                  <c:v>4.2830000000000004</c:v>
                </c:pt>
                <c:pt idx="41">
                  <c:v>4.694</c:v>
                </c:pt>
                <c:pt idx="42">
                  <c:v>5.03</c:v>
                </c:pt>
                <c:pt idx="43">
                  <c:v>5.58</c:v>
                </c:pt>
                <c:pt idx="44">
                  <c:v>6.9329999999999998</c:v>
                </c:pt>
                <c:pt idx="45">
                  <c:v>8.9670000000000005</c:v>
                </c:pt>
                <c:pt idx="46">
                  <c:v>9.4429999999999996</c:v>
                </c:pt>
                <c:pt idx="47">
                  <c:v>9.0109999999999992</c:v>
                </c:pt>
                <c:pt idx="48">
                  <c:v>10.025</c:v>
                </c:pt>
                <c:pt idx="49">
                  <c:v>10.601000000000001</c:v>
                </c:pt>
                <c:pt idx="50">
                  <c:v>11.083</c:v>
                </c:pt>
                <c:pt idx="51">
                  <c:v>11.135999999999999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E-4944-8EC9-4E248CA9E2EA}"/>
            </c:ext>
          </c:extLst>
        </c:ser>
        <c:ser>
          <c:idx val="1"/>
          <c:order val="1"/>
          <c:tx>
            <c:strRef>
              <c:f>E_NT!$S$4</c:f>
              <c:strCache>
                <c:ptCount val="1"/>
                <c:pt idx="0">
                  <c:v>Expected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'Impact of Street Spirit'!$S$12:$S$63</c:f>
              <c:numCache>
                <c:formatCode>General</c:formatCode>
                <c:ptCount val="52"/>
                <c:pt idx="0">
                  <c:v>5.396191988977117</c:v>
                </c:pt>
                <c:pt idx="1">
                  <c:v>5.5678573581905422</c:v>
                </c:pt>
                <c:pt idx="2">
                  <c:v>5.8988785093359031</c:v>
                </c:pt>
                <c:pt idx="3">
                  <c:v>6.3221705550300378</c:v>
                </c:pt>
                <c:pt idx="4">
                  <c:v>6.5664385895018995</c:v>
                </c:pt>
                <c:pt idx="5">
                  <c:v>6.4952863262977001</c:v>
                </c:pt>
                <c:pt idx="6">
                  <c:v>6.7076286532257168</c:v>
                </c:pt>
                <c:pt idx="7">
                  <c:v>6.6688592490531384</c:v>
                </c:pt>
                <c:pt idx="8">
                  <c:v>6.5022305849873341</c:v>
                </c:pt>
                <c:pt idx="9">
                  <c:v>6.1637492775321601</c:v>
                </c:pt>
                <c:pt idx="10">
                  <c:v>5.858436869475403</c:v>
                </c:pt>
                <c:pt idx="11">
                  <c:v>5.5973707553489405</c:v>
                </c:pt>
                <c:pt idx="12">
                  <c:v>5.3492415929696779</c:v>
                </c:pt>
                <c:pt idx="13">
                  <c:v>5.2239435354290986</c:v>
                </c:pt>
                <c:pt idx="14">
                  <c:v>5.1173419589969349</c:v>
                </c:pt>
                <c:pt idx="15">
                  <c:v>5.0508357929550662</c:v>
                </c:pt>
                <c:pt idx="16">
                  <c:v>4.9568878021433171</c:v>
                </c:pt>
                <c:pt idx="17">
                  <c:v>4.929794743135929</c:v>
                </c:pt>
                <c:pt idx="18">
                  <c:v>4.8868292684436376</c:v>
                </c:pt>
                <c:pt idx="19">
                  <c:v>3.3505296210711855</c:v>
                </c:pt>
                <c:pt idx="20">
                  <c:v>3.3934779067474885</c:v>
                </c:pt>
                <c:pt idx="21">
                  <c:v>1.9434545653433943</c:v>
                </c:pt>
                <c:pt idx="22">
                  <c:v>1.9761420390806972</c:v>
                </c:pt>
                <c:pt idx="23">
                  <c:v>2.0007662612642196</c:v>
                </c:pt>
                <c:pt idx="24">
                  <c:v>2.0224137272837339</c:v>
                </c:pt>
                <c:pt idx="25">
                  <c:v>2.0575940485263455</c:v>
                </c:pt>
                <c:pt idx="26">
                  <c:v>2.1404105802693696</c:v>
                </c:pt>
                <c:pt idx="27">
                  <c:v>2.2290338767416706</c:v>
                </c:pt>
                <c:pt idx="28">
                  <c:v>2.3109991153316134</c:v>
                </c:pt>
                <c:pt idx="29">
                  <c:v>2.4002123605981751</c:v>
                </c:pt>
                <c:pt idx="30">
                  <c:v>2.5163458705030894</c:v>
                </c:pt>
                <c:pt idx="31">
                  <c:v>2.673063738385828</c:v>
                </c:pt>
                <c:pt idx="32">
                  <c:v>2.7781649042986079</c:v>
                </c:pt>
                <c:pt idx="33">
                  <c:v>2.9154921054188598</c:v>
                </c:pt>
                <c:pt idx="34">
                  <c:v>3.83012324420684</c:v>
                </c:pt>
                <c:pt idx="35">
                  <c:v>4.1234989497351826</c:v>
                </c:pt>
                <c:pt idx="36">
                  <c:v>4.3648972781926698</c:v>
                </c:pt>
                <c:pt idx="37">
                  <c:v>8.2089733977617207</c:v>
                </c:pt>
                <c:pt idx="38">
                  <c:v>4.7835076573392588</c:v>
                </c:pt>
                <c:pt idx="39">
                  <c:v>4.1421518041810934</c:v>
                </c:pt>
                <c:pt idx="40">
                  <c:v>4.2403501501551144</c:v>
                </c:pt>
                <c:pt idx="41">
                  <c:v>4.3048461133901039</c:v>
                </c:pt>
                <c:pt idx="42">
                  <c:v>4.4700776223671745</c:v>
                </c:pt>
                <c:pt idx="43">
                  <c:v>4.5940477513712885</c:v>
                </c:pt>
                <c:pt idx="44">
                  <c:v>4.7237219155973342</c:v>
                </c:pt>
                <c:pt idx="45">
                  <c:v>4.6773036546707836</c:v>
                </c:pt>
                <c:pt idx="46">
                  <c:v>4.8426738656361934</c:v>
                </c:pt>
                <c:pt idx="47">
                  <c:v>4.6665101265750408</c:v>
                </c:pt>
                <c:pt idx="48">
                  <c:v>4.6322034820089897</c:v>
                </c:pt>
                <c:pt idx="49">
                  <c:v>4.6426563291381839</c:v>
                </c:pt>
                <c:pt idx="50">
                  <c:v>4.4978581841854659</c:v>
                </c:pt>
                <c:pt idx="51">
                  <c:v>4.3478670612380199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3E-4944-8EC9-4E248CA9E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8096600"/>
        <c:axId val="681123680"/>
      </c:lineChart>
      <c:catAx>
        <c:axId val="80809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23680"/>
        <c:crosses val="autoZero"/>
        <c:auto val="1"/>
        <c:lblAlgn val="ctr"/>
        <c:lblOffset val="100"/>
        <c:noMultiLvlLbl val="1"/>
      </c:catAx>
      <c:valAx>
        <c:axId val="68112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9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 in Incremental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'Impact of Street Spirit'!$Y$11</c:f>
              <c:strCache>
                <c:ptCount val="1"/>
                <c:pt idx="0">
                  <c:v>Delta_I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'Impact of Street Spirit'!$Y$12:$Y$63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-3667.8636898002105</c:v>
                </c:pt>
                <c:pt idx="42">
                  <c:v>-3786.4848167945552</c:v>
                </c:pt>
                <c:pt idx="43">
                  <c:v>-3868.191321924508</c:v>
                </c:pt>
                <c:pt idx="44">
                  <c:v>-3952.9442410213278</c:v>
                </c:pt>
                <c:pt idx="45">
                  <c:v>-3889.7885644566531</c:v>
                </c:pt>
                <c:pt idx="46">
                  <c:v>-4001.9474957895263</c:v>
                </c:pt>
                <c:pt idx="47">
                  <c:v>-3831.9934223973728</c:v>
                </c:pt>
                <c:pt idx="48">
                  <c:v>-3780.0969250538774</c:v>
                </c:pt>
                <c:pt idx="49">
                  <c:v>-3764.9447957459615</c:v>
                </c:pt>
                <c:pt idx="50">
                  <c:v>-3624.8839044046299</c:v>
                </c:pt>
                <c:pt idx="51">
                  <c:v>-3482.7157569485844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A-448A-8192-F207BCD5D126}"/>
            </c:ext>
          </c:extLst>
        </c:ser>
        <c:ser>
          <c:idx val="0"/>
          <c:order val="1"/>
          <c:tx>
            <c:strRef>
              <c:f>'Impact of Street Spirit'!$Y$11</c:f>
              <c:strCache>
                <c:ptCount val="1"/>
                <c:pt idx="0">
                  <c:v>Delta_I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'Impact of Street Spirit'!$Y$12:$Y$63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-3667.8636898002105</c:v>
                </c:pt>
                <c:pt idx="42">
                  <c:v>-3786.4848167945552</c:v>
                </c:pt>
                <c:pt idx="43">
                  <c:v>-3868.191321924508</c:v>
                </c:pt>
                <c:pt idx="44">
                  <c:v>-3952.9442410213278</c:v>
                </c:pt>
                <c:pt idx="45">
                  <c:v>-3889.7885644566531</c:v>
                </c:pt>
                <c:pt idx="46">
                  <c:v>-4001.9474957895263</c:v>
                </c:pt>
                <c:pt idx="47">
                  <c:v>-3831.9934223973728</c:v>
                </c:pt>
                <c:pt idx="48">
                  <c:v>-3780.0969250538774</c:v>
                </c:pt>
                <c:pt idx="49">
                  <c:v>-3764.9447957459615</c:v>
                </c:pt>
                <c:pt idx="50">
                  <c:v>-3624.8839044046299</c:v>
                </c:pt>
                <c:pt idx="51">
                  <c:v>-3482.7157569485844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A-448A-8192-F207BCD5D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718168"/>
        <c:axId val="890717384"/>
      </c:lineChart>
      <c:catAx>
        <c:axId val="89071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17384"/>
        <c:crosses val="autoZero"/>
        <c:auto val="1"/>
        <c:lblAlgn val="ctr"/>
        <c:lblOffset val="100"/>
        <c:noMultiLvlLbl val="0"/>
      </c:catAx>
      <c:valAx>
        <c:axId val="89071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18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Drop in Cumulative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'Impact of Street Spirit'!$X$11</c:f>
              <c:strCache>
                <c:ptCount val="1"/>
                <c:pt idx="0">
                  <c:v>Delta_C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E_NT!$L$5:$L$56</c:f>
              <c:strCache>
                <c:ptCount val="52"/>
                <c:pt idx="0">
                  <c:v>4/9</c:v>
                </c:pt>
                <c:pt idx="1">
                  <c:v>4/16</c:v>
                </c:pt>
                <c:pt idx="2">
                  <c:v>4/23</c:v>
                </c:pt>
                <c:pt idx="3">
                  <c:v>4/30</c:v>
                </c:pt>
                <c:pt idx="4">
                  <c:v>5/7</c:v>
                </c:pt>
                <c:pt idx="5">
                  <c:v>5/14</c:v>
                </c:pt>
                <c:pt idx="6">
                  <c:v>5/21</c:v>
                </c:pt>
                <c:pt idx="7">
                  <c:v>5/28</c:v>
                </c:pt>
                <c:pt idx="8">
                  <c:v>6/4</c:v>
                </c:pt>
                <c:pt idx="9">
                  <c:v>6/11</c:v>
                </c:pt>
                <c:pt idx="10">
                  <c:v>6/18</c:v>
                </c:pt>
                <c:pt idx="11">
                  <c:v>6/25</c:v>
                </c:pt>
                <c:pt idx="12">
                  <c:v>7/2</c:v>
                </c:pt>
                <c:pt idx="13">
                  <c:v>7/9</c:v>
                </c:pt>
                <c:pt idx="14">
                  <c:v>7/16</c:v>
                </c:pt>
                <c:pt idx="15">
                  <c:v>7/23</c:v>
                </c:pt>
                <c:pt idx="16">
                  <c:v>7/30</c:v>
                </c:pt>
                <c:pt idx="17">
                  <c:v>8/6</c:v>
                </c:pt>
                <c:pt idx="18">
                  <c:v>8/13</c:v>
                </c:pt>
                <c:pt idx="19">
                  <c:v>8/20</c:v>
                </c:pt>
                <c:pt idx="20">
                  <c:v>8/27</c:v>
                </c:pt>
                <c:pt idx="21">
                  <c:v>9/3</c:v>
                </c:pt>
                <c:pt idx="22">
                  <c:v>9/10</c:v>
                </c:pt>
                <c:pt idx="23">
                  <c:v>9/17</c:v>
                </c:pt>
                <c:pt idx="24">
                  <c:v>9/24</c:v>
                </c:pt>
                <c:pt idx="25">
                  <c:v>10/1</c:v>
                </c:pt>
                <c:pt idx="26">
                  <c:v>10/8</c:v>
                </c:pt>
                <c:pt idx="27">
                  <c:v>10/15</c:v>
                </c:pt>
                <c:pt idx="28">
                  <c:v>10/22</c:v>
                </c:pt>
                <c:pt idx="29">
                  <c:v>10/29</c:v>
                </c:pt>
                <c:pt idx="30">
                  <c:v>11/5</c:v>
                </c:pt>
                <c:pt idx="31">
                  <c:v>11/12</c:v>
                </c:pt>
                <c:pt idx="32">
                  <c:v>11/19</c:v>
                </c:pt>
                <c:pt idx="33">
                  <c:v>11/26</c:v>
                </c:pt>
                <c:pt idx="34">
                  <c:v>12/3</c:v>
                </c:pt>
                <c:pt idx="35">
                  <c:v>12/10</c:v>
                </c:pt>
                <c:pt idx="36">
                  <c:v>12/17</c:v>
                </c:pt>
                <c:pt idx="37">
                  <c:v>12/24</c:v>
                </c:pt>
                <c:pt idx="38">
                  <c:v>12/31</c:v>
                </c:pt>
                <c:pt idx="39">
                  <c:v>1/7</c:v>
                </c:pt>
                <c:pt idx="40">
                  <c:v>1/14</c:v>
                </c:pt>
                <c:pt idx="41">
                  <c:v>1/21</c:v>
                </c:pt>
                <c:pt idx="42">
                  <c:v>1/28</c:v>
                </c:pt>
                <c:pt idx="43">
                  <c:v>2/4</c:v>
                </c:pt>
                <c:pt idx="44">
                  <c:v>2/11</c:v>
                </c:pt>
                <c:pt idx="45">
                  <c:v>2/18</c:v>
                </c:pt>
                <c:pt idx="46">
                  <c:v>2/25</c:v>
                </c:pt>
                <c:pt idx="47">
                  <c:v>3/3</c:v>
                </c:pt>
                <c:pt idx="48">
                  <c:v>3/10</c:v>
                </c:pt>
                <c:pt idx="49">
                  <c:v>3/17</c:v>
                </c:pt>
                <c:pt idx="50">
                  <c:v>3/24</c:v>
                </c:pt>
                <c:pt idx="51">
                  <c:v>3/31</c:v>
                </c:pt>
              </c:strCache>
            </c:strRef>
          </c:cat>
          <c:val>
            <c:numRef>
              <c:f>'Impact of Street Spirit'!$X$12:$X$63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-3667.8636898002142</c:v>
                </c:pt>
                <c:pt idx="42">
                  <c:v>-7454.3485065947552</c:v>
                </c:pt>
                <c:pt idx="43">
                  <c:v>-11322.539828519268</c:v>
                </c:pt>
                <c:pt idx="44">
                  <c:v>-15275.484069540596</c:v>
                </c:pt>
                <c:pt idx="45">
                  <c:v>-19165.272633997232</c:v>
                </c:pt>
                <c:pt idx="46">
                  <c:v>-23167.220129786783</c:v>
                </c:pt>
                <c:pt idx="47">
                  <c:v>-26999.213552184159</c:v>
                </c:pt>
                <c:pt idx="48">
                  <c:v>-30779.310477238028</c:v>
                </c:pt>
                <c:pt idx="49">
                  <c:v>-34544.255272984003</c:v>
                </c:pt>
                <c:pt idx="50">
                  <c:v>-38169.139177388584</c:v>
                </c:pt>
                <c:pt idx="51">
                  <c:v>-41651.854934337221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3-4A92-9E7B-1BBF87A8E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733872"/>
        <c:axId val="855735048"/>
      </c:lineChart>
      <c:catAx>
        <c:axId val="8557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5048"/>
        <c:crosses val="autoZero"/>
        <c:auto val="1"/>
        <c:lblAlgn val="ctr"/>
        <c:lblOffset val="100"/>
        <c:noMultiLvlLbl val="0"/>
      </c:catAx>
      <c:valAx>
        <c:axId val="85573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4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6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69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7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graphicFrame macro="">
      <xdr:nvGraphicFramePr>
        <xdr:cNvPr id="6657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419100</xdr:colOff>
      <xdr:row>2</xdr:row>
      <xdr:rowOff>0</xdr:rowOff>
    </xdr:from>
    <xdr:to>
      <xdr:col>29</xdr:col>
      <xdr:colOff>428625</xdr:colOff>
      <xdr:row>25</xdr:row>
      <xdr:rowOff>85725</xdr:rowOff>
    </xdr:to>
    <xdr:graphicFrame macro="">
      <xdr:nvGraphicFramePr>
        <xdr:cNvPr id="6657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38100</xdr:colOff>
      <xdr:row>21</xdr:row>
      <xdr:rowOff>66674</xdr:rowOff>
    </xdr:from>
    <xdr:to>
      <xdr:col>33</xdr:col>
      <xdr:colOff>409575</xdr:colOff>
      <xdr:row>51</xdr:row>
      <xdr:rowOff>133350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15</xdr:col>
      <xdr:colOff>466725</xdr:colOff>
      <xdr:row>21</xdr:row>
      <xdr:rowOff>4762</xdr:rowOff>
    </xdr:from>
    <xdr:ext cx="65" cy="172227"/>
    <xdr:sp macro="" textlink="">
      <xdr:nvSpPr>
        <xdr:cNvPr id="2" name="TextBox 1"/>
        <xdr:cNvSpPr txBox="1"/>
      </xdr:nvSpPr>
      <xdr:spPr>
        <a:xfrm>
          <a:off x="8582025" y="3405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466725</xdr:colOff>
      <xdr:row>22</xdr:row>
      <xdr:rowOff>4762</xdr:rowOff>
    </xdr:from>
    <xdr:ext cx="65" cy="172227"/>
    <xdr:sp macro="" textlink="">
      <xdr:nvSpPr>
        <xdr:cNvPr id="9" name="TextBox 8"/>
        <xdr:cNvSpPr txBox="1"/>
      </xdr:nvSpPr>
      <xdr:spPr>
        <a:xfrm>
          <a:off x="8829675" y="3405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466725</xdr:colOff>
      <xdr:row>23</xdr:row>
      <xdr:rowOff>4762</xdr:rowOff>
    </xdr:from>
    <xdr:ext cx="65" cy="172227"/>
    <xdr:sp macro="" textlink="">
      <xdr:nvSpPr>
        <xdr:cNvPr id="10" name="TextBox 9"/>
        <xdr:cNvSpPr txBox="1"/>
      </xdr:nvSpPr>
      <xdr:spPr>
        <a:xfrm>
          <a:off x="8829675" y="3405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466725</xdr:colOff>
      <xdr:row>24</xdr:row>
      <xdr:rowOff>4762</xdr:rowOff>
    </xdr:from>
    <xdr:ext cx="65" cy="172227"/>
    <xdr:sp macro="" textlink="">
      <xdr:nvSpPr>
        <xdr:cNvPr id="11" name="TextBox 10"/>
        <xdr:cNvSpPr txBox="1"/>
      </xdr:nvSpPr>
      <xdr:spPr>
        <a:xfrm>
          <a:off x="8829675" y="356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466725</xdr:colOff>
      <xdr:row>24</xdr:row>
      <xdr:rowOff>4762</xdr:rowOff>
    </xdr:from>
    <xdr:ext cx="65" cy="172227"/>
    <xdr:sp macro="" textlink="">
      <xdr:nvSpPr>
        <xdr:cNvPr id="12" name="TextBox 11"/>
        <xdr:cNvSpPr txBox="1"/>
      </xdr:nvSpPr>
      <xdr:spPr>
        <a:xfrm>
          <a:off x="8829675" y="3405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466725</xdr:colOff>
      <xdr:row>25</xdr:row>
      <xdr:rowOff>4762</xdr:rowOff>
    </xdr:from>
    <xdr:ext cx="65" cy="172227"/>
    <xdr:sp macro="" textlink="">
      <xdr:nvSpPr>
        <xdr:cNvPr id="13" name="TextBox 12"/>
        <xdr:cNvSpPr txBox="1"/>
      </xdr:nvSpPr>
      <xdr:spPr>
        <a:xfrm>
          <a:off x="8829675" y="356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0.52076</cdr:x>
      <cdr:y>0.65401</cdr:y>
    </cdr:from>
    <cdr:to>
      <cdr:x>0.52076</cdr:x>
      <cdr:y>0.76561</cdr:y>
    </cdr:to>
    <cdr:sp macro="" textlink="">
      <cdr:nvSpPr>
        <cdr:cNvPr id="67585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42246" y="482844"/>
          <a:ext cx="0" cy="8184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0.49417</cdr:x>
      <cdr:y>0.44757</cdr:y>
    </cdr:from>
    <cdr:to>
      <cdr:x>0.49417</cdr:x>
      <cdr:y>0.54829</cdr:y>
    </cdr:to>
    <cdr:sp macro="" textlink="">
      <cdr:nvSpPr>
        <cdr:cNvPr id="6860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04513" y="331437"/>
          <a:ext cx="0" cy="7386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0.51819</cdr:x>
      <cdr:y>0.65771</cdr:y>
    </cdr:from>
    <cdr:to>
      <cdr:x>0.51819</cdr:x>
      <cdr:y>0.76735</cdr:y>
    </cdr:to>
    <cdr:sp macro="" textlink="">
      <cdr:nvSpPr>
        <cdr:cNvPr id="6963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38605" y="485557"/>
          <a:ext cx="0" cy="8041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409574</xdr:colOff>
      <xdr:row>3</xdr:row>
      <xdr:rowOff>14287</xdr:rowOff>
    </xdr:from>
    <xdr:to>
      <xdr:col>29</xdr:col>
      <xdr:colOff>609599</xdr:colOff>
      <xdr:row>24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428625</xdr:colOff>
      <xdr:row>25</xdr:row>
      <xdr:rowOff>80961</xdr:rowOff>
    </xdr:from>
    <xdr:to>
      <xdr:col>30</xdr:col>
      <xdr:colOff>9525</xdr:colOff>
      <xdr:row>50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</xdr:row>
      <xdr:rowOff>0</xdr:rowOff>
    </xdr:from>
    <xdr:to>
      <xdr:col>30</xdr:col>
      <xdr:colOff>200025</xdr:colOff>
      <xdr:row>23</xdr:row>
      <xdr:rowOff>147638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19051</xdr:colOff>
      <xdr:row>25</xdr:row>
      <xdr:rowOff>66674</xdr:rowOff>
    </xdr:from>
    <xdr:to>
      <xdr:col>30</xdr:col>
      <xdr:colOff>209551</xdr:colOff>
      <xdr:row>50</xdr:row>
      <xdr:rowOff>119062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10</xdr:row>
      <xdr:rowOff>0</xdr:rowOff>
    </xdr:from>
    <xdr:to>
      <xdr:col>33</xdr:col>
      <xdr:colOff>257175</xdr:colOff>
      <xdr:row>30</xdr:row>
      <xdr:rowOff>147638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76201</xdr:colOff>
      <xdr:row>32</xdr:row>
      <xdr:rowOff>66674</xdr:rowOff>
    </xdr:from>
    <xdr:to>
      <xdr:col>33</xdr:col>
      <xdr:colOff>266701</xdr:colOff>
      <xdr:row>57</xdr:row>
      <xdr:rowOff>119062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5</xdr:row>
      <xdr:rowOff>0</xdr:rowOff>
    </xdr:from>
    <xdr:to>
      <xdr:col>30</xdr:col>
      <xdr:colOff>200025</xdr:colOff>
      <xdr:row>25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19051</xdr:colOff>
      <xdr:row>27</xdr:row>
      <xdr:rowOff>66674</xdr:rowOff>
    </xdr:from>
    <xdr:to>
      <xdr:col>30</xdr:col>
      <xdr:colOff>209551</xdr:colOff>
      <xdr:row>52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10</xdr:row>
      <xdr:rowOff>152400</xdr:rowOff>
    </xdr:from>
    <xdr:to>
      <xdr:col>33</xdr:col>
      <xdr:colOff>266700</xdr:colOff>
      <xdr:row>31</xdr:row>
      <xdr:rowOff>138113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85726</xdr:colOff>
      <xdr:row>33</xdr:row>
      <xdr:rowOff>57149</xdr:rowOff>
    </xdr:from>
    <xdr:to>
      <xdr:col>33</xdr:col>
      <xdr:colOff>276226</xdr:colOff>
      <xdr:row>58</xdr:row>
      <xdr:rowOff>109537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152400</xdr:colOff>
      <xdr:row>11</xdr:row>
      <xdr:rowOff>0</xdr:rowOff>
    </xdr:from>
    <xdr:to>
      <xdr:col>42</xdr:col>
      <xdr:colOff>352425</xdr:colOff>
      <xdr:row>31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171451</xdr:colOff>
      <xdr:row>33</xdr:row>
      <xdr:rowOff>66674</xdr:rowOff>
    </xdr:from>
    <xdr:to>
      <xdr:col>42</xdr:col>
      <xdr:colOff>361951</xdr:colOff>
      <xdr:row>58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123825</xdr:colOff>
      <xdr:row>11</xdr:row>
      <xdr:rowOff>0</xdr:rowOff>
    </xdr:from>
    <xdr:to>
      <xdr:col>47</xdr:col>
      <xdr:colOff>323850</xdr:colOff>
      <xdr:row>31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142876</xdr:colOff>
      <xdr:row>33</xdr:row>
      <xdr:rowOff>66674</xdr:rowOff>
    </xdr:from>
    <xdr:to>
      <xdr:col>47</xdr:col>
      <xdr:colOff>333376</xdr:colOff>
      <xdr:row>58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</xdr:row>
      <xdr:rowOff>0</xdr:rowOff>
    </xdr:from>
    <xdr:to>
      <xdr:col>30</xdr:col>
      <xdr:colOff>200025</xdr:colOff>
      <xdr:row>27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19051</xdr:colOff>
      <xdr:row>29</xdr:row>
      <xdr:rowOff>66674</xdr:rowOff>
    </xdr:from>
    <xdr:to>
      <xdr:col>30</xdr:col>
      <xdr:colOff>209551</xdr:colOff>
      <xdr:row>54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409575</xdr:colOff>
      <xdr:row>10</xdr:row>
      <xdr:rowOff>152400</xdr:rowOff>
    </xdr:from>
    <xdr:to>
      <xdr:col>34</xdr:col>
      <xdr:colOff>0</xdr:colOff>
      <xdr:row>31</xdr:row>
      <xdr:rowOff>138113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428626</xdr:colOff>
      <xdr:row>33</xdr:row>
      <xdr:rowOff>57149</xdr:rowOff>
    </xdr:from>
    <xdr:to>
      <xdr:col>34</xdr:col>
      <xdr:colOff>9526</xdr:colOff>
      <xdr:row>58</xdr:row>
      <xdr:rowOff>109537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152400</xdr:colOff>
      <xdr:row>11</xdr:row>
      <xdr:rowOff>0</xdr:rowOff>
    </xdr:from>
    <xdr:to>
      <xdr:col>42</xdr:col>
      <xdr:colOff>352425</xdr:colOff>
      <xdr:row>31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171451</xdr:colOff>
      <xdr:row>33</xdr:row>
      <xdr:rowOff>66674</xdr:rowOff>
    </xdr:from>
    <xdr:to>
      <xdr:col>42</xdr:col>
      <xdr:colOff>361951</xdr:colOff>
      <xdr:row>58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123825</xdr:colOff>
      <xdr:row>11</xdr:row>
      <xdr:rowOff>0</xdr:rowOff>
    </xdr:from>
    <xdr:to>
      <xdr:col>47</xdr:col>
      <xdr:colOff>323850</xdr:colOff>
      <xdr:row>31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142876</xdr:colOff>
      <xdr:row>33</xdr:row>
      <xdr:rowOff>66674</xdr:rowOff>
    </xdr:from>
    <xdr:to>
      <xdr:col>47</xdr:col>
      <xdr:colOff>333376</xdr:colOff>
      <xdr:row>58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114300</xdr:colOff>
      <xdr:row>12</xdr:row>
      <xdr:rowOff>0</xdr:rowOff>
    </xdr:from>
    <xdr:to>
      <xdr:col>42</xdr:col>
      <xdr:colOff>314325</xdr:colOff>
      <xdr:row>32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133351</xdr:colOff>
      <xdr:row>34</xdr:row>
      <xdr:rowOff>66674</xdr:rowOff>
    </xdr:from>
    <xdr:to>
      <xdr:col>42</xdr:col>
      <xdr:colOff>323851</xdr:colOff>
      <xdr:row>59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123825</xdr:colOff>
      <xdr:row>12</xdr:row>
      <xdr:rowOff>0</xdr:rowOff>
    </xdr:from>
    <xdr:to>
      <xdr:col>47</xdr:col>
      <xdr:colOff>323850</xdr:colOff>
      <xdr:row>32</xdr:row>
      <xdr:rowOff>147638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142876</xdr:colOff>
      <xdr:row>34</xdr:row>
      <xdr:rowOff>66674</xdr:rowOff>
    </xdr:from>
    <xdr:to>
      <xdr:col>47</xdr:col>
      <xdr:colOff>333376</xdr:colOff>
      <xdr:row>59</xdr:row>
      <xdr:rowOff>119062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66675</xdr:colOff>
      <xdr:row>10</xdr:row>
      <xdr:rowOff>28575</xdr:rowOff>
    </xdr:from>
    <xdr:to>
      <xdr:col>36</xdr:col>
      <xdr:colOff>266700</xdr:colOff>
      <xdr:row>31</xdr:row>
      <xdr:rowOff>14288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85726</xdr:colOff>
      <xdr:row>32</xdr:row>
      <xdr:rowOff>95249</xdr:rowOff>
    </xdr:from>
    <xdr:to>
      <xdr:col>36</xdr:col>
      <xdr:colOff>276226</xdr:colOff>
      <xdr:row>57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66675</xdr:colOff>
      <xdr:row>10</xdr:row>
      <xdr:rowOff>28575</xdr:rowOff>
    </xdr:from>
    <xdr:to>
      <xdr:col>36</xdr:col>
      <xdr:colOff>266700</xdr:colOff>
      <xdr:row>31</xdr:row>
      <xdr:rowOff>14288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85726</xdr:colOff>
      <xdr:row>32</xdr:row>
      <xdr:rowOff>95249</xdr:rowOff>
    </xdr:from>
    <xdr:to>
      <xdr:col>36</xdr:col>
      <xdr:colOff>276226</xdr:colOff>
      <xdr:row>57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447675</xdr:colOff>
      <xdr:row>26</xdr:row>
      <xdr:rowOff>52387</xdr:rowOff>
    </xdr:from>
    <xdr:to>
      <xdr:col>23</xdr:col>
      <xdr:colOff>19050</xdr:colOff>
      <xdr:row>43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285750</xdr:colOff>
      <xdr:row>7</xdr:row>
      <xdr:rowOff>133350</xdr:rowOff>
    </xdr:from>
    <xdr:to>
      <xdr:col>22</xdr:col>
      <xdr:colOff>466725</xdr:colOff>
      <xdr:row>24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E1" workbookViewId="0">
      <selection activeCell="R28" sqref="R28"/>
    </sheetView>
  </sheetViews>
  <sheetFormatPr defaultRowHeight="12.75" x14ac:dyDescent="0.2"/>
  <cols>
    <col min="1" max="1" width="12" customWidth="1"/>
    <col min="7" max="7" width="16.7109375" customWidth="1"/>
    <col min="8" max="8" width="11.140625" bestFit="1" customWidth="1"/>
    <col min="9" max="9" width="11" customWidth="1"/>
    <col min="10" max="11" width="9.5703125" customWidth="1"/>
    <col min="12" max="12" width="11.140625" bestFit="1" customWidth="1"/>
    <col min="13" max="13" width="9.5703125" customWidth="1"/>
    <col min="14" max="15" width="9.7109375" customWidth="1"/>
    <col min="16" max="16" width="9.5703125" customWidth="1"/>
  </cols>
  <sheetData>
    <row r="1" spans="1:16" x14ac:dyDescent="0.2">
      <c r="A1" t="s">
        <v>1</v>
      </c>
      <c r="B1" t="s">
        <v>2</v>
      </c>
      <c r="C1" t="s">
        <v>0</v>
      </c>
      <c r="D1" s="2" t="s">
        <v>29</v>
      </c>
      <c r="E1" s="2" t="s">
        <v>52</v>
      </c>
      <c r="G1" s="8" t="s">
        <v>86</v>
      </c>
      <c r="H1">
        <f>EG_cov!N1</f>
        <v>222.17182397329083</v>
      </c>
      <c r="I1">
        <f ca="1">INDIRECT(I$35&amp;"!N"&amp;(ROW(G1)))</f>
        <v>27.752764421171602</v>
      </c>
      <c r="J1">
        <f ca="1">INDIRECT(J$35&amp;"!N"&amp;(ROW(J1)))</f>
        <v>89.357681644643819</v>
      </c>
      <c r="K1">
        <f ca="1">INDIRECT(K$35&amp;"!N"&amp;(ROW(K1)))</f>
        <v>50.681246194806135</v>
      </c>
      <c r="L1">
        <f ca="1">INDIRECT(L$35&amp;"!N"&amp;(ROW(H1)))</f>
        <v>150.95304699543439</v>
      </c>
      <c r="O1">
        <f ca="1">INDIRECT(M$35&amp;"!N"&amp;(ROW(M1)))</f>
        <v>96.945743873569029</v>
      </c>
      <c r="P1">
        <f ca="1">INDIRECT(N$35&amp;"!N"&amp;(ROW(N1)))</f>
        <v>3.1462271457152112E-4</v>
      </c>
    </row>
    <row r="2" spans="1:16" x14ac:dyDescent="0.2">
      <c r="A2" s="1">
        <v>34798</v>
      </c>
      <c r="B2">
        <v>5250</v>
      </c>
      <c r="C2">
        <v>1709.8</v>
      </c>
      <c r="D2">
        <f>B2</f>
        <v>5250</v>
      </c>
      <c r="E2">
        <f>C2</f>
        <v>1709.8</v>
      </c>
      <c r="G2" s="8" t="s">
        <v>84</v>
      </c>
      <c r="J2">
        <f ca="1">INDIRECT(J$35&amp;"!o"&amp;(ROW(J1)))</f>
        <v>0.61326458806877027</v>
      </c>
      <c r="K2">
        <f ca="1">INDIRECT(K$35&amp;"!o"&amp;(ROW(K1)))</f>
        <v>1.0000000000003352E-6</v>
      </c>
      <c r="O2">
        <f ca="1">INDIRECT(M$35&amp;"!O"&amp;(ROW(M1)))</f>
        <v>1.000000000000001E-4</v>
      </c>
      <c r="P2">
        <f ca="1">INDIRECT(N$35&amp;"!O"&amp;(ROW(N1)))</f>
        <v>4.8555811484021464E-5</v>
      </c>
    </row>
    <row r="3" spans="1:16" x14ac:dyDescent="0.2">
      <c r="A3" s="1">
        <v>34805</v>
      </c>
      <c r="B3">
        <v>5482</v>
      </c>
      <c r="C3">
        <v>2748</v>
      </c>
      <c r="D3">
        <f>B3+D2</f>
        <v>10732</v>
      </c>
      <c r="E3">
        <f>C3+E2</f>
        <v>4457.8</v>
      </c>
      <c r="G3" s="8" t="s">
        <v>85</v>
      </c>
      <c r="K3">
        <f ca="1">INDIRECT(K$35&amp;"!p"&amp;(ROW(K1)))</f>
        <v>1.0000000000000243E-6</v>
      </c>
      <c r="P3">
        <f ca="1">INDIRECT(N$35&amp;"!P"&amp;(ROW(N1)))</f>
        <v>10.801784565965214</v>
      </c>
    </row>
    <row r="4" spans="1:16" x14ac:dyDescent="0.2">
      <c r="A4" s="1">
        <v>34812</v>
      </c>
      <c r="B4">
        <v>4980</v>
      </c>
      <c r="C4">
        <v>4595.8999999999996</v>
      </c>
      <c r="D4">
        <f t="shared" ref="D4:D53" si="0">B4+D3</f>
        <v>15712</v>
      </c>
      <c r="E4">
        <f t="shared" ref="E4:E53" si="1">C4+E3</f>
        <v>9053.7000000000007</v>
      </c>
      <c r="G4" s="7" t="s">
        <v>81</v>
      </c>
      <c r="H4">
        <f>EG_cov!N2</f>
        <v>87766.583441468174</v>
      </c>
      <c r="I4">
        <f ca="1">INDIRECT(I$35&amp;"!N"&amp;(ROW(G4)-2))</f>
        <v>10875.131162857917</v>
      </c>
      <c r="J4">
        <f ca="1">INDIRECT(J$35&amp;"!N"&amp;(ROW(J2)))</f>
        <v>36233.234017502487</v>
      </c>
      <c r="K4">
        <f ca="1">INDIRECT(K$35&amp;"!N"&amp;(ROW(K2)))</f>
        <v>20538.304346196444</v>
      </c>
      <c r="L4">
        <f ca="1">INDIRECT(L$35&amp;"!N"&amp;(ROW(H4)-2))</f>
        <v>66544.221312095367</v>
      </c>
      <c r="O4">
        <f ca="1">INDIRECT(M$35&amp;"!N"&amp;(ROW(M4)-2))</f>
        <v>42579.650167634849</v>
      </c>
      <c r="P4">
        <f ca="1">INDIRECT(N$35&amp;"!N"&amp;(ROW(N4)-2))</f>
        <v>1.0897465892734979E-6</v>
      </c>
    </row>
    <row r="5" spans="1:16" x14ac:dyDescent="0.2">
      <c r="A5" s="1">
        <v>34819</v>
      </c>
      <c r="B5">
        <v>5517</v>
      </c>
      <c r="C5">
        <v>6801.8</v>
      </c>
      <c r="D5">
        <f t="shared" si="0"/>
        <v>21229</v>
      </c>
      <c r="E5">
        <f t="shared" si="1"/>
        <v>15855.5</v>
      </c>
      <c r="G5" s="7" t="s">
        <v>82</v>
      </c>
      <c r="J5">
        <f ca="1">INDIRECT(J$35&amp;"!o"&amp;(ROW(J2)))</f>
        <v>1.1092493246704866</v>
      </c>
      <c r="K5">
        <f ca="1">INDIRECT(K$35&amp;"!o"&amp;(ROW(K2)))</f>
        <v>1.7696264344085146</v>
      </c>
      <c r="O5">
        <f ca="1">INDIRECT(M$35&amp;"!O"&amp;(ROW(M4)-2))</f>
        <v>0.11692588468419389</v>
      </c>
      <c r="P5">
        <f ca="1">INDIRECT(N$35&amp;"!O"&amp;(ROW(N4)-2))</f>
        <v>0.11667129547743126</v>
      </c>
    </row>
    <row r="6" spans="1:16" x14ac:dyDescent="0.2">
      <c r="A6" s="1">
        <v>34826</v>
      </c>
      <c r="B6">
        <v>6563</v>
      </c>
      <c r="C6">
        <v>8056.5</v>
      </c>
      <c r="D6">
        <f t="shared" si="0"/>
        <v>27792</v>
      </c>
      <c r="E6">
        <f t="shared" si="1"/>
        <v>23912</v>
      </c>
      <c r="G6" s="7" t="s">
        <v>83</v>
      </c>
      <c r="K6">
        <f ca="1">INDIRECT(K$35&amp;"!p"&amp;(ROW(K2)))</f>
        <v>0.28262607710503918</v>
      </c>
      <c r="P6">
        <f ca="1">INDIRECT(N$35&amp;"!P"&amp;(ROW(N4)-2))</f>
        <v>6513.9880223115824</v>
      </c>
    </row>
    <row r="7" spans="1:16" x14ac:dyDescent="0.2">
      <c r="A7" s="1">
        <v>34833</v>
      </c>
      <c r="B7">
        <v>6555</v>
      </c>
      <c r="C7">
        <v>9496.5</v>
      </c>
      <c r="D7">
        <f t="shared" si="0"/>
        <v>34347</v>
      </c>
      <c r="E7">
        <f t="shared" si="1"/>
        <v>33408.5</v>
      </c>
      <c r="G7" s="7" t="s">
        <v>72</v>
      </c>
      <c r="M7">
        <f ca="1">INDIRECT(O$35&amp;"!N"&amp;(ROW(I1)))</f>
        <v>4.2048371460544283E-4</v>
      </c>
      <c r="N7">
        <f ca="1">INDIRECT(P$35&amp;"!N"&amp;(ROW(L1)))</f>
        <v>6.8079098153765644E-2</v>
      </c>
    </row>
    <row r="8" spans="1:16" x14ac:dyDescent="0.2">
      <c r="A8" s="1">
        <v>34840</v>
      </c>
      <c r="B8">
        <v>6413</v>
      </c>
      <c r="C8">
        <v>9218.1</v>
      </c>
      <c r="D8">
        <f t="shared" si="0"/>
        <v>40760</v>
      </c>
      <c r="E8">
        <f t="shared" si="1"/>
        <v>42626.6</v>
      </c>
      <c r="G8" s="7" t="s">
        <v>73</v>
      </c>
      <c r="M8">
        <f ca="1">INDIRECT(O$35&amp;"!O"&amp;(ROW(I1)))</f>
        <v>2.264494738457367E-3</v>
      </c>
      <c r="N8">
        <f ca="1">INDIRECT(P$35&amp;"!O"&amp;(ROW(L1)))</f>
        <v>0.39481653453837928</v>
      </c>
    </row>
    <row r="9" spans="1:16" x14ac:dyDescent="0.2">
      <c r="A9" s="1">
        <v>34847</v>
      </c>
      <c r="B9">
        <v>6531</v>
      </c>
      <c r="C9">
        <v>8893.4</v>
      </c>
      <c r="D9">
        <f t="shared" si="0"/>
        <v>47291</v>
      </c>
      <c r="E9">
        <f t="shared" si="1"/>
        <v>51520</v>
      </c>
      <c r="G9" s="7" t="s">
        <v>74</v>
      </c>
      <c r="N9">
        <f ca="1">INDIRECT(P$35&amp;"!P"&amp;(ROW(L1)))</f>
        <v>6.5352151655015476E-4</v>
      </c>
    </row>
    <row r="10" spans="1:16" x14ac:dyDescent="0.2">
      <c r="A10" s="1">
        <v>34854</v>
      </c>
      <c r="B10">
        <v>6875</v>
      </c>
      <c r="C10">
        <v>8178.5</v>
      </c>
      <c r="D10">
        <f t="shared" si="0"/>
        <v>54166</v>
      </c>
      <c r="E10">
        <f t="shared" si="1"/>
        <v>59698.5</v>
      </c>
      <c r="G10" s="8" t="s">
        <v>75</v>
      </c>
      <c r="L10">
        <f ca="1">INDIRECT(L$35&amp;"!N"&amp;(ROW(H7)-4))</f>
        <v>1.0351812454762546</v>
      </c>
      <c r="M10">
        <f ca="1">INDIRECT(O$35&amp;"!N"&amp;(ROW(I4)-2))</f>
        <v>0.24573428621684487</v>
      </c>
      <c r="N10">
        <f ca="1">INDIRECT(P$35&amp;"!N"&amp;(ROW(L4)-2))</f>
        <v>0.12435231196810535</v>
      </c>
      <c r="O10">
        <f ca="1">INDIRECT(M$35&amp;"!N"&amp;(ROW(M7)-4))</f>
        <v>1.0349246786093014</v>
      </c>
      <c r="P10">
        <f ca="1">INDIRECT(N$35&amp;"!N"&amp;(ROW(N7)-4))</f>
        <v>23.984154664808791</v>
      </c>
    </row>
    <row r="11" spans="1:16" x14ac:dyDescent="0.2">
      <c r="A11" s="1">
        <v>34861</v>
      </c>
      <c r="B11">
        <v>7565</v>
      </c>
      <c r="C11">
        <v>6640</v>
      </c>
      <c r="D11">
        <f t="shared" si="0"/>
        <v>61731</v>
      </c>
      <c r="E11">
        <f t="shared" si="1"/>
        <v>66338.5</v>
      </c>
      <c r="G11" s="8" t="s">
        <v>76</v>
      </c>
      <c r="M11">
        <f ca="1">INDIRECT(O$35&amp;"!O"&amp;(ROW(I4)-2))</f>
        <v>1.0368538663768812</v>
      </c>
      <c r="N11">
        <f ca="1">INDIRECT(P$35&amp;"!O"&amp;(ROW(L4)-2))</f>
        <v>1.3533851244896922</v>
      </c>
      <c r="O11">
        <f ca="1">INDIRECT(M$35&amp;"!O"&amp;(ROW(M7)-4))</f>
        <v>9.7158637063486458E-2</v>
      </c>
      <c r="P11">
        <f ca="1">INDIRECT(N$35&amp;"!O"&amp;(ROW(N7)-4))</f>
        <v>1.3124988996964313</v>
      </c>
    </row>
    <row r="12" spans="1:16" x14ac:dyDescent="0.2">
      <c r="A12" s="1">
        <v>34868</v>
      </c>
      <c r="B12">
        <v>7895</v>
      </c>
      <c r="C12">
        <v>5184.8</v>
      </c>
      <c r="D12">
        <f t="shared" si="0"/>
        <v>69626</v>
      </c>
      <c r="E12">
        <f t="shared" si="1"/>
        <v>71523.3</v>
      </c>
      <c r="G12" s="8" t="s">
        <v>77</v>
      </c>
      <c r="N12">
        <f ca="1">INDIRECT(P$35&amp;"!P"&amp;(ROW(L4)-2))</f>
        <v>1.2104848550787251</v>
      </c>
      <c r="P12">
        <f ca="1">INDIRECT(N$35&amp;"!P"&amp;(ROW(N7)-4))</f>
        <v>1.099282804540423</v>
      </c>
    </row>
    <row r="13" spans="1:16" x14ac:dyDescent="0.2">
      <c r="A13" s="1">
        <v>34875</v>
      </c>
      <c r="B13">
        <v>7538</v>
      </c>
      <c r="C13">
        <v>3885.7</v>
      </c>
      <c r="D13">
        <f t="shared" si="0"/>
        <v>77164</v>
      </c>
      <c r="E13">
        <f t="shared" si="1"/>
        <v>75409</v>
      </c>
      <c r="G13" s="9" t="s">
        <v>78</v>
      </c>
      <c r="H13">
        <v>1</v>
      </c>
      <c r="I13">
        <f ca="1">INDIRECT(I$35&amp;"!N"&amp;(ROW(G7)-4))</f>
        <v>0.99999000000000005</v>
      </c>
      <c r="J13">
        <f ca="1">INDIRECT(J$35&amp;"!N"&amp;(ROW(J3)))</f>
        <v>0.9999873596387141</v>
      </c>
      <c r="K13">
        <f ca="1">INDIRECT(K$35&amp;"!N"&amp;(ROW(K3)))</f>
        <v>0.99999919305458096</v>
      </c>
      <c r="L13">
        <v>1</v>
      </c>
      <c r="M13">
        <f ca="1">INDIRECT(O$35&amp;"!N"&amp;(ROW(I7)-4))</f>
        <v>1E-4</v>
      </c>
      <c r="N13">
        <f ca="1">INDIRECT(P$35&amp;"!N"&amp;(ROW(L7)-4))</f>
        <v>5.4735169230436039E-8</v>
      </c>
      <c r="O13">
        <f ca="1">INDIRECT(M$35&amp;"!N"&amp;(ROW(L7)-3))</f>
        <v>0.99999000000000005</v>
      </c>
      <c r="P13">
        <f ca="1">INDIRECT(N$35&amp;"!N"&amp;(ROW(M7)-3))</f>
        <v>0.38752685704353312</v>
      </c>
    </row>
    <row r="14" spans="1:16" x14ac:dyDescent="0.2">
      <c r="A14" s="1">
        <v>34882</v>
      </c>
      <c r="B14">
        <v>5296</v>
      </c>
      <c r="C14">
        <v>2590.5</v>
      </c>
      <c r="D14">
        <f t="shared" si="0"/>
        <v>82460</v>
      </c>
      <c r="E14">
        <f t="shared" si="1"/>
        <v>77999.5</v>
      </c>
      <c r="G14" s="7" t="s">
        <v>79</v>
      </c>
      <c r="I14">
        <f ca="1">1-I13</f>
        <v>9.9999999999544897E-6</v>
      </c>
      <c r="J14">
        <f ca="1">1-J13</f>
        <v>1.2640361285898294E-5</v>
      </c>
      <c r="K14">
        <f ca="1">INDIRECT(K$35&amp;"!o"&amp;(ROW(K3)))</f>
        <v>6.0262759205690747E-22</v>
      </c>
      <c r="M14">
        <f ca="1">1-M13</f>
        <v>0.99990000000000001</v>
      </c>
      <c r="N14">
        <f ca="1">INDIRECT(P$35&amp;"!O"&amp;(ROW(L7)-4))</f>
        <v>4.869957143424493E-3</v>
      </c>
      <c r="O14">
        <f ca="1">1-O13</f>
        <v>9.9999999999544897E-6</v>
      </c>
      <c r="P14">
        <f ca="1">INDIRECT(N$35&amp;"!O"&amp;(ROW(M7)-3))</f>
        <v>0.16685578743419618</v>
      </c>
    </row>
    <row r="15" spans="1:16" x14ac:dyDescent="0.2">
      <c r="A15" s="1">
        <v>34889</v>
      </c>
      <c r="B15">
        <v>4809</v>
      </c>
      <c r="C15">
        <v>1952.1</v>
      </c>
      <c r="D15">
        <f t="shared" si="0"/>
        <v>87269</v>
      </c>
      <c r="E15">
        <f t="shared" si="1"/>
        <v>79951.600000000006</v>
      </c>
      <c r="G15" s="7" t="s">
        <v>80</v>
      </c>
      <c r="K15">
        <f ca="1">1-SUM(K13:K14)</f>
        <v>8.0694541904069439E-7</v>
      </c>
      <c r="N15">
        <f ca="1">1-SUM(N13:N14)</f>
        <v>0.99512998812140629</v>
      </c>
      <c r="P15">
        <f ca="1">1-SUM(P13:P14)</f>
        <v>0.44561735552227066</v>
      </c>
    </row>
    <row r="16" spans="1:16" x14ac:dyDescent="0.2">
      <c r="A16" s="1">
        <v>34896</v>
      </c>
      <c r="B16">
        <v>4154</v>
      </c>
      <c r="C16">
        <v>1406.1</v>
      </c>
      <c r="D16">
        <f t="shared" si="0"/>
        <v>91423</v>
      </c>
      <c r="E16">
        <f t="shared" si="1"/>
        <v>81357.700000000012</v>
      </c>
      <c r="G16" s="7" t="s">
        <v>64</v>
      </c>
      <c r="H16">
        <f t="shared" ref="H16:H22" ca="1" si="2">INDIRECT(H$35&amp;"!N"&amp;(ROW(F16)-13))</f>
        <v>3.3649210855017174E-2</v>
      </c>
      <c r="I16">
        <f t="shared" ref="I16:I22" ca="1" si="3">INDIRECT(I$35&amp;"!N"&amp;(ROW(G16)-12))</f>
        <v>3.1582011663528274E-2</v>
      </c>
      <c r="J16">
        <f t="shared" ref="J16:L22" ca="1" si="4">INDIRECT(J$35&amp;"!N"&amp;(ROW(F16)-12))</f>
        <v>2.6153146215088754E-2</v>
      </c>
      <c r="K16">
        <f t="shared" ca="1" si="4"/>
        <v>2.5993552194524122E-2</v>
      </c>
      <c r="L16">
        <f t="shared" ca="1" si="4"/>
        <v>3.5019673496237559E-2</v>
      </c>
      <c r="M16">
        <f t="shared" ref="M16:M22" ca="1" si="5">INDIRECT(O$35&amp;"!N"&amp;(ROW(I16)-12))</f>
        <v>3.3609364216878122E-2</v>
      </c>
      <c r="N16">
        <f t="shared" ref="N16:N22" ca="1" si="6">INDIRECT(P$35&amp;"!N"&amp;(ROW(L16)-12))</f>
        <v>9.280058415745783E-2</v>
      </c>
      <c r="O16">
        <f t="shared" ref="O16:P22" ca="1" si="7">INDIRECT(M$35&amp;"!N"&amp;(ROW(M16)-11))</f>
        <v>3.3847422171140805E-2</v>
      </c>
      <c r="P16">
        <f t="shared" ca="1" si="7"/>
        <v>6.7059864836610833E-2</v>
      </c>
    </row>
    <row r="17" spans="1:16" x14ac:dyDescent="0.2">
      <c r="A17" s="1">
        <v>34903</v>
      </c>
      <c r="B17">
        <v>4730</v>
      </c>
      <c r="C17">
        <v>1088.5999999999999</v>
      </c>
      <c r="D17">
        <f t="shared" si="0"/>
        <v>96153</v>
      </c>
      <c r="E17">
        <f t="shared" si="1"/>
        <v>82446.300000000017</v>
      </c>
      <c r="G17" s="7" t="s">
        <v>53</v>
      </c>
      <c r="H17">
        <f t="shared" ca="1" si="2"/>
        <v>0.18857054288254482</v>
      </c>
      <c r="I17">
        <f t="shared" ca="1" si="3"/>
        <v>0.19707758025278385</v>
      </c>
      <c r="J17">
        <f t="shared" ca="1" si="4"/>
        <v>0.22207121941722624</v>
      </c>
      <c r="K17">
        <f t="shared" ca="1" si="4"/>
        <v>0.22526163612280042</v>
      </c>
      <c r="L17">
        <f t="shared" ca="1" si="4"/>
        <v>0.17275288540428499</v>
      </c>
      <c r="M17">
        <f t="shared" ca="1" si="5"/>
        <v>0.16527815277649852</v>
      </c>
      <c r="N17">
        <f t="shared" ca="1" si="6"/>
        <v>-0.45514798207328777</v>
      </c>
      <c r="O17">
        <f t="shared" ca="1" si="7"/>
        <v>0.18305203179671134</v>
      </c>
      <c r="P17">
        <f t="shared" ca="1" si="7"/>
        <v>2.1662833325107263E-2</v>
      </c>
    </row>
    <row r="18" spans="1:16" x14ac:dyDescent="0.2">
      <c r="A18" s="1">
        <v>34910</v>
      </c>
      <c r="B18">
        <v>4135</v>
      </c>
      <c r="C18">
        <v>596.5</v>
      </c>
      <c r="D18">
        <f t="shared" si="0"/>
        <v>100288</v>
      </c>
      <c r="E18">
        <f t="shared" si="1"/>
        <v>83042.800000000017</v>
      </c>
      <c r="G18" s="7" t="s">
        <v>54</v>
      </c>
      <c r="H18">
        <f t="shared" ca="1" si="2"/>
        <v>0.60998626818805313</v>
      </c>
      <c r="I18">
        <f t="shared" ca="1" si="3"/>
        <v>0.60608164695562639</v>
      </c>
      <c r="J18">
        <f t="shared" ca="1" si="4"/>
        <v>0.61292059770053997</v>
      </c>
      <c r="K18">
        <f t="shared" ca="1" si="4"/>
        <v>0.61139585228534599</v>
      </c>
      <c r="L18">
        <f t="shared" ca="1" si="4"/>
        <v>0.60784931542015597</v>
      </c>
      <c r="M18">
        <f t="shared" ca="1" si="5"/>
        <v>0.61513026219126976</v>
      </c>
      <c r="N18">
        <f t="shared" ca="1" si="6"/>
        <v>1.1314820902560889</v>
      </c>
      <c r="O18">
        <f t="shared" ca="1" si="7"/>
        <v>0.60357453918701331</v>
      </c>
      <c r="P18">
        <f t="shared" ca="1" si="7"/>
        <v>1.0269095338264316</v>
      </c>
    </row>
    <row r="19" spans="1:16" x14ac:dyDescent="0.2">
      <c r="A19" s="1">
        <v>34917</v>
      </c>
      <c r="B19">
        <v>3915</v>
      </c>
      <c r="C19">
        <v>508.8</v>
      </c>
      <c r="D19">
        <f t="shared" si="0"/>
        <v>104203</v>
      </c>
      <c r="E19">
        <f t="shared" si="1"/>
        <v>83551.60000000002</v>
      </c>
      <c r="G19" s="7" t="s">
        <v>55</v>
      </c>
      <c r="H19">
        <f t="shared" ca="1" si="2"/>
        <v>-5.2507257422145785E-2</v>
      </c>
      <c r="I19">
        <f t="shared" ca="1" si="3"/>
        <v>-2.6412166110948083E-4</v>
      </c>
      <c r="J19">
        <f t="shared" ca="1" si="4"/>
        <v>0.16184364530068243</v>
      </c>
      <c r="K19">
        <f t="shared" ca="1" si="4"/>
        <v>0.16321500881514553</v>
      </c>
      <c r="L19">
        <f t="shared" ca="1" si="4"/>
        <v>-5.3037224755717392E-2</v>
      </c>
      <c r="M19">
        <f t="shared" ca="1" si="5"/>
        <v>-7.4461227127939659E-4</v>
      </c>
      <c r="N19">
        <f t="shared" ca="1" si="6"/>
        <v>-0.22293451824533328</v>
      </c>
      <c r="O19">
        <f t="shared" ca="1" si="7"/>
        <v>-2.9258634524978129E-2</v>
      </c>
      <c r="P19">
        <f t="shared" ca="1" si="7"/>
        <v>-0.3435608050573763</v>
      </c>
    </row>
    <row r="20" spans="1:16" x14ac:dyDescent="0.2">
      <c r="A20" s="1">
        <v>34924</v>
      </c>
      <c r="B20">
        <v>3407</v>
      </c>
      <c r="C20">
        <v>321</v>
      </c>
      <c r="D20">
        <f t="shared" si="0"/>
        <v>107610</v>
      </c>
      <c r="E20">
        <f t="shared" si="1"/>
        <v>83872.60000000002</v>
      </c>
      <c r="G20" s="7" t="s">
        <v>56</v>
      </c>
      <c r="H20">
        <f t="shared" ca="1" si="2"/>
        <v>-0.42920431329712738</v>
      </c>
      <c r="I20">
        <f t="shared" ca="1" si="3"/>
        <v>-0.44288166522270095</v>
      </c>
      <c r="J20">
        <f t="shared" ca="1" si="4"/>
        <v>-0.42292975647181102</v>
      </c>
      <c r="K20">
        <f t="shared" ca="1" si="4"/>
        <v>-0.42835212735641243</v>
      </c>
      <c r="L20">
        <f t="shared" ca="1" si="4"/>
        <v>-0.46384035003723023</v>
      </c>
      <c r="M20">
        <f t="shared" ca="1" si="5"/>
        <v>-0.49210709540425812</v>
      </c>
      <c r="N20">
        <f t="shared" ca="1" si="6"/>
        <v>-0.82276404660861158</v>
      </c>
      <c r="O20">
        <f t="shared" ca="1" si="7"/>
        <v>-0.46919340646002855</v>
      </c>
      <c r="P20">
        <f t="shared" ca="1" si="7"/>
        <v>-0.25332731192448532</v>
      </c>
    </row>
    <row r="21" spans="1:16" x14ac:dyDescent="0.2">
      <c r="A21" s="1">
        <v>34931</v>
      </c>
      <c r="B21">
        <v>3315</v>
      </c>
      <c r="C21">
        <v>207.4</v>
      </c>
      <c r="D21">
        <f t="shared" si="0"/>
        <v>110925</v>
      </c>
      <c r="E21">
        <f t="shared" si="1"/>
        <v>84080.000000000015</v>
      </c>
      <c r="G21" s="7" t="s">
        <v>57</v>
      </c>
      <c r="H21">
        <f t="shared" ca="1" si="2"/>
        <v>0.610070294895528</v>
      </c>
      <c r="I21">
        <f t="shared" ca="1" si="3"/>
        <v>0.62046451521039769</v>
      </c>
      <c r="J21">
        <f t="shared" ca="1" si="4"/>
        <v>0.66795844074459776</v>
      </c>
      <c r="K21">
        <f t="shared" ca="1" si="4"/>
        <v>0.67003128196392736</v>
      </c>
      <c r="L21">
        <f t="shared" ca="1" si="4"/>
        <v>0.57242140075888848</v>
      </c>
      <c r="M21">
        <f t="shared" ca="1" si="5"/>
        <v>0.57349900813049459</v>
      </c>
      <c r="N21">
        <f t="shared" ca="1" si="6"/>
        <v>-1.0144822352841367</v>
      </c>
      <c r="O21">
        <f t="shared" ca="1" si="7"/>
        <v>0.58146656134886598</v>
      </c>
      <c r="P21">
        <f t="shared" ca="1" si="7"/>
        <v>0.51712204421832597</v>
      </c>
    </row>
    <row r="22" spans="1:16" x14ac:dyDescent="0.2">
      <c r="A22" s="1">
        <v>34938</v>
      </c>
      <c r="B22">
        <v>3246</v>
      </c>
      <c r="C22">
        <v>115.5</v>
      </c>
      <c r="D22">
        <f t="shared" si="0"/>
        <v>114171</v>
      </c>
      <c r="E22">
        <f t="shared" si="1"/>
        <v>84195.500000000015</v>
      </c>
      <c r="G22" s="7" t="s">
        <v>58</v>
      </c>
      <c r="H22">
        <f t="shared" ca="1" si="2"/>
        <v>-0.85013613248769548</v>
      </c>
      <c r="I22">
        <f t="shared" ca="1" si="3"/>
        <v>-0.85734747510405385</v>
      </c>
      <c r="J22">
        <f t="shared" ca="1" si="4"/>
        <v>-0.82368715652157376</v>
      </c>
      <c r="K22">
        <f t="shared" ca="1" si="4"/>
        <v>-0.82559622672251831</v>
      </c>
      <c r="L22">
        <f t="shared" ca="1" si="4"/>
        <v>-0.89381544585843453</v>
      </c>
      <c r="M22">
        <f t="shared" ca="1" si="5"/>
        <v>-0.89723167484619226</v>
      </c>
      <c r="N22">
        <f t="shared" ca="1" si="6"/>
        <v>-1.014735843498219</v>
      </c>
      <c r="O22">
        <f t="shared" ca="1" si="7"/>
        <v>-0.89793866335499839</v>
      </c>
      <c r="P22">
        <f t="shared" ca="1" si="7"/>
        <v>-0.77621538271653445</v>
      </c>
    </row>
    <row r="23" spans="1:16" x14ac:dyDescent="0.2">
      <c r="A23" s="1">
        <v>34945</v>
      </c>
      <c r="B23">
        <v>2656</v>
      </c>
      <c r="C23">
        <v>185</v>
      </c>
      <c r="D23">
        <f t="shared" si="0"/>
        <v>116827</v>
      </c>
      <c r="E23">
        <f t="shared" si="1"/>
        <v>84380.500000000015</v>
      </c>
      <c r="G23" s="8" t="s">
        <v>62</v>
      </c>
      <c r="H23">
        <f ca="1">INDIRECT(H$35&amp;"!P"&amp;(ROW(G23)-17))</f>
        <v>1E-4</v>
      </c>
      <c r="I23">
        <f t="shared" ref="I23:K26" ca="1" si="8">INDIRECT(I$35&amp;"!P"&amp;(ROW(H23)-16))</f>
        <v>9.9999999999999995E-7</v>
      </c>
      <c r="J23">
        <f t="shared" ca="1" si="8"/>
        <v>0.87151314877295438</v>
      </c>
      <c r="K23">
        <f t="shared" ca="1" si="8"/>
        <v>0.87083454241064895</v>
      </c>
      <c r="L23">
        <f ca="1">INDIRECT(L$35&amp;"!P"&amp;(ROW(I23)-16))</f>
        <v>0.31120244670663977</v>
      </c>
      <c r="M23">
        <f t="shared" ref="M23:N26" ca="1" si="9">INDIRECT(O$35&amp;"!P"&amp;(ROW(L23)-16))</f>
        <v>0.43847692742876204</v>
      </c>
      <c r="N23">
        <f t="shared" ca="1" si="9"/>
        <v>0.5429032838499348</v>
      </c>
      <c r="O23">
        <f t="shared" ref="O23:P26" ca="1" si="10">INDIRECT(M$35&amp;"!P"&amp;(ROW(N23)-15))</f>
        <v>4.3903893387827374E-2</v>
      </c>
      <c r="P23">
        <f t="shared" ca="1" si="10"/>
        <v>1.5296794575433753E-5</v>
      </c>
    </row>
    <row r="24" spans="1:16" x14ac:dyDescent="0.2">
      <c r="A24" s="1">
        <v>34952</v>
      </c>
      <c r="B24">
        <v>2224</v>
      </c>
      <c r="C24">
        <v>239.8</v>
      </c>
      <c r="D24">
        <f t="shared" si="0"/>
        <v>119051</v>
      </c>
      <c r="E24">
        <f t="shared" si="1"/>
        <v>84620.300000000017</v>
      </c>
      <c r="G24" s="8" t="s">
        <v>59</v>
      </c>
      <c r="H24">
        <f ca="1">INDIRECT(H$35&amp;"!P"&amp;(ROW(G24)-17))</f>
        <v>0.39494489451224157</v>
      </c>
      <c r="I24">
        <f t="shared" ca="1" si="8"/>
        <v>0.37103687350192727</v>
      </c>
      <c r="J24">
        <f t="shared" ca="1" si="8"/>
        <v>0.40212651702080071</v>
      </c>
      <c r="K24">
        <f t="shared" ca="1" si="8"/>
        <v>0.37525016548954221</v>
      </c>
      <c r="L24">
        <f ca="1">INDIRECT(L$35&amp;"!P"&amp;(ROW(I24)-16))</f>
        <v>0.40122881201223382</v>
      </c>
      <c r="M24">
        <f t="shared" ca="1" si="9"/>
        <v>0.39601154750419865</v>
      </c>
      <c r="N24">
        <f t="shared" ca="1" si="9"/>
        <v>0.19462275699475043</v>
      </c>
      <c r="O24">
        <f t="shared" ca="1" si="10"/>
        <v>0.38892106403996235</v>
      </c>
      <c r="P24">
        <f t="shared" ca="1" si="10"/>
        <v>0.97402897086289053</v>
      </c>
    </row>
    <row r="25" spans="1:16" x14ac:dyDescent="0.2">
      <c r="A25" s="1">
        <v>34959</v>
      </c>
      <c r="B25">
        <v>2324</v>
      </c>
      <c r="C25">
        <v>187.1</v>
      </c>
      <c r="D25">
        <f t="shared" si="0"/>
        <v>121375</v>
      </c>
      <c r="E25">
        <f t="shared" si="1"/>
        <v>84807.400000000023</v>
      </c>
      <c r="G25" s="8" t="s">
        <v>60</v>
      </c>
      <c r="H25">
        <f ca="1">INDIRECT(H$35&amp;"!P"&amp;(ROW(G25)-17))</f>
        <v>0.999</v>
      </c>
      <c r="I25">
        <f t="shared" ca="1" si="8"/>
        <v>0.99999000000000005</v>
      </c>
      <c r="J25">
        <f t="shared" ca="1" si="8"/>
        <v>0.99999000000000005</v>
      </c>
      <c r="K25">
        <f t="shared" ca="1" si="8"/>
        <v>0.99999000000000005</v>
      </c>
      <c r="L25">
        <f ca="1">INDIRECT(L$35&amp;"!P"&amp;(ROW(I25)-16))</f>
        <v>0.99999000000000005</v>
      </c>
      <c r="M25">
        <f t="shared" ca="1" si="9"/>
        <v>0.99999000000000005</v>
      </c>
      <c r="N25">
        <f t="shared" ca="1" si="9"/>
        <v>0.57924954368354908</v>
      </c>
      <c r="O25">
        <f t="shared" ca="1" si="10"/>
        <v>0.99999000000000005</v>
      </c>
      <c r="P25">
        <f t="shared" ca="1" si="10"/>
        <v>0.99999000000000005</v>
      </c>
    </row>
    <row r="26" spans="1:16" x14ac:dyDescent="0.2">
      <c r="A26" s="1">
        <v>34966</v>
      </c>
      <c r="B26">
        <v>2194</v>
      </c>
      <c r="C26">
        <v>107.2</v>
      </c>
      <c r="D26">
        <f t="shared" si="0"/>
        <v>123569</v>
      </c>
      <c r="E26">
        <f t="shared" si="1"/>
        <v>84914.60000000002</v>
      </c>
      <c r="G26" s="8" t="s">
        <v>61</v>
      </c>
      <c r="H26">
        <f ca="1">INDIRECT(H$35&amp;"!P"&amp;(ROW(G26)-17))</f>
        <v>0.94768578156942562</v>
      </c>
      <c r="I26">
        <f t="shared" ca="1" si="8"/>
        <v>0.94710857777193569</v>
      </c>
      <c r="J26">
        <f t="shared" ca="1" si="8"/>
        <v>0.94351742945072747</v>
      </c>
      <c r="K26">
        <f t="shared" ca="1" si="8"/>
        <v>0.94344836085671324</v>
      </c>
      <c r="L26">
        <f ca="1">INDIRECT(L$35&amp;"!P"&amp;(ROW(I26)-16))</f>
        <v>0.95101959515153134</v>
      </c>
      <c r="M26">
        <f t="shared" ca="1" si="9"/>
        <v>0.95019567185048626</v>
      </c>
      <c r="N26">
        <f t="shared" ca="1" si="9"/>
        <v>0.95446225060803935</v>
      </c>
      <c r="O26">
        <f t="shared" ca="1" si="10"/>
        <v>0.95086471937785966</v>
      </c>
      <c r="P26">
        <f t="shared" ca="1" si="10"/>
        <v>0.97142031597259804</v>
      </c>
    </row>
    <row r="27" spans="1:16" x14ac:dyDescent="0.2">
      <c r="A27" s="1">
        <v>34973</v>
      </c>
      <c r="B27">
        <v>2177</v>
      </c>
      <c r="C27">
        <v>246.2</v>
      </c>
      <c r="D27">
        <f t="shared" si="0"/>
        <v>125746</v>
      </c>
      <c r="E27">
        <f t="shared" si="1"/>
        <v>85160.800000000017</v>
      </c>
      <c r="G27" s="2" t="s">
        <v>7</v>
      </c>
      <c r="H27">
        <f>EG_cov!Q10</f>
        <v>-1845.3674345374491</v>
      </c>
      <c r="I27">
        <f>EG_NT_cov!Q11</f>
        <v>-1845.3395658456689</v>
      </c>
      <c r="J27">
        <f>EG_cov_2!U11</f>
        <v>-1845.212326326628</v>
      </c>
      <c r="K27">
        <f>EG_cov_3!W11</f>
        <v>-1845.2165532255501</v>
      </c>
      <c r="L27">
        <f>WG_cov!Q11</f>
        <v>-1845.2530000033796</v>
      </c>
      <c r="M27">
        <f>W_2_cov!U11</f>
        <v>-1845.2600664228441</v>
      </c>
      <c r="N27">
        <f>W_3_cov!W11</f>
        <v>-1842.6063882874266</v>
      </c>
      <c r="O27">
        <f>WG_cov_2!U12</f>
        <v>-1845.2585972634831</v>
      </c>
      <c r="P27">
        <f>WG_cov_3!R8</f>
        <v>-1844.060149454182</v>
      </c>
    </row>
    <row r="28" spans="1:16" x14ac:dyDescent="0.2">
      <c r="A28" s="1">
        <v>34980</v>
      </c>
      <c r="B28">
        <v>2366</v>
      </c>
      <c r="C28">
        <v>156.9</v>
      </c>
      <c r="D28">
        <f t="shared" si="0"/>
        <v>128112</v>
      </c>
      <c r="E28">
        <f t="shared" si="1"/>
        <v>85317.700000000012</v>
      </c>
      <c r="G28" s="2" t="s">
        <v>63</v>
      </c>
      <c r="H28">
        <f ca="1">-2*H27+(COUNT(H1:H26)-1)*LN($B$55)</f>
        <v>3742.1010374164566</v>
      </c>
      <c r="I28">
        <f t="shared" ref="I28" ca="1" si="11">-2*I27+(COUNT(I1:I26)-1)*LN($B$55)</f>
        <v>3745.9965437514775</v>
      </c>
      <c r="J28">
        <f t="shared" ref="J28" ca="1" si="12">-2*J27+(COUNT(J1:J26)-1)*LN($B$55)</f>
        <v>3753.6445521505589</v>
      </c>
      <c r="K28">
        <f t="shared" ref="K28" ca="1" si="13">-2*K27+(COUNT(K1:K26)-1)*LN($B$55)</f>
        <v>3765.5067371041473</v>
      </c>
      <c r="L28">
        <f ca="1">-2*L27+(COUNT(L1:L26)-1)*LN($B$55)</f>
        <v>3745.8234120668994</v>
      </c>
      <c r="M28">
        <f ca="1">-2*M27+(COUNT(M1:M26)-1)*LN($B$55)</f>
        <v>3753.7400323429911</v>
      </c>
      <c r="N28">
        <f ca="1">-2*N27+(COUNT(N1:N26)-1)*LN($B$55)</f>
        <v>3760.2864072279003</v>
      </c>
      <c r="O28">
        <f ca="1">-2*O27+(COUNT(O1:O26)-1)*LN($B$55)</f>
        <v>3761.639581461432</v>
      </c>
      <c r="P28">
        <f ca="1">-2*P27+(COUNT(P1:P26)-1)*LN($B$55)</f>
        <v>3775.0476607171554</v>
      </c>
    </row>
    <row r="29" spans="1:16" x14ac:dyDescent="0.2">
      <c r="A29" s="1">
        <v>34987</v>
      </c>
      <c r="B29">
        <v>2402</v>
      </c>
      <c r="C29">
        <v>170.7</v>
      </c>
      <c r="D29">
        <f t="shared" si="0"/>
        <v>130514</v>
      </c>
      <c r="E29">
        <f t="shared" si="1"/>
        <v>85488.400000000009</v>
      </c>
      <c r="G29" s="2" t="s">
        <v>93</v>
      </c>
      <c r="H29">
        <f ca="1">INDIRECT(H$35&amp;"!J2")</f>
        <v>0.99906247342027421</v>
      </c>
      <c r="I29">
        <f ca="1">INDIRECT(I$35&amp;"!J2")</f>
        <v>0.9990987697230258</v>
      </c>
      <c r="J29">
        <f ca="1">INDIRECT(J$35&amp;"!J2")</f>
        <v>0.9992469637349044</v>
      </c>
      <c r="K29">
        <f ca="1">INDIRECT(K$35&amp;"!J2")</f>
        <v>0.99924753202271688</v>
      </c>
      <c r="L29">
        <f ca="1">INDIRECT(L$35&amp;"!J2")</f>
        <v>0.99913372840821357</v>
      </c>
      <c r="M29">
        <f ca="1">INDIRECT(O$35&amp;"!J2")</f>
        <v>0.99915191151249161</v>
      </c>
      <c r="N29">
        <f ca="1">INDIRECT(P$35&amp;"!J2")</f>
        <v>0.99953279259705363</v>
      </c>
      <c r="O29">
        <f ca="1">INDIRECT(M$35&amp;"!J2")</f>
        <v>0.99911135112194549</v>
      </c>
      <c r="P29">
        <f ca="1">INDIRECT(N$35&amp;"!J2")</f>
        <v>0.99893669336216107</v>
      </c>
    </row>
    <row r="30" spans="1:16" x14ac:dyDescent="0.2">
      <c r="A30" s="1">
        <v>34994</v>
      </c>
      <c r="B30">
        <v>2485</v>
      </c>
      <c r="C30">
        <v>114.4</v>
      </c>
      <c r="D30">
        <f t="shared" si="0"/>
        <v>132999</v>
      </c>
      <c r="E30">
        <f t="shared" si="1"/>
        <v>85602.8</v>
      </c>
      <c r="G30" s="2" t="s">
        <v>94</v>
      </c>
      <c r="H30">
        <f ca="1">INDIRECT(H$35&amp;"!J3")</f>
        <v>2.2929207561075255</v>
      </c>
      <c r="I30">
        <f ca="1">INDIRECT(I$35&amp;"!J3")</f>
        <v>2.3771479108151379</v>
      </c>
      <c r="J30">
        <f ca="1">INDIRECT(J$35&amp;"!J3")</f>
        <v>1.9247973514961847</v>
      </c>
      <c r="K30">
        <f ca="1">INDIRECT(K$35&amp;"!J3")</f>
        <v>1.9210899170816094</v>
      </c>
      <c r="L30">
        <f ca="1">INDIRECT(L$35&amp;"!J3")</f>
        <v>2.1008371771269516</v>
      </c>
      <c r="M30">
        <f ca="1">INDIRECT(O$35&amp;"!J3")</f>
        <v>2.115752600317538</v>
      </c>
      <c r="N30">
        <f ca="1">INDIRECT(P$35&amp;"!J3")</f>
        <v>1.522525870590826</v>
      </c>
      <c r="O30">
        <f ca="1">INDIRECT(M$35&amp;"!J3")</f>
        <v>2.0615992021679057</v>
      </c>
      <c r="P30">
        <f ca="1">INDIRECT(N$35&amp;"!J3")</f>
        <v>2.1998158625249373</v>
      </c>
    </row>
    <row r="31" spans="1:16" x14ac:dyDescent="0.2">
      <c r="A31" s="1">
        <v>35001</v>
      </c>
      <c r="B31">
        <v>2588</v>
      </c>
      <c r="C31">
        <v>174.4</v>
      </c>
      <c r="D31">
        <f t="shared" si="0"/>
        <v>135587</v>
      </c>
      <c r="E31">
        <f t="shared" si="1"/>
        <v>85777.2</v>
      </c>
      <c r="G31" s="2" t="s">
        <v>95</v>
      </c>
      <c r="H31">
        <f ca="1">INDIRECT(H$35&amp;"!k2")</f>
        <v>0.8599271990458206</v>
      </c>
      <c r="I31">
        <f ca="1">INDIRECT(I$35&amp;"!k2")</f>
        <v>0.86475053605064744</v>
      </c>
      <c r="J31">
        <f ca="1">INDIRECT(J$35&amp;"!k2")</f>
        <v>0.86676365731965166</v>
      </c>
      <c r="K31">
        <f ca="1">INDIRECT(K$35&amp;"!k2")</f>
        <v>0.86667226109165452</v>
      </c>
      <c r="L31">
        <f ca="1">INDIRECT(L$35&amp;"!k2")</f>
        <v>0.86768528013809165</v>
      </c>
      <c r="M31">
        <f ca="1">INDIRECT(O$35&amp;"!k2")</f>
        <v>0.86755068471893015</v>
      </c>
      <c r="N31">
        <f ca="1">INDIRECT(P$35&amp;"!k2")</f>
        <v>0.9304248599359104</v>
      </c>
      <c r="O31">
        <f ca="1">INDIRECT(M$35&amp;"!k2")</f>
        <v>0.86419124548423221</v>
      </c>
      <c r="P31">
        <f ca="1">INDIRECT(N$35&amp;"!k2")</f>
        <v>0.87983648102936096</v>
      </c>
    </row>
    <row r="32" spans="1:16" x14ac:dyDescent="0.2">
      <c r="A32" s="1">
        <v>35008</v>
      </c>
      <c r="B32">
        <v>2453</v>
      </c>
      <c r="C32">
        <v>579.70000000000005</v>
      </c>
      <c r="D32">
        <f t="shared" si="0"/>
        <v>138040</v>
      </c>
      <c r="E32">
        <f t="shared" si="1"/>
        <v>86356.9</v>
      </c>
      <c r="G32" s="2" t="s">
        <v>96</v>
      </c>
      <c r="H32">
        <f ca="1">INDIRECT(H$35&amp;"!k3")</f>
        <v>17.368265111955413</v>
      </c>
      <c r="I32">
        <f ca="1">INDIRECT(I$35&amp;"!k3")</f>
        <v>17.292806422962173</v>
      </c>
      <c r="J32">
        <f ca="1">INDIRECT(J$35&amp;"!k3")</f>
        <v>17.41548236545778</v>
      </c>
      <c r="K32">
        <f ca="1">INDIRECT(K$35&amp;"!k3")</f>
        <v>17.4563427142382</v>
      </c>
      <c r="L32">
        <f ca="1">INDIRECT(L$35&amp;"!k3")</f>
        <v>17.536725374111732</v>
      </c>
      <c r="M32">
        <f ca="1">INDIRECT(O$35&amp;"!k3")</f>
        <v>17.644491572630379</v>
      </c>
      <c r="N32">
        <f ca="1">INDIRECT(P$35&amp;"!k3")</f>
        <v>13.892426595596081</v>
      </c>
      <c r="O32">
        <f ca="1">INDIRECT(M$35&amp;"!k3")</f>
        <v>17.831563689863593</v>
      </c>
      <c r="P32">
        <f ca="1">INDIRECT(N$35&amp;"!k3")</f>
        <v>15.579508286329567</v>
      </c>
    </row>
    <row r="33" spans="1:16" x14ac:dyDescent="0.2">
      <c r="A33" s="1">
        <v>35015</v>
      </c>
      <c r="B33">
        <v>2169</v>
      </c>
      <c r="C33">
        <v>1443.5</v>
      </c>
      <c r="D33">
        <f t="shared" si="0"/>
        <v>140209</v>
      </c>
      <c r="E33">
        <f t="shared" si="1"/>
        <v>87800.4</v>
      </c>
    </row>
    <row r="34" spans="1:16" x14ac:dyDescent="0.2">
      <c r="A34" s="1">
        <v>35022</v>
      </c>
      <c r="B34">
        <v>2240</v>
      </c>
      <c r="C34">
        <v>1695.7</v>
      </c>
      <c r="D34">
        <f t="shared" si="0"/>
        <v>142449</v>
      </c>
      <c r="E34">
        <f t="shared" si="1"/>
        <v>89496.099999999991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  <c r="P34">
        <v>9</v>
      </c>
    </row>
    <row r="35" spans="1:16" x14ac:dyDescent="0.2">
      <c r="A35" s="1">
        <v>35029</v>
      </c>
      <c r="B35">
        <v>2590</v>
      </c>
      <c r="C35">
        <v>2294.5</v>
      </c>
      <c r="D35">
        <f t="shared" si="0"/>
        <v>145039</v>
      </c>
      <c r="E35">
        <f t="shared" si="1"/>
        <v>91790.599999999991</v>
      </c>
      <c r="G35" s="6"/>
      <c r="H35" s="5" t="s">
        <v>65</v>
      </c>
      <c r="I35" s="5" t="s">
        <v>66</v>
      </c>
      <c r="J35" s="2" t="s">
        <v>100</v>
      </c>
      <c r="K35" s="2" t="s">
        <v>101</v>
      </c>
      <c r="L35" s="5" t="s">
        <v>67</v>
      </c>
      <c r="M35" s="5" t="s">
        <v>70</v>
      </c>
      <c r="N35" s="5" t="s">
        <v>71</v>
      </c>
      <c r="O35" s="5" t="s">
        <v>68</v>
      </c>
      <c r="P35" s="5" t="s">
        <v>69</v>
      </c>
    </row>
    <row r="36" spans="1:16" x14ac:dyDescent="0.2">
      <c r="A36" s="1">
        <v>35036</v>
      </c>
      <c r="B36">
        <v>2479</v>
      </c>
      <c r="C36">
        <v>3910</v>
      </c>
      <c r="D36">
        <f t="shared" si="0"/>
        <v>147518</v>
      </c>
      <c r="E36">
        <f t="shared" si="1"/>
        <v>95700.599999999991</v>
      </c>
      <c r="G36" s="8" t="s">
        <v>86</v>
      </c>
      <c r="H36" s="12">
        <v>1322.3337067533425</v>
      </c>
      <c r="I36" s="12">
        <v>27.752764421171602</v>
      </c>
      <c r="J36" s="12">
        <v>89.357681644643819</v>
      </c>
      <c r="K36" s="12">
        <v>50.681246194806135</v>
      </c>
      <c r="L36" s="12">
        <v>150.95304699543439</v>
      </c>
      <c r="M36" s="12">
        <v>96.945743873569029</v>
      </c>
      <c r="N36">
        <v>3.1462271457152112E-4</v>
      </c>
    </row>
    <row r="37" spans="1:16" x14ac:dyDescent="0.2">
      <c r="A37" s="1">
        <v>35043</v>
      </c>
      <c r="B37">
        <v>2978</v>
      </c>
      <c r="C37">
        <v>5397.9</v>
      </c>
      <c r="D37">
        <f t="shared" si="0"/>
        <v>150496</v>
      </c>
      <c r="E37">
        <f t="shared" si="1"/>
        <v>101098.49999999999</v>
      </c>
      <c r="G37" s="8" t="s">
        <v>84</v>
      </c>
      <c r="H37" s="12"/>
      <c r="I37" s="12"/>
      <c r="J37" s="12">
        <v>0.61326458806877027</v>
      </c>
      <c r="K37">
        <v>1.0000000000003352E-6</v>
      </c>
      <c r="M37">
        <v>1.000000000000001E-4</v>
      </c>
      <c r="N37">
        <v>4.8555811484021464E-5</v>
      </c>
    </row>
    <row r="38" spans="1:16" x14ac:dyDescent="0.2">
      <c r="A38" s="1">
        <v>35050</v>
      </c>
      <c r="B38">
        <v>4167</v>
      </c>
      <c r="C38">
        <v>6417.2</v>
      </c>
      <c r="D38">
        <f t="shared" si="0"/>
        <v>154663</v>
      </c>
      <c r="E38">
        <f t="shared" si="1"/>
        <v>107515.69999999998</v>
      </c>
      <c r="G38" s="8" t="s">
        <v>85</v>
      </c>
      <c r="K38">
        <v>1.0000000000000243E-6</v>
      </c>
      <c r="N38" s="12">
        <v>10.801784565965214</v>
      </c>
    </row>
    <row r="39" spans="1:16" x14ac:dyDescent="0.2">
      <c r="A39" s="1">
        <v>35057</v>
      </c>
      <c r="B39">
        <v>8225</v>
      </c>
      <c r="C39">
        <v>6418</v>
      </c>
      <c r="D39">
        <f t="shared" si="0"/>
        <v>162888</v>
      </c>
      <c r="E39">
        <f t="shared" si="1"/>
        <v>113933.69999999998</v>
      </c>
      <c r="G39" s="7" t="s">
        <v>81</v>
      </c>
      <c r="H39" s="12">
        <v>517681.76748787711</v>
      </c>
      <c r="I39" s="12">
        <v>10875.131162857917</v>
      </c>
      <c r="J39">
        <v>36233.234017502487</v>
      </c>
      <c r="K39">
        <v>20538.304346196444</v>
      </c>
      <c r="L39" s="12">
        <v>66544.221312095367</v>
      </c>
      <c r="M39">
        <v>42579.650167634849</v>
      </c>
      <c r="N39">
        <v>1.0897465892734979E-6</v>
      </c>
    </row>
    <row r="40" spans="1:16" x14ac:dyDescent="0.2">
      <c r="A40" s="1">
        <v>35064</v>
      </c>
      <c r="B40">
        <v>7502</v>
      </c>
      <c r="C40">
        <v>7969.2</v>
      </c>
      <c r="D40">
        <f t="shared" si="0"/>
        <v>170390</v>
      </c>
      <c r="E40">
        <f t="shared" si="1"/>
        <v>121902.89999999998</v>
      </c>
      <c r="G40" s="7" t="s">
        <v>82</v>
      </c>
      <c r="I40" s="12"/>
      <c r="J40" s="12">
        <v>1.1092493246704866</v>
      </c>
      <c r="K40" s="12">
        <v>1.7696264344085146</v>
      </c>
      <c r="M40" s="12">
        <v>0.11692588468419389</v>
      </c>
      <c r="N40" s="12">
        <v>0.11667129547743126</v>
      </c>
    </row>
    <row r="41" spans="1:16" x14ac:dyDescent="0.2">
      <c r="A41" s="1">
        <v>35071</v>
      </c>
      <c r="B41">
        <v>4967</v>
      </c>
      <c r="C41">
        <v>8870</v>
      </c>
      <c r="D41">
        <f t="shared" si="0"/>
        <v>175357</v>
      </c>
      <c r="E41">
        <f t="shared" si="1"/>
        <v>130772.89999999998</v>
      </c>
      <c r="G41" s="7" t="s">
        <v>83</v>
      </c>
      <c r="J41" s="12"/>
      <c r="K41" s="12">
        <v>0.28262607710503918</v>
      </c>
      <c r="N41" s="12">
        <v>6513.9880223115824</v>
      </c>
    </row>
    <row r="42" spans="1:16" x14ac:dyDescent="0.2">
      <c r="A42" s="1">
        <v>35078</v>
      </c>
      <c r="B42">
        <v>4283</v>
      </c>
      <c r="C42">
        <v>9017.9</v>
      </c>
      <c r="D42">
        <f t="shared" si="0"/>
        <v>179640</v>
      </c>
      <c r="E42">
        <f t="shared" si="1"/>
        <v>139790.79999999999</v>
      </c>
      <c r="G42" s="7" t="s">
        <v>72</v>
      </c>
      <c r="O42">
        <v>4.2048371460544283E-4</v>
      </c>
      <c r="P42" s="4">
        <v>6.8079098153765644E-2</v>
      </c>
    </row>
    <row r="43" spans="1:16" x14ac:dyDescent="0.2">
      <c r="A43" s="1">
        <v>35085</v>
      </c>
      <c r="B43">
        <v>4694</v>
      </c>
      <c r="C43">
        <v>8945.7999999999993</v>
      </c>
      <c r="D43">
        <f t="shared" si="0"/>
        <v>184334</v>
      </c>
      <c r="E43">
        <f t="shared" si="1"/>
        <v>148736.59999999998</v>
      </c>
      <c r="G43" s="7" t="s">
        <v>73</v>
      </c>
      <c r="O43" s="16">
        <v>2.264494738457367E-3</v>
      </c>
      <c r="P43" s="12">
        <v>0.39481653453837928</v>
      </c>
    </row>
    <row r="44" spans="1:16" x14ac:dyDescent="0.2">
      <c r="A44" s="1">
        <v>35092</v>
      </c>
      <c r="B44">
        <v>5030</v>
      </c>
      <c r="C44">
        <v>9594.4</v>
      </c>
      <c r="D44">
        <f t="shared" si="0"/>
        <v>189364</v>
      </c>
      <c r="E44">
        <f t="shared" si="1"/>
        <v>158330.99999999997</v>
      </c>
      <c r="G44" s="7" t="s">
        <v>74</v>
      </c>
      <c r="H44" s="10"/>
      <c r="I44" s="6"/>
      <c r="J44" s="6"/>
      <c r="K44" s="6"/>
      <c r="L44" s="6"/>
      <c r="M44" s="6"/>
      <c r="O44" s="6"/>
      <c r="P44" s="6">
        <v>6.5352151655015476E-4</v>
      </c>
    </row>
    <row r="45" spans="1:16" x14ac:dyDescent="0.2">
      <c r="A45" s="1">
        <v>35099</v>
      </c>
      <c r="B45">
        <v>5580</v>
      </c>
      <c r="C45">
        <v>9960.7000000000007</v>
      </c>
      <c r="D45">
        <f t="shared" si="0"/>
        <v>194944</v>
      </c>
      <c r="E45">
        <f t="shared" si="1"/>
        <v>168291.69999999998</v>
      </c>
      <c r="G45" s="8" t="s">
        <v>75</v>
      </c>
      <c r="H45" s="10"/>
      <c r="I45" s="6"/>
      <c r="J45" s="6"/>
      <c r="K45" s="6"/>
      <c r="L45" s="13">
        <v>1.0351812454762546</v>
      </c>
      <c r="M45" s="13">
        <v>1.0349246786093014</v>
      </c>
      <c r="N45" s="12">
        <v>23.984154664808791</v>
      </c>
      <c r="O45" s="13">
        <v>0.24573428621684487</v>
      </c>
      <c r="P45" s="13">
        <v>0.12435231196810535</v>
      </c>
    </row>
    <row r="46" spans="1:16" x14ac:dyDescent="0.2">
      <c r="A46" s="1">
        <v>35106</v>
      </c>
      <c r="B46">
        <v>6933</v>
      </c>
      <c r="C46">
        <v>10371.700000000001</v>
      </c>
      <c r="D46">
        <f t="shared" si="0"/>
        <v>201877</v>
      </c>
      <c r="E46">
        <f t="shared" si="1"/>
        <v>178663.4</v>
      </c>
      <c r="G46" s="8" t="s">
        <v>76</v>
      </c>
      <c r="H46" s="10"/>
      <c r="I46" s="6"/>
      <c r="J46" s="6"/>
      <c r="K46" s="6"/>
      <c r="L46" s="13"/>
      <c r="M46" s="13">
        <v>9.7158637063486458E-2</v>
      </c>
      <c r="N46" s="12">
        <v>1.3124988996964313</v>
      </c>
      <c r="O46" s="13">
        <v>1.0368538663768812</v>
      </c>
      <c r="P46" s="13">
        <v>1.3533851244896922</v>
      </c>
    </row>
    <row r="47" spans="1:16" x14ac:dyDescent="0.2">
      <c r="A47" s="1">
        <v>35113</v>
      </c>
      <c r="B47">
        <v>8967</v>
      </c>
      <c r="C47">
        <v>9660.7000000000007</v>
      </c>
      <c r="D47">
        <f t="shared" si="0"/>
        <v>210844</v>
      </c>
      <c r="E47">
        <f t="shared" si="1"/>
        <v>188324.1</v>
      </c>
      <c r="G47" s="8" t="s">
        <v>77</v>
      </c>
      <c r="H47" s="11"/>
      <c r="I47" s="6"/>
      <c r="J47" s="6"/>
      <c r="K47" s="6"/>
      <c r="L47" s="13"/>
      <c r="M47" s="13"/>
      <c r="N47" s="12">
        <v>1.099282804540423</v>
      </c>
      <c r="O47" s="13"/>
      <c r="P47" s="13">
        <v>1.2104848550787251</v>
      </c>
    </row>
    <row r="48" spans="1:16" x14ac:dyDescent="0.2">
      <c r="A48" s="1">
        <v>35120</v>
      </c>
      <c r="B48">
        <v>9443</v>
      </c>
      <c r="C48">
        <v>10335.700000000001</v>
      </c>
      <c r="D48">
        <f t="shared" si="0"/>
        <v>220287</v>
      </c>
      <c r="E48">
        <f t="shared" si="1"/>
        <v>198659.80000000002</v>
      </c>
      <c r="G48" s="9" t="s">
        <v>78</v>
      </c>
      <c r="H48" s="5">
        <v>1</v>
      </c>
      <c r="I48" s="13">
        <v>0.99999000000000005</v>
      </c>
      <c r="J48" s="13">
        <v>0.9999873596387141</v>
      </c>
      <c r="K48" s="13">
        <v>0.99999919305458096</v>
      </c>
      <c r="L48" s="6">
        <v>1</v>
      </c>
      <c r="M48" s="13">
        <v>0.99999000000000005</v>
      </c>
      <c r="N48" s="12">
        <v>0.38752685704353312</v>
      </c>
      <c r="O48" s="6">
        <v>1E-4</v>
      </c>
      <c r="P48" s="6">
        <v>5.4735169230436039E-8</v>
      </c>
    </row>
    <row r="49" spans="1:22" x14ac:dyDescent="0.2">
      <c r="A49" s="1">
        <v>35127</v>
      </c>
      <c r="B49">
        <v>9011</v>
      </c>
      <c r="C49">
        <v>8846.4</v>
      </c>
      <c r="D49">
        <f t="shared" si="0"/>
        <v>229298</v>
      </c>
      <c r="E49">
        <f t="shared" si="1"/>
        <v>207506.2</v>
      </c>
      <c r="G49" s="7" t="s">
        <v>79</v>
      </c>
      <c r="H49" s="11"/>
      <c r="I49" s="6">
        <v>9.9999999999544897E-6</v>
      </c>
      <c r="J49" s="6">
        <v>1.2640361285898294E-5</v>
      </c>
      <c r="K49" s="6">
        <v>6.0262759205690747E-22</v>
      </c>
      <c r="L49" s="6"/>
      <c r="M49" s="6">
        <v>9.9999999999544897E-6</v>
      </c>
      <c r="N49" s="12">
        <v>0.16685578743419618</v>
      </c>
      <c r="O49" s="6">
        <v>0.99990000000000001</v>
      </c>
      <c r="P49" s="13">
        <v>4.869957143424493E-3</v>
      </c>
    </row>
    <row r="50" spans="1:22" x14ac:dyDescent="0.2">
      <c r="A50" s="1">
        <v>35134</v>
      </c>
      <c r="B50">
        <v>10025</v>
      </c>
      <c r="C50">
        <v>8282.4</v>
      </c>
      <c r="D50">
        <f t="shared" si="0"/>
        <v>239323</v>
      </c>
      <c r="E50">
        <f t="shared" si="1"/>
        <v>215788.6</v>
      </c>
      <c r="G50" s="7" t="s">
        <v>80</v>
      </c>
      <c r="H50" s="11"/>
      <c r="I50" s="6"/>
      <c r="J50" s="6"/>
      <c r="K50" s="6">
        <v>8.0694541904069439E-7</v>
      </c>
      <c r="L50" s="6"/>
      <c r="M50" s="6"/>
      <c r="N50" s="12">
        <v>0.44561735552227066</v>
      </c>
      <c r="O50" s="6"/>
      <c r="P50" s="13">
        <v>0.99512998812140629</v>
      </c>
    </row>
    <row r="51" spans="1:22" x14ac:dyDescent="0.2">
      <c r="A51" s="1">
        <v>35141</v>
      </c>
      <c r="B51">
        <v>10601</v>
      </c>
      <c r="C51">
        <v>8033.3</v>
      </c>
      <c r="D51">
        <f t="shared" si="0"/>
        <v>249924</v>
      </c>
      <c r="E51">
        <f t="shared" si="1"/>
        <v>223821.9</v>
      </c>
      <c r="G51" s="7" t="s">
        <v>64</v>
      </c>
      <c r="H51" s="14">
        <v>3.2813905966807486E-2</v>
      </c>
      <c r="I51" s="13">
        <v>3.1582011663528274E-2</v>
      </c>
      <c r="J51" s="13">
        <v>2.6153146215088754E-2</v>
      </c>
      <c r="K51" s="13">
        <v>2.5993552194524122E-2</v>
      </c>
      <c r="L51" s="13">
        <v>3.5019673496237559E-2</v>
      </c>
      <c r="M51" s="13">
        <v>3.3847422171140805E-2</v>
      </c>
      <c r="N51" s="12">
        <v>6.7059864836610833E-2</v>
      </c>
      <c r="O51" s="13">
        <v>3.3609364216878122E-2</v>
      </c>
      <c r="P51" s="13">
        <v>9.280058415745783E-2</v>
      </c>
    </row>
    <row r="52" spans="1:22" x14ac:dyDescent="0.2">
      <c r="A52" s="1">
        <v>35148</v>
      </c>
      <c r="B52">
        <v>11083</v>
      </c>
      <c r="C52">
        <v>6769.2</v>
      </c>
      <c r="D52">
        <f t="shared" si="0"/>
        <v>261007</v>
      </c>
      <c r="E52">
        <f t="shared" si="1"/>
        <v>230591.1</v>
      </c>
      <c r="G52" s="7" t="s">
        <v>53</v>
      </c>
      <c r="H52" s="14">
        <v>0.19307498548190777</v>
      </c>
      <c r="I52" s="13">
        <v>0.19707758025278385</v>
      </c>
      <c r="J52" s="13">
        <v>0.22207121941722624</v>
      </c>
      <c r="K52" s="13">
        <v>0.22526163612280042</v>
      </c>
      <c r="L52" s="13">
        <v>0.17275288540428499</v>
      </c>
      <c r="M52" s="13">
        <v>0.18305203179671134</v>
      </c>
      <c r="N52" s="12">
        <v>2.1662833325107263E-2</v>
      </c>
      <c r="O52" s="13">
        <v>0.16527815277649852</v>
      </c>
      <c r="P52" s="13">
        <v>-0.45514798207328777</v>
      </c>
    </row>
    <row r="53" spans="1:22" x14ac:dyDescent="0.2">
      <c r="A53" s="1">
        <v>35155</v>
      </c>
      <c r="B53">
        <v>11136</v>
      </c>
      <c r="C53">
        <v>5454</v>
      </c>
      <c r="D53">
        <f t="shared" si="0"/>
        <v>272143</v>
      </c>
      <c r="E53">
        <f t="shared" si="1"/>
        <v>236045.1</v>
      </c>
      <c r="G53" s="7" t="s">
        <v>54</v>
      </c>
      <c r="H53" s="14">
        <v>0.61059503577347607</v>
      </c>
      <c r="I53" s="13">
        <v>0.60608164695562639</v>
      </c>
      <c r="J53" s="13">
        <v>0.61292059770053997</v>
      </c>
      <c r="K53" s="13">
        <v>0.61139585228534599</v>
      </c>
      <c r="L53" s="13">
        <v>0.60784931542015597</v>
      </c>
      <c r="M53" s="13">
        <v>0.60357453918701331</v>
      </c>
      <c r="N53" s="12">
        <v>1.0269095338264316</v>
      </c>
      <c r="O53" s="13">
        <v>0.61513026219126976</v>
      </c>
      <c r="P53" s="13">
        <v>1.1314820902560889</v>
      </c>
    </row>
    <row r="54" spans="1:22" x14ac:dyDescent="0.2">
      <c r="G54" s="7" t="s">
        <v>55</v>
      </c>
      <c r="H54" s="14">
        <v>-5.4829698807303234E-2</v>
      </c>
      <c r="I54" s="13">
        <v>-2.6412166110948083E-4</v>
      </c>
      <c r="J54" s="13">
        <v>0.16184364530068243</v>
      </c>
      <c r="K54" s="13">
        <v>0.16321500881514553</v>
      </c>
      <c r="L54" s="13">
        <v>-5.3037224755717392E-2</v>
      </c>
      <c r="M54" s="13">
        <v>-2.9258634524978129E-2</v>
      </c>
      <c r="N54" s="12">
        <v>-0.3435608050573763</v>
      </c>
      <c r="O54" s="13">
        <v>-7.4461227127939659E-4</v>
      </c>
      <c r="P54" s="13">
        <v>-0.22293451824533328</v>
      </c>
    </row>
    <row r="55" spans="1:22" x14ac:dyDescent="0.2">
      <c r="B55">
        <f>COUNT(B2:B53)</f>
        <v>52</v>
      </c>
      <c r="G55" s="7" t="s">
        <v>56</v>
      </c>
      <c r="H55" s="14">
        <v>-0.37151833822761549</v>
      </c>
      <c r="I55" s="13">
        <v>-0.44288166522270095</v>
      </c>
      <c r="J55" s="13">
        <v>-0.42292975647181102</v>
      </c>
      <c r="K55" s="13">
        <v>-0.42835212735641243</v>
      </c>
      <c r="L55" s="13">
        <v>-0.46384035003723023</v>
      </c>
      <c r="M55" s="13">
        <v>-0.46919340646002855</v>
      </c>
      <c r="N55" s="12">
        <v>-0.25332731192448532</v>
      </c>
      <c r="O55" s="13">
        <v>-0.49210709540425812</v>
      </c>
      <c r="P55" s="13">
        <v>-0.82276404660861158</v>
      </c>
    </row>
    <row r="56" spans="1:22" x14ac:dyDescent="0.2">
      <c r="G56" s="7" t="s">
        <v>57</v>
      </c>
      <c r="H56" s="14">
        <v>0.61729411633058795</v>
      </c>
      <c r="I56" s="13">
        <v>0.62046451521039769</v>
      </c>
      <c r="J56" s="13">
        <v>0.66795844074459776</v>
      </c>
      <c r="K56" s="13">
        <v>0.67003128196392736</v>
      </c>
      <c r="L56" s="13">
        <v>0.57242140075888848</v>
      </c>
      <c r="M56" s="13">
        <v>0.58146656134886598</v>
      </c>
      <c r="N56" s="12">
        <v>0.51712204421832597</v>
      </c>
      <c r="O56" s="13">
        <v>0.57349900813049459</v>
      </c>
      <c r="P56" s="13">
        <v>-1.0144822352841367</v>
      </c>
    </row>
    <row r="57" spans="1:22" x14ac:dyDescent="0.2">
      <c r="G57" s="7" t="s">
        <v>58</v>
      </c>
      <c r="H57" s="14">
        <v>-0.57496412140591335</v>
      </c>
      <c r="I57" s="13">
        <v>-0.85734747510405385</v>
      </c>
      <c r="J57" s="13">
        <v>-0.82368715652157376</v>
      </c>
      <c r="K57" s="13">
        <v>-0.82559622672251831</v>
      </c>
      <c r="L57" s="13">
        <v>-0.89381544585843453</v>
      </c>
      <c r="M57" s="13">
        <v>-0.89793866335499839</v>
      </c>
      <c r="N57" s="12">
        <v>-0.77621538271653445</v>
      </c>
      <c r="O57" s="13">
        <v>-0.89723167484619226</v>
      </c>
      <c r="P57" s="13">
        <v>-1.014735843498219</v>
      </c>
    </row>
    <row r="58" spans="1:22" x14ac:dyDescent="0.2">
      <c r="G58" s="8" t="s">
        <v>62</v>
      </c>
      <c r="H58" s="14">
        <v>0.18532292743407783</v>
      </c>
      <c r="I58" s="18">
        <v>9.9999999999999995E-7</v>
      </c>
      <c r="J58" s="13">
        <v>0.87151314877295438</v>
      </c>
      <c r="K58" s="13">
        <v>0.87083454241064895</v>
      </c>
      <c r="L58" s="13">
        <v>0.31120244670663977</v>
      </c>
      <c r="M58" s="13">
        <v>4.3903893387827374E-2</v>
      </c>
      <c r="N58" s="17">
        <v>1.5296794575433753E-5</v>
      </c>
      <c r="O58" s="13">
        <v>0.43847692742876204</v>
      </c>
      <c r="P58" s="13">
        <v>0.5429032838499348</v>
      </c>
    </row>
    <row r="59" spans="1:22" x14ac:dyDescent="0.2">
      <c r="G59" s="8" t="s">
        <v>59</v>
      </c>
      <c r="H59" s="14">
        <v>0.95278709091180314</v>
      </c>
      <c r="I59" s="13">
        <v>0.37103687350192727</v>
      </c>
      <c r="J59" s="13">
        <v>0.40212651702080071</v>
      </c>
      <c r="K59" s="13">
        <v>0.37525016548954221</v>
      </c>
      <c r="L59" s="13">
        <v>0.40122881201223382</v>
      </c>
      <c r="M59" s="13">
        <v>0.38892106403996235</v>
      </c>
      <c r="N59" s="12">
        <v>0.97402897086289053</v>
      </c>
      <c r="O59" s="13">
        <v>0.39601154750419865</v>
      </c>
      <c r="P59" s="13">
        <v>0.19462275699475043</v>
      </c>
      <c r="R59" s="8"/>
      <c r="S59" s="2" t="s">
        <v>7</v>
      </c>
      <c r="T59" s="2" t="s">
        <v>63</v>
      </c>
      <c r="U59" s="2" t="s">
        <v>95</v>
      </c>
      <c r="V59" s="2" t="s">
        <v>96</v>
      </c>
    </row>
    <row r="60" spans="1:22" x14ac:dyDescent="0.2">
      <c r="G60" s="8" t="s">
        <v>60</v>
      </c>
      <c r="H60" s="14">
        <v>0.99999000000000005</v>
      </c>
      <c r="I60" s="13">
        <v>0.99999000000000005</v>
      </c>
      <c r="J60" s="13">
        <v>0.99999000000000005</v>
      </c>
      <c r="K60" s="13">
        <v>0.99999000000000005</v>
      </c>
      <c r="L60" s="13">
        <v>0.99999000000000005</v>
      </c>
      <c r="M60" s="13">
        <v>0.99999000000000005</v>
      </c>
      <c r="N60" s="12">
        <v>0.99999000000000005</v>
      </c>
      <c r="O60" s="13">
        <v>0.99999000000000005</v>
      </c>
      <c r="P60" s="13">
        <v>0.57924954368354908</v>
      </c>
      <c r="R60" s="5" t="s">
        <v>65</v>
      </c>
      <c r="S60" s="14">
        <v>-1845.2802677102227</v>
      </c>
      <c r="T60" s="14">
        <v>3741.9267037620039</v>
      </c>
      <c r="U60" s="14">
        <v>0.86134778011733504</v>
      </c>
      <c r="V60" s="14">
        <v>17.034667744339995</v>
      </c>
    </row>
    <row r="61" spans="1:22" x14ac:dyDescent="0.2">
      <c r="G61" s="8" t="s">
        <v>61</v>
      </c>
      <c r="H61" s="14">
        <v>0.9471462028669233</v>
      </c>
      <c r="I61" s="13">
        <v>0.94710857777193569</v>
      </c>
      <c r="J61" s="13">
        <v>0.94351742945072747</v>
      </c>
      <c r="K61" s="13">
        <v>0.94344836085671324</v>
      </c>
      <c r="L61" s="13">
        <v>0.95101959515153134</v>
      </c>
      <c r="M61" s="13">
        <v>0.95086471937785966</v>
      </c>
      <c r="N61" s="12">
        <v>0.97142031597259804</v>
      </c>
      <c r="O61" s="13">
        <v>0.95019567185048626</v>
      </c>
      <c r="P61" s="13">
        <v>0.95446225060803935</v>
      </c>
      <c r="R61" s="5" t="s">
        <v>71</v>
      </c>
      <c r="S61" s="12">
        <v>-1844.060149454182</v>
      </c>
      <c r="T61" s="12">
        <v>3775.0476607171554</v>
      </c>
      <c r="U61" s="12">
        <v>0.87983648102936096</v>
      </c>
      <c r="V61" s="12">
        <v>15.579508286329567</v>
      </c>
    </row>
    <row r="62" spans="1:22" x14ac:dyDescent="0.2">
      <c r="G62" s="2" t="s">
        <v>7</v>
      </c>
      <c r="H62" s="14">
        <v>-1845.2802677102227</v>
      </c>
      <c r="I62" s="13">
        <v>-1845.3395658456689</v>
      </c>
      <c r="J62" s="13">
        <v>-1845.212326326628</v>
      </c>
      <c r="K62" s="13">
        <v>-1845.2165532255501</v>
      </c>
      <c r="L62" s="13">
        <v>-1845.2530000033796</v>
      </c>
      <c r="M62" s="13">
        <v>-1845.2585972634831</v>
      </c>
      <c r="N62" s="12">
        <v>-1844.060149454182</v>
      </c>
      <c r="O62" s="13">
        <v>-1845.2600664228441</v>
      </c>
      <c r="P62" s="13">
        <v>-1842.6063882874266</v>
      </c>
    </row>
    <row r="63" spans="1:22" x14ac:dyDescent="0.2">
      <c r="G63" s="2" t="s">
        <v>63</v>
      </c>
      <c r="H63" s="14">
        <v>3741.9267037620039</v>
      </c>
      <c r="I63" s="13">
        <v>3745.9965437514775</v>
      </c>
      <c r="J63" s="13">
        <v>3753.6445521505589</v>
      </c>
      <c r="K63" s="13">
        <v>3765.5067371041473</v>
      </c>
      <c r="L63" s="13">
        <v>3745.8234120668994</v>
      </c>
      <c r="M63" s="13">
        <v>3761.639581461432</v>
      </c>
      <c r="N63" s="12">
        <v>3775.0476607171554</v>
      </c>
      <c r="O63" s="13">
        <v>3753.7400323429911</v>
      </c>
      <c r="P63" s="13">
        <v>3760.2864072279003</v>
      </c>
    </row>
    <row r="64" spans="1:22" x14ac:dyDescent="0.2">
      <c r="G64" s="2" t="s">
        <v>95</v>
      </c>
      <c r="H64" s="14">
        <v>0.86134778011733504</v>
      </c>
      <c r="I64" s="13">
        <v>0.86475053605064744</v>
      </c>
      <c r="J64" s="13">
        <v>0.86676365731965166</v>
      </c>
      <c r="K64" s="13">
        <v>0.86667226109165452</v>
      </c>
      <c r="L64" s="13">
        <v>0.86768528013809165</v>
      </c>
      <c r="M64" s="13">
        <v>0.86419124548423221</v>
      </c>
      <c r="N64" s="12">
        <v>0.87983648102936096</v>
      </c>
      <c r="O64" s="13">
        <v>0.86755068471893015</v>
      </c>
      <c r="P64" s="13">
        <v>0.9304248599359104</v>
      </c>
    </row>
    <row r="65" spans="7:24" x14ac:dyDescent="0.2">
      <c r="G65" s="2" t="s">
        <v>96</v>
      </c>
      <c r="H65" s="14">
        <v>17.034667744339995</v>
      </c>
      <c r="I65" s="13">
        <v>17.292806422962173</v>
      </c>
      <c r="J65" s="13">
        <v>17.41548236545778</v>
      </c>
      <c r="K65" s="13">
        <v>17.4563427142382</v>
      </c>
      <c r="L65" s="13">
        <v>17.536725374111732</v>
      </c>
      <c r="M65" s="13">
        <v>17.831563689863593</v>
      </c>
      <c r="N65" s="12">
        <v>15.579508286329567</v>
      </c>
      <c r="O65" s="13">
        <v>17.644491572630379</v>
      </c>
      <c r="P65" s="13">
        <v>13.892426595596081</v>
      </c>
    </row>
    <row r="67" spans="7:24" x14ac:dyDescent="0.2">
      <c r="H67" s="10"/>
      <c r="I67" s="6"/>
      <c r="J67" s="6"/>
      <c r="K67" s="6"/>
      <c r="L67" s="6"/>
      <c r="M67" s="6"/>
      <c r="N67" s="6"/>
      <c r="O67" s="6"/>
    </row>
    <row r="68" spans="7:24" x14ac:dyDescent="0.2">
      <c r="H68" s="2" t="s">
        <v>107</v>
      </c>
      <c r="I68" s="5" t="s">
        <v>105</v>
      </c>
      <c r="J68" s="5" t="s">
        <v>106</v>
      </c>
      <c r="K68" s="6"/>
      <c r="L68" s="6"/>
      <c r="M68" s="6"/>
      <c r="N68" s="6"/>
      <c r="O68" s="6"/>
    </row>
    <row r="69" spans="7:24" x14ac:dyDescent="0.2">
      <c r="G69" s="2" t="s">
        <v>102</v>
      </c>
      <c r="H69" s="4">
        <f>2*ABS(I62-H62)</f>
        <v>0.11859627089233982</v>
      </c>
      <c r="I69" s="19">
        <f>(COUNT(I36:I61)-1)-(COUNT(H36:H61)-1)</f>
        <v>1</v>
      </c>
      <c r="J69" s="15">
        <f>_xlfn.CHISQ.DIST.RT(H69,I69)</f>
        <v>0.7305619617562904</v>
      </c>
      <c r="K69" s="6"/>
      <c r="L69" s="6"/>
      <c r="M69" s="8"/>
      <c r="N69" s="7"/>
      <c r="O69" s="7"/>
      <c r="P69" s="7"/>
      <c r="Q69" s="7"/>
      <c r="R69" s="7"/>
      <c r="S69" s="7"/>
      <c r="T69" s="7"/>
      <c r="U69" s="7"/>
      <c r="V69" s="8"/>
      <c r="W69" s="8"/>
      <c r="X69" s="8"/>
    </row>
    <row r="70" spans="7:24" x14ac:dyDescent="0.2">
      <c r="G70" s="2" t="s">
        <v>103</v>
      </c>
      <c r="H70" s="4">
        <f>2*ABS(J62-H62)</f>
        <v>0.13588276718928682</v>
      </c>
      <c r="I70" s="5">
        <f>(COUNT(J36:J61)-1)-(COUNT(H36:H61)-1)</f>
        <v>3</v>
      </c>
      <c r="J70" s="15">
        <f t="shared" ref="J70:J71" si="14">_xlfn.CHISQ.DIST.RT(H70,I70)</f>
        <v>0.98720823979519712</v>
      </c>
      <c r="K70" s="6"/>
      <c r="M70" s="12"/>
      <c r="N70" s="12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7:24" x14ac:dyDescent="0.2">
      <c r="G71" s="2" t="s">
        <v>104</v>
      </c>
      <c r="H71" s="4">
        <f>2*ABS(K62-H62)</f>
        <v>0.12742896934514647</v>
      </c>
      <c r="I71" s="5">
        <f>(COUNT(K36:K61)-1)-(COUNT(H36:H61)-1)</f>
        <v>6</v>
      </c>
      <c r="J71" s="15">
        <f t="shared" si="14"/>
        <v>0.99995889985904896</v>
      </c>
      <c r="K71" s="6"/>
      <c r="L71" s="6"/>
      <c r="M71" s="6"/>
      <c r="N71" s="7"/>
      <c r="O71" s="12"/>
    </row>
    <row r="72" spans="7:24" x14ac:dyDescent="0.2">
      <c r="H72" s="2" t="s">
        <v>107</v>
      </c>
      <c r="I72" s="5" t="s">
        <v>105</v>
      </c>
      <c r="J72" s="5" t="s">
        <v>106</v>
      </c>
      <c r="K72" s="6"/>
      <c r="L72" s="6"/>
      <c r="M72" s="6"/>
      <c r="N72" s="7"/>
      <c r="O72" s="14"/>
    </row>
    <row r="73" spans="7:24" x14ac:dyDescent="0.2">
      <c r="G73" s="2" t="s">
        <v>108</v>
      </c>
      <c r="H73" s="5">
        <f>2*ABS(M62-L62)</f>
        <v>1.1194520207027381E-2</v>
      </c>
      <c r="I73" s="20">
        <f>(COUNT(M36:M61)-1)-(COUNT(L36:L61)-1)</f>
        <v>4</v>
      </c>
      <c r="J73" s="15">
        <f>_xlfn.CHISQ.DIST.RT(H73,I73)</f>
        <v>0.9999843936699444</v>
      </c>
      <c r="K73" s="6"/>
      <c r="L73" s="6"/>
      <c r="M73" s="6"/>
      <c r="N73" s="7"/>
      <c r="O73" s="14"/>
    </row>
    <row r="74" spans="7:24" x14ac:dyDescent="0.2">
      <c r="G74" s="2" t="s">
        <v>109</v>
      </c>
      <c r="H74">
        <f>2*ABS(N62-L62)</f>
        <v>2.3857010983952023</v>
      </c>
      <c r="I74" s="21">
        <f>(COUNT(N36:N61)-1)-(COUNT(L36:L61)-1)</f>
        <v>8</v>
      </c>
      <c r="J74" s="15">
        <f>_xlfn.CHISQ.DIST.RT(H74,I74)</f>
        <v>0.96684787878628131</v>
      </c>
      <c r="N74" s="7"/>
      <c r="O74" s="14"/>
    </row>
    <row r="75" spans="7:24" x14ac:dyDescent="0.2">
      <c r="N75" s="7"/>
      <c r="O75" s="14"/>
    </row>
    <row r="76" spans="7:24" x14ac:dyDescent="0.2">
      <c r="N76" s="7"/>
      <c r="O76" s="14"/>
    </row>
    <row r="77" spans="7:24" x14ac:dyDescent="0.2">
      <c r="N77" s="7"/>
      <c r="O77" s="14"/>
    </row>
    <row r="78" spans="7:24" x14ac:dyDescent="0.2">
      <c r="N78" s="7"/>
      <c r="O78" s="14"/>
    </row>
    <row r="79" spans="7:24" x14ac:dyDescent="0.2">
      <c r="N79" s="8"/>
      <c r="O79" s="14"/>
    </row>
    <row r="80" spans="7:24" x14ac:dyDescent="0.2">
      <c r="N80" s="8"/>
      <c r="O80" s="14"/>
    </row>
    <row r="81" spans="14:15" x14ac:dyDescent="0.2">
      <c r="N81" s="8"/>
      <c r="O81" s="14"/>
    </row>
    <row r="82" spans="14:15" x14ac:dyDescent="0.2">
      <c r="N82" s="8"/>
      <c r="O82" s="14"/>
    </row>
    <row r="83" spans="14:15" x14ac:dyDescent="0.2">
      <c r="N83" s="2"/>
      <c r="O83" s="14"/>
    </row>
    <row r="84" spans="14:15" x14ac:dyDescent="0.2">
      <c r="N84" s="2"/>
      <c r="O84" s="14"/>
    </row>
    <row r="85" spans="14:15" x14ac:dyDescent="0.2">
      <c r="N85" s="2"/>
      <c r="O85" s="14"/>
    </row>
    <row r="86" spans="14:15" x14ac:dyDescent="0.2">
      <c r="N86" s="2"/>
      <c r="O86" s="14"/>
    </row>
  </sheetData>
  <scenarios current="0" show="0">
    <scenario name="pittsfield best fit" locked="1" count="1" user="Hubert Gatignon" comment="Solver Model">
      <inputCells r="D37" deleted="1" val=""/>
    </scenario>
  </scenarios>
  <phoneticPr fontId="1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I69:I71 I73:I7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12" zoomScaleNormal="100" workbookViewId="0">
      <selection activeCell="H4" sqref="H4:K56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6" max="16" width="12.42578125" bestFit="1" customWidth="1"/>
    <col min="18" max="18" width="10.42578125" customWidth="1"/>
    <col min="19" max="19" width="9.42578125" customWidth="1"/>
  </cols>
  <sheetData>
    <row r="1" spans="1:19" x14ac:dyDescent="0.2">
      <c r="A1" s="2" t="s">
        <v>11</v>
      </c>
      <c r="B1">
        <v>2000000</v>
      </c>
      <c r="M1" s="2" t="s">
        <v>4</v>
      </c>
      <c r="N1">
        <v>0.999</v>
      </c>
    </row>
    <row r="2" spans="1:19" x14ac:dyDescent="0.2">
      <c r="A2" s="2" t="s">
        <v>12</v>
      </c>
      <c r="B2">
        <f>B1/1000</f>
        <v>2000</v>
      </c>
      <c r="M2" s="2" t="s">
        <v>5</v>
      </c>
      <c r="N2">
        <v>2.79470710244087E-3</v>
      </c>
    </row>
    <row r="3" spans="1:19" x14ac:dyDescent="0.2">
      <c r="Q3">
        <f>SUM(Q5:Q57)</f>
        <v>-1872.643914426556</v>
      </c>
    </row>
    <row r="4" spans="1:19" x14ac:dyDescent="0.2">
      <c r="A4" t="s">
        <v>1</v>
      </c>
      <c r="B4" t="s">
        <v>2</v>
      </c>
      <c r="C4" t="s">
        <v>0</v>
      </c>
      <c r="D4" s="2" t="s">
        <v>30</v>
      </c>
      <c r="E4" s="2" t="s">
        <v>9</v>
      </c>
      <c r="F4" s="2" t="s">
        <v>20</v>
      </c>
      <c r="G4" s="2" t="s">
        <v>21</v>
      </c>
      <c r="H4" s="2"/>
      <c r="I4" s="2"/>
      <c r="J4" s="2"/>
      <c r="K4" s="2"/>
      <c r="M4" s="2" t="s">
        <v>1</v>
      </c>
      <c r="N4" s="2" t="s">
        <v>29</v>
      </c>
      <c r="O4" s="2" t="s">
        <v>6</v>
      </c>
      <c r="P4" s="2" t="s">
        <v>15</v>
      </c>
      <c r="Q4" s="2" t="s">
        <v>7</v>
      </c>
      <c r="R4" s="2" t="s">
        <v>28</v>
      </c>
      <c r="S4" s="2" t="s">
        <v>26</v>
      </c>
    </row>
    <row r="5" spans="1:19" x14ac:dyDescent="0.2">
      <c r="A5" s="1">
        <v>34798</v>
      </c>
      <c r="B5">
        <v>5250</v>
      </c>
      <c r="C5">
        <v>1709.8</v>
      </c>
      <c r="D5">
        <f>B5/1000</f>
        <v>5.25</v>
      </c>
      <c r="E5">
        <f>C5/1000</f>
        <v>1.7098</v>
      </c>
      <c r="F5">
        <v>0</v>
      </c>
      <c r="G5">
        <v>0</v>
      </c>
      <c r="L5" t="str">
        <f>CONCATENATE(MONTH(A5),"/",DAY(A5))</f>
        <v>4/9</v>
      </c>
      <c r="M5">
        <v>1</v>
      </c>
      <c r="N5">
        <f>D5</f>
        <v>5.25</v>
      </c>
      <c r="O5">
        <f t="shared" ref="O5:O36" si="0">$N$1*(1-EXP(-$N$2*M5))</f>
        <v>2.7880147384200839E-3</v>
      </c>
      <c r="P5">
        <f>O5</f>
        <v>2.7880147384200839E-3</v>
      </c>
      <c r="Q5">
        <f>D5*LN(P5)</f>
        <v>-30.882733873532473</v>
      </c>
      <c r="R5">
        <f>$B$2*O5</f>
        <v>5.5760294768401675</v>
      </c>
      <c r="S5">
        <f>$B$2*P5</f>
        <v>5.5760294768401675</v>
      </c>
    </row>
    <row r="6" spans="1:19" x14ac:dyDescent="0.2">
      <c r="A6" s="1">
        <v>34805</v>
      </c>
      <c r="B6">
        <v>5482</v>
      </c>
      <c r="C6">
        <v>2748</v>
      </c>
      <c r="D6">
        <f t="shared" ref="D6:D56" si="1">B6/1000</f>
        <v>5.4820000000000002</v>
      </c>
      <c r="E6">
        <f t="shared" ref="E6:E56" si="2">C6/1000</f>
        <v>2.7480000000000002</v>
      </c>
      <c r="F6">
        <v>0</v>
      </c>
      <c r="G6">
        <v>0</v>
      </c>
      <c r="L6" t="str">
        <f t="shared" ref="L6:L56" si="3">CONCATENATE(MONTH(A6),"/",DAY(A6))</f>
        <v>4/16</v>
      </c>
      <c r="M6">
        <v>2</v>
      </c>
      <c r="N6">
        <f>D6+N5</f>
        <v>10.731999999999999</v>
      </c>
      <c r="O6">
        <f t="shared" si="0"/>
        <v>5.5682486698514942E-3</v>
      </c>
      <c r="P6">
        <f>O6-O5</f>
        <v>2.7802339314314103E-3</v>
      </c>
      <c r="Q6">
        <f t="shared" ref="Q6:Q55" si="4">D6*LN(P6)</f>
        <v>-32.262777173803279</v>
      </c>
      <c r="R6">
        <f t="shared" ref="R6:R37" si="5">$B$2*O6</f>
        <v>11.136497339702988</v>
      </c>
      <c r="S6">
        <f t="shared" ref="S6:S56" si="6">$B$2*P6</f>
        <v>5.5604678628628204</v>
      </c>
    </row>
    <row r="7" spans="1:19" x14ac:dyDescent="0.2">
      <c r="A7" s="1">
        <v>34812</v>
      </c>
      <c r="B7">
        <v>4980</v>
      </c>
      <c r="C7">
        <v>4595.8999999999996</v>
      </c>
      <c r="D7">
        <f t="shared" si="1"/>
        <v>4.9800000000000004</v>
      </c>
      <c r="E7">
        <f t="shared" si="2"/>
        <v>4.5958999999999994</v>
      </c>
      <c r="F7">
        <v>0</v>
      </c>
      <c r="G7">
        <v>0</v>
      </c>
      <c r="L7" t="str">
        <f t="shared" si="3"/>
        <v>4/23</v>
      </c>
      <c r="M7">
        <v>3</v>
      </c>
      <c r="N7">
        <f t="shared" ref="N7:N56" si="7">D7+N6</f>
        <v>15.712</v>
      </c>
      <c r="O7">
        <f t="shared" si="0"/>
        <v>8.3407235090135236E-3</v>
      </c>
      <c r="P7">
        <f t="shared" ref="P7:P56" si="8">O7-O6</f>
        <v>2.7724748391620294E-3</v>
      </c>
      <c r="Q7">
        <f t="shared" si="4"/>
        <v>-29.322314271348372</v>
      </c>
      <c r="R7">
        <f t="shared" si="5"/>
        <v>16.681447018027047</v>
      </c>
      <c r="S7">
        <f t="shared" si="6"/>
        <v>5.5449496783240591</v>
      </c>
    </row>
    <row r="8" spans="1:19" x14ac:dyDescent="0.2">
      <c r="A8" s="1">
        <v>34819</v>
      </c>
      <c r="B8">
        <v>5517</v>
      </c>
      <c r="C8">
        <v>6801.8</v>
      </c>
      <c r="D8">
        <f t="shared" si="1"/>
        <v>5.5170000000000003</v>
      </c>
      <c r="E8">
        <f t="shared" si="2"/>
        <v>6.8018000000000001</v>
      </c>
      <c r="F8">
        <v>0</v>
      </c>
      <c r="G8">
        <v>0</v>
      </c>
      <c r="L8" t="str">
        <f t="shared" si="3"/>
        <v>4/30</v>
      </c>
      <c r="M8">
        <v>4</v>
      </c>
      <c r="N8">
        <f t="shared" si="7"/>
        <v>21.228999999999999</v>
      </c>
      <c r="O8">
        <f t="shared" si="0"/>
        <v>1.1105460910023981E-2</v>
      </c>
      <c r="P8">
        <f t="shared" si="8"/>
        <v>2.7647374010104572E-3</v>
      </c>
      <c r="Q8">
        <f t="shared" si="4"/>
        <v>-32.499596679210342</v>
      </c>
      <c r="R8">
        <f t="shared" si="5"/>
        <v>22.210921820047961</v>
      </c>
      <c r="S8">
        <f t="shared" si="6"/>
        <v>5.5294748020209141</v>
      </c>
    </row>
    <row r="9" spans="1:19" x14ac:dyDescent="0.2">
      <c r="A9" s="1">
        <v>34826</v>
      </c>
      <c r="B9">
        <v>6563</v>
      </c>
      <c r="C9">
        <v>8056.5</v>
      </c>
      <c r="D9">
        <f t="shared" si="1"/>
        <v>6.5629999999999997</v>
      </c>
      <c r="E9">
        <f t="shared" si="2"/>
        <v>8.0564999999999998</v>
      </c>
      <c r="F9">
        <v>0</v>
      </c>
      <c r="G9">
        <v>0</v>
      </c>
      <c r="L9" t="str">
        <f t="shared" si="3"/>
        <v>5/7</v>
      </c>
      <c r="M9">
        <v>5</v>
      </c>
      <c r="N9">
        <f t="shared" si="7"/>
        <v>27.791999999999998</v>
      </c>
      <c r="O9">
        <f t="shared" si="0"/>
        <v>1.3862482466568115E-2</v>
      </c>
      <c r="P9">
        <f t="shared" si="8"/>
        <v>2.7570215565441338E-3</v>
      </c>
      <c r="Q9">
        <f t="shared" si="4"/>
        <v>-38.679725205518679</v>
      </c>
      <c r="R9">
        <f t="shared" si="5"/>
        <v>27.724964933136228</v>
      </c>
      <c r="S9">
        <f t="shared" si="6"/>
        <v>5.5140431130882677</v>
      </c>
    </row>
    <row r="10" spans="1:19" x14ac:dyDescent="0.2">
      <c r="A10" s="1">
        <v>34833</v>
      </c>
      <c r="B10">
        <v>6555</v>
      </c>
      <c r="C10">
        <v>9496.5</v>
      </c>
      <c r="D10">
        <f t="shared" si="1"/>
        <v>6.5549999999999997</v>
      </c>
      <c r="E10">
        <f t="shared" si="2"/>
        <v>9.4964999999999993</v>
      </c>
      <c r="F10">
        <v>0</v>
      </c>
      <c r="G10">
        <v>0</v>
      </c>
      <c r="L10" t="str">
        <f t="shared" si="3"/>
        <v>5/14</v>
      </c>
      <c r="M10">
        <v>6</v>
      </c>
      <c r="N10">
        <f t="shared" si="7"/>
        <v>34.346999999999994</v>
      </c>
      <c r="O10">
        <f t="shared" si="0"/>
        <v>1.661180971206731E-2</v>
      </c>
      <c r="P10">
        <f t="shared" si="8"/>
        <v>2.749327245499195E-3</v>
      </c>
      <c r="Q10">
        <f t="shared" si="4"/>
        <v>-38.650895675950395</v>
      </c>
      <c r="R10">
        <f t="shared" si="5"/>
        <v>33.223619424134618</v>
      </c>
      <c r="S10">
        <f t="shared" si="6"/>
        <v>5.4986544909983897</v>
      </c>
    </row>
    <row r="11" spans="1:19" x14ac:dyDescent="0.2">
      <c r="A11" s="1">
        <v>34840</v>
      </c>
      <c r="B11">
        <v>6413</v>
      </c>
      <c r="C11">
        <v>9218.1</v>
      </c>
      <c r="D11">
        <f t="shared" si="1"/>
        <v>6.4130000000000003</v>
      </c>
      <c r="E11">
        <f t="shared" si="2"/>
        <v>9.2180999999999997</v>
      </c>
      <c r="F11">
        <v>0</v>
      </c>
      <c r="G11">
        <v>0</v>
      </c>
      <c r="L11" t="str">
        <f t="shared" si="3"/>
        <v>5/21</v>
      </c>
      <c r="M11">
        <v>7</v>
      </c>
      <c r="N11">
        <f t="shared" si="7"/>
        <v>40.759999999999991</v>
      </c>
      <c r="O11">
        <f t="shared" si="0"/>
        <v>1.9353464119847667E-2</v>
      </c>
      <c r="P11">
        <f t="shared" si="8"/>
        <v>2.7416544077803577E-3</v>
      </c>
      <c r="Q11">
        <f t="shared" si="4"/>
        <v>-37.831529469595132</v>
      </c>
      <c r="R11">
        <f t="shared" si="5"/>
        <v>38.706928239695337</v>
      </c>
      <c r="S11">
        <f t="shared" si="6"/>
        <v>5.483308815560715</v>
      </c>
    </row>
    <row r="12" spans="1:19" x14ac:dyDescent="0.2">
      <c r="A12" s="1">
        <v>34847</v>
      </c>
      <c r="B12">
        <v>6531</v>
      </c>
      <c r="C12">
        <v>8893.4</v>
      </c>
      <c r="D12">
        <f t="shared" si="1"/>
        <v>6.5309999999999997</v>
      </c>
      <c r="E12">
        <f t="shared" si="2"/>
        <v>8.8933999999999997</v>
      </c>
      <c r="F12">
        <v>0</v>
      </c>
      <c r="G12">
        <v>0</v>
      </c>
      <c r="L12" t="str">
        <f t="shared" si="3"/>
        <v>5/28</v>
      </c>
      <c r="M12">
        <v>8</v>
      </c>
      <c r="N12">
        <f t="shared" si="7"/>
        <v>47.29099999999999</v>
      </c>
      <c r="O12">
        <f t="shared" si="0"/>
        <v>2.2087467103307154E-2</v>
      </c>
      <c r="P12">
        <f t="shared" si="8"/>
        <v>2.7340029834594867E-3</v>
      </c>
      <c r="Q12">
        <f t="shared" si="4"/>
        <v>-38.545886563276724</v>
      </c>
      <c r="R12">
        <f t="shared" si="5"/>
        <v>44.17493420661431</v>
      </c>
      <c r="S12">
        <f t="shared" si="6"/>
        <v>5.4680059669189731</v>
      </c>
    </row>
    <row r="13" spans="1:19" x14ac:dyDescent="0.2">
      <c r="A13" s="1">
        <v>34854</v>
      </c>
      <c r="B13">
        <v>6875</v>
      </c>
      <c r="C13">
        <v>8178.5</v>
      </c>
      <c r="D13">
        <f t="shared" si="1"/>
        <v>6.875</v>
      </c>
      <c r="E13">
        <f t="shared" si="2"/>
        <v>8.1784999999999997</v>
      </c>
      <c r="F13">
        <v>0</v>
      </c>
      <c r="G13">
        <v>0</v>
      </c>
      <c r="L13" t="str">
        <f t="shared" si="3"/>
        <v>6/4</v>
      </c>
      <c r="M13">
        <v>9</v>
      </c>
      <c r="N13">
        <f t="shared" si="7"/>
        <v>54.16599999999999</v>
      </c>
      <c r="O13">
        <f t="shared" si="0"/>
        <v>2.4813840016083184E-2</v>
      </c>
      <c r="P13">
        <f t="shared" si="8"/>
        <v>2.7263729127760296E-3</v>
      </c>
      <c r="Q13">
        <f t="shared" si="4"/>
        <v>-40.595384201212539</v>
      </c>
      <c r="R13">
        <f t="shared" si="5"/>
        <v>49.627680032166367</v>
      </c>
      <c r="S13">
        <f t="shared" si="6"/>
        <v>5.4527458255520589</v>
      </c>
    </row>
    <row r="14" spans="1:19" x14ac:dyDescent="0.2">
      <c r="A14" s="1">
        <v>34861</v>
      </c>
      <c r="B14">
        <v>7565</v>
      </c>
      <c r="C14">
        <v>6640</v>
      </c>
      <c r="D14">
        <f t="shared" si="1"/>
        <v>7.5650000000000004</v>
      </c>
      <c r="E14">
        <f t="shared" si="2"/>
        <v>6.64</v>
      </c>
      <c r="F14">
        <v>0</v>
      </c>
      <c r="G14">
        <v>0</v>
      </c>
      <c r="L14" t="str">
        <f t="shared" si="3"/>
        <v>6/11</v>
      </c>
      <c r="M14">
        <v>10</v>
      </c>
      <c r="N14">
        <f t="shared" si="7"/>
        <v>61.730999999999987</v>
      </c>
      <c r="O14">
        <f t="shared" si="0"/>
        <v>2.7532604152219316E-2</v>
      </c>
      <c r="P14">
        <f t="shared" si="8"/>
        <v>2.7187641361361321E-3</v>
      </c>
      <c r="Q14">
        <f t="shared" si="4"/>
        <v>-44.690826538455134</v>
      </c>
      <c r="R14">
        <f t="shared" si="5"/>
        <v>55.065208304438634</v>
      </c>
      <c r="S14">
        <f t="shared" si="6"/>
        <v>5.4375282722722647</v>
      </c>
    </row>
    <row r="15" spans="1:19" x14ac:dyDescent="0.2">
      <c r="A15" s="1">
        <v>34868</v>
      </c>
      <c r="B15">
        <v>7895</v>
      </c>
      <c r="C15">
        <v>5184.8</v>
      </c>
      <c r="D15">
        <f t="shared" si="1"/>
        <v>7.8949999999999996</v>
      </c>
      <c r="E15">
        <f t="shared" si="2"/>
        <v>5.1848000000000001</v>
      </c>
      <c r="F15">
        <v>0</v>
      </c>
      <c r="G15">
        <v>0</v>
      </c>
      <c r="L15" t="str">
        <f t="shared" si="3"/>
        <v>6/18</v>
      </c>
      <c r="M15">
        <v>11</v>
      </c>
      <c r="N15">
        <f t="shared" si="7"/>
        <v>69.625999999999991</v>
      </c>
      <c r="O15">
        <f t="shared" si="0"/>
        <v>3.0243780746331522E-2</v>
      </c>
      <c r="P15">
        <f t="shared" si="8"/>
        <v>2.7111765941122065E-3</v>
      </c>
      <c r="Q15">
        <f t="shared" si="4"/>
        <v>-46.662391446031101</v>
      </c>
      <c r="R15">
        <f t="shared" si="5"/>
        <v>60.487561492663048</v>
      </c>
      <c r="S15">
        <f t="shared" si="6"/>
        <v>5.4223531882244131</v>
      </c>
    </row>
    <row r="16" spans="1:19" x14ac:dyDescent="0.2">
      <c r="A16" s="1">
        <v>34875</v>
      </c>
      <c r="B16">
        <v>7538</v>
      </c>
      <c r="C16">
        <v>3885.7</v>
      </c>
      <c r="D16">
        <f t="shared" si="1"/>
        <v>7.5380000000000003</v>
      </c>
      <c r="E16">
        <f t="shared" si="2"/>
        <v>3.8856999999999999</v>
      </c>
      <c r="F16">
        <v>0</v>
      </c>
      <c r="G16">
        <v>0</v>
      </c>
      <c r="L16" t="str">
        <f t="shared" si="3"/>
        <v>6/25</v>
      </c>
      <c r="M16">
        <v>12</v>
      </c>
      <c r="N16">
        <f t="shared" si="7"/>
        <v>77.163999999999987</v>
      </c>
      <c r="O16">
        <f t="shared" si="0"/>
        <v>3.2947390973774325E-2</v>
      </c>
      <c r="P16">
        <f t="shared" si="8"/>
        <v>2.7036102274428028E-3</v>
      </c>
      <c r="Q16">
        <f t="shared" si="4"/>
        <v>-44.573454940413065</v>
      </c>
      <c r="R16">
        <f t="shared" si="5"/>
        <v>65.894781947548651</v>
      </c>
      <c r="S16">
        <f t="shared" si="6"/>
        <v>5.4072204548856053</v>
      </c>
    </row>
    <row r="17" spans="1:19" x14ac:dyDescent="0.2">
      <c r="A17" s="1">
        <v>34882</v>
      </c>
      <c r="B17">
        <v>5296</v>
      </c>
      <c r="C17">
        <v>2590.5</v>
      </c>
      <c r="D17">
        <f t="shared" si="1"/>
        <v>5.2960000000000003</v>
      </c>
      <c r="E17">
        <f t="shared" si="2"/>
        <v>2.5905</v>
      </c>
      <c r="F17">
        <v>0</v>
      </c>
      <c r="G17">
        <v>0</v>
      </c>
      <c r="L17" t="str">
        <f t="shared" si="3"/>
        <v>7/2</v>
      </c>
      <c r="M17">
        <v>13</v>
      </c>
      <c r="N17">
        <f t="shared" si="7"/>
        <v>82.46</v>
      </c>
      <c r="O17">
        <f t="shared" si="0"/>
        <v>3.5643455950805598E-2</v>
      </c>
      <c r="P17">
        <f t="shared" si="8"/>
        <v>2.6960649770312733E-3</v>
      </c>
      <c r="Q17">
        <f t="shared" si="4"/>
        <v>-31.330934672294035</v>
      </c>
      <c r="R17">
        <f t="shared" si="5"/>
        <v>71.286911901611191</v>
      </c>
      <c r="S17">
        <f t="shared" si="6"/>
        <v>5.3921299540625469</v>
      </c>
    </row>
    <row r="18" spans="1:19" x14ac:dyDescent="0.2">
      <c r="A18" s="1">
        <v>34889</v>
      </c>
      <c r="B18">
        <v>4809</v>
      </c>
      <c r="C18">
        <v>1952.1</v>
      </c>
      <c r="D18">
        <f t="shared" si="1"/>
        <v>4.8090000000000002</v>
      </c>
      <c r="E18">
        <f t="shared" si="2"/>
        <v>1.9520999999999999</v>
      </c>
      <c r="F18">
        <v>0</v>
      </c>
      <c r="G18">
        <v>0</v>
      </c>
      <c r="L18" t="str">
        <f t="shared" si="3"/>
        <v>7/9</v>
      </c>
      <c r="M18">
        <v>14</v>
      </c>
      <c r="N18">
        <f t="shared" si="7"/>
        <v>87.268999999999991</v>
      </c>
      <c r="O18">
        <f t="shared" si="0"/>
        <v>3.833199673475219E-2</v>
      </c>
      <c r="P18">
        <f t="shared" si="8"/>
        <v>2.6885407839465914E-3</v>
      </c>
      <c r="Q18">
        <f t="shared" si="4"/>
        <v>-28.463300932078944</v>
      </c>
      <c r="R18">
        <f t="shared" si="5"/>
        <v>76.663993469504376</v>
      </c>
      <c r="S18">
        <f t="shared" si="6"/>
        <v>5.3770815678931827</v>
      </c>
    </row>
    <row r="19" spans="1:19" x14ac:dyDescent="0.2">
      <c r="A19" s="1">
        <v>34896</v>
      </c>
      <c r="B19">
        <v>4154</v>
      </c>
      <c r="C19">
        <v>1406.1</v>
      </c>
      <c r="D19">
        <f t="shared" si="1"/>
        <v>4.1539999999999999</v>
      </c>
      <c r="E19">
        <f t="shared" si="2"/>
        <v>1.4060999999999999</v>
      </c>
      <c r="F19">
        <v>0</v>
      </c>
      <c r="G19">
        <v>0</v>
      </c>
      <c r="L19" t="str">
        <f t="shared" si="3"/>
        <v>7/16</v>
      </c>
      <c r="M19">
        <v>15</v>
      </c>
      <c r="N19">
        <f t="shared" si="7"/>
        <v>91.422999999999988</v>
      </c>
      <c r="O19">
        <f t="shared" si="0"/>
        <v>4.1013034324173699E-2</v>
      </c>
      <c r="P19">
        <f t="shared" si="8"/>
        <v>2.6810375894215088E-3</v>
      </c>
      <c r="Q19">
        <f t="shared" si="4"/>
        <v>-24.598124512088415</v>
      </c>
      <c r="R19">
        <f t="shared" si="5"/>
        <v>82.02606864834739</v>
      </c>
      <c r="S19">
        <f t="shared" si="6"/>
        <v>5.3620751788430177</v>
      </c>
    </row>
    <row r="20" spans="1:19" x14ac:dyDescent="0.2">
      <c r="A20" s="1">
        <v>34903</v>
      </c>
      <c r="B20">
        <v>4730</v>
      </c>
      <c r="C20">
        <v>1088.5999999999999</v>
      </c>
      <c r="D20">
        <f t="shared" si="1"/>
        <v>4.7300000000000004</v>
      </c>
      <c r="E20">
        <f t="shared" si="2"/>
        <v>1.0886</v>
      </c>
      <c r="F20">
        <v>0</v>
      </c>
      <c r="G20">
        <v>0</v>
      </c>
      <c r="L20" t="str">
        <f t="shared" si="3"/>
        <v>7/23</v>
      </c>
      <c r="M20">
        <v>16</v>
      </c>
      <c r="N20">
        <f t="shared" si="7"/>
        <v>96.152999999999992</v>
      </c>
      <c r="O20">
        <f t="shared" si="0"/>
        <v>4.3686589659026998E-2</v>
      </c>
      <c r="P20">
        <f t="shared" si="8"/>
        <v>2.6735553348532989E-3</v>
      </c>
      <c r="Q20">
        <f t="shared" si="4"/>
        <v>-28.022157082596173</v>
      </c>
      <c r="R20">
        <f t="shared" si="5"/>
        <v>87.373179318054</v>
      </c>
      <c r="S20">
        <f t="shared" si="6"/>
        <v>5.3471106697065975</v>
      </c>
    </row>
    <row r="21" spans="1:19" x14ac:dyDescent="0.2">
      <c r="A21" s="1">
        <v>34910</v>
      </c>
      <c r="B21">
        <v>4135</v>
      </c>
      <c r="C21">
        <v>596.5</v>
      </c>
      <c r="D21">
        <f t="shared" si="1"/>
        <v>4.1349999999999998</v>
      </c>
      <c r="E21">
        <f t="shared" si="2"/>
        <v>0.59650000000000003</v>
      </c>
      <c r="F21">
        <v>0</v>
      </c>
      <c r="G21">
        <v>0</v>
      </c>
      <c r="L21" t="str">
        <f t="shared" si="3"/>
        <v>7/30</v>
      </c>
      <c r="M21">
        <v>17</v>
      </c>
      <c r="N21">
        <f t="shared" si="7"/>
        <v>100.288</v>
      </c>
      <c r="O21">
        <f t="shared" si="0"/>
        <v>4.6352683620829789E-2</v>
      </c>
      <c r="P21">
        <f t="shared" si="8"/>
        <v>2.6660939618027915E-3</v>
      </c>
      <c r="Q21">
        <f t="shared" si="4"/>
        <v>-24.508727263241632</v>
      </c>
      <c r="R21">
        <f t="shared" si="5"/>
        <v>92.705367241659573</v>
      </c>
      <c r="S21">
        <f t="shared" si="6"/>
        <v>5.3321879236055834</v>
      </c>
    </row>
    <row r="22" spans="1:19" x14ac:dyDescent="0.2">
      <c r="A22" s="1">
        <v>34917</v>
      </c>
      <c r="B22">
        <v>3915</v>
      </c>
      <c r="C22">
        <v>508.8</v>
      </c>
      <c r="D22">
        <f t="shared" si="1"/>
        <v>3.915</v>
      </c>
      <c r="E22">
        <f t="shared" si="2"/>
        <v>0.50880000000000003</v>
      </c>
      <c r="F22">
        <v>0</v>
      </c>
      <c r="G22">
        <v>0</v>
      </c>
      <c r="L22" t="str">
        <f t="shared" si="3"/>
        <v>8/6</v>
      </c>
      <c r="M22">
        <v>18</v>
      </c>
      <c r="N22">
        <f t="shared" si="7"/>
        <v>104.203</v>
      </c>
      <c r="O22">
        <f t="shared" si="0"/>
        <v>4.9011337032823225E-2</v>
      </c>
      <c r="P22">
        <f t="shared" si="8"/>
        <v>2.6586534119934363E-3</v>
      </c>
      <c r="Q22">
        <f t="shared" si="4"/>
        <v>-23.215697562608632</v>
      </c>
      <c r="R22">
        <f t="shared" si="5"/>
        <v>98.022674065646456</v>
      </c>
      <c r="S22">
        <f t="shared" si="6"/>
        <v>5.3173068239868728</v>
      </c>
    </row>
    <row r="23" spans="1:19" x14ac:dyDescent="0.2">
      <c r="A23" s="1">
        <v>34924</v>
      </c>
      <c r="B23">
        <v>3407</v>
      </c>
      <c r="C23">
        <v>321</v>
      </c>
      <c r="D23">
        <f t="shared" si="1"/>
        <v>3.407</v>
      </c>
      <c r="E23">
        <f t="shared" si="2"/>
        <v>0.32100000000000001</v>
      </c>
      <c r="F23">
        <v>0</v>
      </c>
      <c r="G23">
        <v>0</v>
      </c>
      <c r="L23" t="str">
        <f t="shared" si="3"/>
        <v>8/13</v>
      </c>
      <c r="M23">
        <v>19</v>
      </c>
      <c r="N23">
        <f t="shared" si="7"/>
        <v>107.61</v>
      </c>
      <c r="O23">
        <f t="shared" si="0"/>
        <v>5.1662570660134931E-2</v>
      </c>
      <c r="P23">
        <f t="shared" si="8"/>
        <v>2.6512336273117054E-3</v>
      </c>
      <c r="Q23">
        <f t="shared" si="4"/>
        <v>-20.212811885312043</v>
      </c>
      <c r="R23">
        <f t="shared" si="5"/>
        <v>103.32514132026986</v>
      </c>
      <c r="S23">
        <f t="shared" si="6"/>
        <v>5.3024672546234104</v>
      </c>
    </row>
    <row r="24" spans="1:19" x14ac:dyDescent="0.2">
      <c r="A24" s="1">
        <v>34931</v>
      </c>
      <c r="B24">
        <v>3315</v>
      </c>
      <c r="C24">
        <v>207.4</v>
      </c>
      <c r="D24">
        <f t="shared" si="1"/>
        <v>3.3149999999999999</v>
      </c>
      <c r="E24">
        <f t="shared" si="2"/>
        <v>0.2074</v>
      </c>
      <c r="F24">
        <v>0</v>
      </c>
      <c r="G24">
        <v>0</v>
      </c>
      <c r="L24" t="str">
        <f t="shared" si="3"/>
        <v>8/20</v>
      </c>
      <c r="M24">
        <v>20</v>
      </c>
      <c r="N24">
        <f t="shared" si="7"/>
        <v>110.925</v>
      </c>
      <c r="O24">
        <f t="shared" si="0"/>
        <v>5.4306405209941296E-2</v>
      </c>
      <c r="P24">
        <f t="shared" si="8"/>
        <v>2.6438345498063648E-3</v>
      </c>
      <c r="Q24">
        <f t="shared" si="4"/>
        <v>-19.676265158420573</v>
      </c>
      <c r="R24">
        <f t="shared" si="5"/>
        <v>108.61281041988259</v>
      </c>
      <c r="S24">
        <f t="shared" si="6"/>
        <v>5.2876690996127298</v>
      </c>
    </row>
    <row r="25" spans="1:19" x14ac:dyDescent="0.2">
      <c r="A25" s="1">
        <v>34938</v>
      </c>
      <c r="B25">
        <v>3246</v>
      </c>
      <c r="C25">
        <v>115.5</v>
      </c>
      <c r="D25">
        <f t="shared" si="1"/>
        <v>3.246</v>
      </c>
      <c r="E25">
        <f t="shared" si="2"/>
        <v>0.11550000000000001</v>
      </c>
      <c r="F25">
        <v>0</v>
      </c>
      <c r="G25">
        <v>0</v>
      </c>
      <c r="L25" t="str">
        <f t="shared" si="3"/>
        <v>8/27</v>
      </c>
      <c r="M25">
        <v>21</v>
      </c>
      <c r="N25">
        <f t="shared" si="7"/>
        <v>114.17099999999999</v>
      </c>
      <c r="O25">
        <f t="shared" si="0"/>
        <v>5.6942861331628701E-2</v>
      </c>
      <c r="P25">
        <f t="shared" si="8"/>
        <v>2.6364561216874055E-3</v>
      </c>
      <c r="Q25">
        <f t="shared" si="4"/>
        <v>-19.275785557183131</v>
      </c>
      <c r="R25">
        <f t="shared" si="5"/>
        <v>113.8857226632574</v>
      </c>
      <c r="S25">
        <f t="shared" si="6"/>
        <v>5.2729122433748108</v>
      </c>
    </row>
    <row r="26" spans="1:19" x14ac:dyDescent="0.2">
      <c r="A26" s="1">
        <v>34945</v>
      </c>
      <c r="B26">
        <v>2656</v>
      </c>
      <c r="C26">
        <v>185</v>
      </c>
      <c r="D26">
        <f t="shared" si="1"/>
        <v>2.6560000000000001</v>
      </c>
      <c r="E26">
        <f t="shared" si="2"/>
        <v>0.185</v>
      </c>
      <c r="F26">
        <v>0</v>
      </c>
      <c r="G26">
        <v>0</v>
      </c>
      <c r="L26" t="str">
        <f t="shared" si="3"/>
        <v>9/3</v>
      </c>
      <c r="M26">
        <v>22</v>
      </c>
      <c r="N26">
        <f t="shared" si="7"/>
        <v>116.827</v>
      </c>
      <c r="O26">
        <f t="shared" si="0"/>
        <v>5.9571959616955251E-2</v>
      </c>
      <c r="P26">
        <f t="shared" si="8"/>
        <v>2.6290982853265504E-3</v>
      </c>
      <c r="Q26">
        <f t="shared" si="4"/>
        <v>-15.779599710603362</v>
      </c>
      <c r="R26">
        <f t="shared" si="5"/>
        <v>119.14391923391051</v>
      </c>
      <c r="S26">
        <f t="shared" si="6"/>
        <v>5.2581965706531006</v>
      </c>
    </row>
    <row r="27" spans="1:19" x14ac:dyDescent="0.2">
      <c r="A27" s="1">
        <v>34952</v>
      </c>
      <c r="B27">
        <v>2224</v>
      </c>
      <c r="C27">
        <v>239.8</v>
      </c>
      <c r="D27">
        <f t="shared" si="1"/>
        <v>2.2240000000000002</v>
      </c>
      <c r="E27">
        <f t="shared" si="2"/>
        <v>0.23980000000000001</v>
      </c>
      <c r="F27">
        <v>0</v>
      </c>
      <c r="G27">
        <v>0</v>
      </c>
      <c r="L27" t="str">
        <f t="shared" si="3"/>
        <v>9/10</v>
      </c>
      <c r="M27">
        <v>23</v>
      </c>
      <c r="N27">
        <f t="shared" si="7"/>
        <v>119.051</v>
      </c>
      <c r="O27">
        <f t="shared" si="0"/>
        <v>6.2193720600211486E-2</v>
      </c>
      <c r="P27">
        <f t="shared" si="8"/>
        <v>2.6217609832562341E-3</v>
      </c>
      <c r="Q27">
        <f t="shared" si="4"/>
        <v>-13.219253740486597</v>
      </c>
      <c r="R27">
        <f t="shared" si="5"/>
        <v>124.38744120042297</v>
      </c>
      <c r="S27">
        <f t="shared" si="6"/>
        <v>5.2435219665124686</v>
      </c>
    </row>
    <row r="28" spans="1:19" x14ac:dyDescent="0.2">
      <c r="A28" s="1">
        <v>34959</v>
      </c>
      <c r="B28">
        <v>2324</v>
      </c>
      <c r="C28">
        <v>187.1</v>
      </c>
      <c r="D28">
        <f t="shared" si="1"/>
        <v>2.3239999999999998</v>
      </c>
      <c r="E28">
        <f t="shared" si="2"/>
        <v>0.18709999999999999</v>
      </c>
      <c r="F28">
        <v>0</v>
      </c>
      <c r="G28">
        <v>0</v>
      </c>
      <c r="L28" t="str">
        <f t="shared" si="3"/>
        <v>9/17</v>
      </c>
      <c r="M28">
        <v>24</v>
      </c>
      <c r="N28">
        <f t="shared" si="7"/>
        <v>121.375</v>
      </c>
      <c r="O28">
        <f t="shared" si="0"/>
        <v>6.4808164758380749E-2</v>
      </c>
      <c r="P28">
        <f t="shared" si="8"/>
        <v>2.6144441581692629E-3</v>
      </c>
      <c r="Q28">
        <f t="shared" si="4"/>
        <v>-13.820139545390044</v>
      </c>
      <c r="R28">
        <f t="shared" si="5"/>
        <v>129.61632951676151</v>
      </c>
      <c r="S28">
        <f t="shared" si="6"/>
        <v>5.2288883163385256</v>
      </c>
    </row>
    <row r="29" spans="1:19" x14ac:dyDescent="0.2">
      <c r="A29" s="1">
        <v>34966</v>
      </c>
      <c r="B29">
        <v>2194</v>
      </c>
      <c r="C29">
        <v>107.2</v>
      </c>
      <c r="D29">
        <f t="shared" si="1"/>
        <v>2.194</v>
      </c>
      <c r="E29">
        <f t="shared" si="2"/>
        <v>0.1072</v>
      </c>
      <c r="F29">
        <v>0</v>
      </c>
      <c r="G29">
        <v>0</v>
      </c>
      <c r="L29" t="str">
        <f t="shared" si="3"/>
        <v>9/24</v>
      </c>
      <c r="M29">
        <v>25</v>
      </c>
      <c r="N29">
        <f t="shared" si="7"/>
        <v>123.569</v>
      </c>
      <c r="O29">
        <f t="shared" si="0"/>
        <v>6.7415312511299008E-2</v>
      </c>
      <c r="P29">
        <f t="shared" si="8"/>
        <v>2.6071477529182596E-3</v>
      </c>
      <c r="Q29">
        <f t="shared" si="4"/>
        <v>-13.053199643572839</v>
      </c>
      <c r="R29">
        <f t="shared" si="5"/>
        <v>134.83062502259801</v>
      </c>
      <c r="S29">
        <f t="shared" si="6"/>
        <v>5.2142955058365192</v>
      </c>
    </row>
    <row r="30" spans="1:19" x14ac:dyDescent="0.2">
      <c r="A30" s="1">
        <v>34973</v>
      </c>
      <c r="B30">
        <v>2177</v>
      </c>
      <c r="C30">
        <v>246.2</v>
      </c>
      <c r="D30">
        <f t="shared" si="1"/>
        <v>2.177</v>
      </c>
      <c r="E30">
        <f t="shared" si="2"/>
        <v>0.2462</v>
      </c>
      <c r="F30">
        <v>0</v>
      </c>
      <c r="G30">
        <v>0</v>
      </c>
      <c r="L30" t="str">
        <f t="shared" si="3"/>
        <v>10/1</v>
      </c>
      <c r="M30">
        <v>26</v>
      </c>
      <c r="N30">
        <f t="shared" si="7"/>
        <v>125.74600000000001</v>
      </c>
      <c r="O30">
        <f t="shared" si="0"/>
        <v>7.0015184221814478E-2</v>
      </c>
      <c r="P30">
        <f t="shared" si="8"/>
        <v>2.5998717105154695E-3</v>
      </c>
      <c r="Q30">
        <f t="shared" si="4"/>
        <v>-12.958142246941819</v>
      </c>
      <c r="R30">
        <f t="shared" si="5"/>
        <v>140.03036844362896</v>
      </c>
      <c r="S30">
        <f t="shared" si="6"/>
        <v>5.1997434210309388</v>
      </c>
    </row>
    <row r="31" spans="1:19" x14ac:dyDescent="0.2">
      <c r="A31" s="1">
        <v>34980</v>
      </c>
      <c r="B31">
        <v>2366</v>
      </c>
      <c r="C31">
        <v>156.9</v>
      </c>
      <c r="D31">
        <f t="shared" si="1"/>
        <v>2.3660000000000001</v>
      </c>
      <c r="E31">
        <f t="shared" si="2"/>
        <v>0.15690000000000001</v>
      </c>
      <c r="F31">
        <v>0</v>
      </c>
      <c r="G31">
        <v>0</v>
      </c>
      <c r="L31" t="str">
        <f t="shared" si="3"/>
        <v>10/8</v>
      </c>
      <c r="M31">
        <v>27</v>
      </c>
      <c r="N31">
        <f t="shared" si="7"/>
        <v>128.11200000000002</v>
      </c>
      <c r="O31">
        <f t="shared" si="0"/>
        <v>7.260780019594662E-2</v>
      </c>
      <c r="P31">
        <f t="shared" si="8"/>
        <v>2.5926159741321425E-3</v>
      </c>
      <c r="Q31">
        <f t="shared" si="4"/>
        <v>-14.089737934452423</v>
      </c>
      <c r="R31">
        <f t="shared" si="5"/>
        <v>145.21560039189325</v>
      </c>
      <c r="S31">
        <f t="shared" si="6"/>
        <v>5.1852319482642848</v>
      </c>
    </row>
    <row r="32" spans="1:19" x14ac:dyDescent="0.2">
      <c r="A32" s="1">
        <v>34987</v>
      </c>
      <c r="B32">
        <v>2402</v>
      </c>
      <c r="C32">
        <v>170.7</v>
      </c>
      <c r="D32">
        <f t="shared" si="1"/>
        <v>2.4020000000000001</v>
      </c>
      <c r="E32">
        <f t="shared" si="2"/>
        <v>0.17069999999999999</v>
      </c>
      <c r="F32">
        <v>0</v>
      </c>
      <c r="G32">
        <v>0</v>
      </c>
      <c r="L32" t="str">
        <f t="shared" si="3"/>
        <v>10/15</v>
      </c>
      <c r="M32">
        <v>28</v>
      </c>
      <c r="N32">
        <f t="shared" si="7"/>
        <v>130.51400000000001</v>
      </c>
      <c r="O32">
        <f t="shared" si="0"/>
        <v>7.5193180683044827E-2</v>
      </c>
      <c r="P32">
        <f t="shared" si="8"/>
        <v>2.5853804870982072E-3</v>
      </c>
      <c r="Q32">
        <f t="shared" si="4"/>
        <v>-14.310833984750268</v>
      </c>
      <c r="R32">
        <f t="shared" si="5"/>
        <v>150.38636136608966</v>
      </c>
      <c r="S32">
        <f t="shared" si="6"/>
        <v>5.1707609741964147</v>
      </c>
    </row>
    <row r="33" spans="1:19" x14ac:dyDescent="0.2">
      <c r="A33" s="1">
        <v>34994</v>
      </c>
      <c r="B33">
        <v>2485</v>
      </c>
      <c r="C33">
        <v>114.4</v>
      </c>
      <c r="D33">
        <f t="shared" si="1"/>
        <v>2.4849999999999999</v>
      </c>
      <c r="E33">
        <f t="shared" si="2"/>
        <v>0.1144</v>
      </c>
      <c r="F33">
        <v>0</v>
      </c>
      <c r="G33">
        <v>0</v>
      </c>
      <c r="L33" t="str">
        <f t="shared" si="3"/>
        <v>10/22</v>
      </c>
      <c r="M33">
        <v>29</v>
      </c>
      <c r="N33">
        <f t="shared" si="7"/>
        <v>132.99900000000002</v>
      </c>
      <c r="O33">
        <f t="shared" si="0"/>
        <v>7.7771345875946266E-2</v>
      </c>
      <c r="P33">
        <f t="shared" si="8"/>
        <v>2.5781651929014382E-3</v>
      </c>
      <c r="Q33">
        <f t="shared" si="4"/>
        <v>-14.812283086993316</v>
      </c>
      <c r="R33">
        <f t="shared" si="5"/>
        <v>155.54269175189253</v>
      </c>
      <c r="S33">
        <f t="shared" si="6"/>
        <v>5.1563303858028764</v>
      </c>
    </row>
    <row r="34" spans="1:19" x14ac:dyDescent="0.2">
      <c r="A34" s="1">
        <v>35001</v>
      </c>
      <c r="B34">
        <v>2588</v>
      </c>
      <c r="C34">
        <v>174.4</v>
      </c>
      <c r="D34">
        <f t="shared" si="1"/>
        <v>2.5880000000000001</v>
      </c>
      <c r="E34">
        <f t="shared" si="2"/>
        <v>0.1744</v>
      </c>
      <c r="F34">
        <v>0</v>
      </c>
      <c r="G34">
        <v>0</v>
      </c>
      <c r="L34" t="str">
        <f t="shared" si="3"/>
        <v>10/29</v>
      </c>
      <c r="M34">
        <v>30</v>
      </c>
      <c r="N34">
        <f t="shared" si="7"/>
        <v>135.58700000000002</v>
      </c>
      <c r="O34">
        <f t="shared" si="0"/>
        <v>8.0342315911134207E-2</v>
      </c>
      <c r="P34">
        <f t="shared" si="8"/>
        <v>2.5709700351879416E-3</v>
      </c>
      <c r="Q34">
        <f t="shared" si="4"/>
        <v>-15.433465550728977</v>
      </c>
      <c r="R34">
        <f t="shared" si="5"/>
        <v>160.68463182226841</v>
      </c>
      <c r="S34">
        <f t="shared" si="6"/>
        <v>5.1419400703758829</v>
      </c>
    </row>
    <row r="35" spans="1:19" x14ac:dyDescent="0.2">
      <c r="A35" s="1">
        <v>35008</v>
      </c>
      <c r="B35">
        <v>2453</v>
      </c>
      <c r="C35">
        <v>579.70000000000005</v>
      </c>
      <c r="D35">
        <f t="shared" si="1"/>
        <v>2.4529999999999998</v>
      </c>
      <c r="E35">
        <f t="shared" si="2"/>
        <v>0.57969999999999999</v>
      </c>
      <c r="F35">
        <v>0</v>
      </c>
      <c r="G35">
        <v>0</v>
      </c>
      <c r="L35" t="str">
        <f t="shared" si="3"/>
        <v>11/5</v>
      </c>
      <c r="M35">
        <v>31</v>
      </c>
      <c r="N35">
        <f t="shared" si="7"/>
        <v>138.04000000000002</v>
      </c>
      <c r="O35">
        <f t="shared" si="0"/>
        <v>8.2906110868894642E-2</v>
      </c>
      <c r="P35">
        <f t="shared" si="8"/>
        <v>2.5637949577604346E-3</v>
      </c>
      <c r="Q35">
        <f t="shared" si="4"/>
        <v>-14.635252246482885</v>
      </c>
      <c r="R35">
        <f t="shared" si="5"/>
        <v>165.81222173778929</v>
      </c>
      <c r="S35">
        <f t="shared" si="6"/>
        <v>5.1275899155208693</v>
      </c>
    </row>
    <row r="36" spans="1:19" x14ac:dyDescent="0.2">
      <c r="A36" s="1">
        <v>35015</v>
      </c>
      <c r="B36">
        <v>2169</v>
      </c>
      <c r="C36">
        <v>1443.5</v>
      </c>
      <c r="D36">
        <f t="shared" si="1"/>
        <v>2.169</v>
      </c>
      <c r="E36">
        <f t="shared" si="2"/>
        <v>1.4435</v>
      </c>
      <c r="F36">
        <v>0</v>
      </c>
      <c r="G36">
        <v>0</v>
      </c>
      <c r="L36" t="str">
        <f t="shared" si="3"/>
        <v>11/12</v>
      </c>
      <c r="M36">
        <v>32</v>
      </c>
      <c r="N36">
        <f t="shared" si="7"/>
        <v>140.20900000000003</v>
      </c>
      <c r="O36">
        <f t="shared" si="0"/>
        <v>8.5462750773473248E-2</v>
      </c>
      <c r="P36">
        <f t="shared" si="8"/>
        <v>2.5566399045786059E-3</v>
      </c>
      <c r="Q36">
        <f t="shared" si="4"/>
        <v>-12.946894219754782</v>
      </c>
      <c r="R36">
        <f t="shared" si="5"/>
        <v>170.92550154694649</v>
      </c>
      <c r="S36">
        <f t="shared" si="6"/>
        <v>5.1132798091572118</v>
      </c>
    </row>
    <row r="37" spans="1:19" x14ac:dyDescent="0.2">
      <c r="A37" s="1">
        <v>35022</v>
      </c>
      <c r="B37">
        <v>2240</v>
      </c>
      <c r="C37">
        <v>1695.7</v>
      </c>
      <c r="D37">
        <f t="shared" si="1"/>
        <v>2.2400000000000002</v>
      </c>
      <c r="E37">
        <f t="shared" si="2"/>
        <v>1.6957</v>
      </c>
      <c r="F37">
        <v>0</v>
      </c>
      <c r="G37">
        <v>0</v>
      </c>
      <c r="L37" t="str">
        <f t="shared" si="3"/>
        <v>11/19</v>
      </c>
      <c r="M37">
        <v>33</v>
      </c>
      <c r="N37">
        <f t="shared" si="7"/>
        <v>142.44900000000004</v>
      </c>
      <c r="O37">
        <f t="shared" ref="O37:O56" si="9">$N$1*(1-EXP(-$N$2*M37))</f>
        <v>8.8012255593232239E-2</v>
      </c>
      <c r="P37">
        <f t="shared" si="8"/>
        <v>2.5495048197589909E-3</v>
      </c>
      <c r="Q37">
        <f t="shared" si="4"/>
        <v>-13.376957724476876</v>
      </c>
      <c r="R37">
        <f t="shared" si="5"/>
        <v>176.02451118646448</v>
      </c>
      <c r="S37">
        <f t="shared" si="6"/>
        <v>5.0990096395179823</v>
      </c>
    </row>
    <row r="38" spans="1:19" x14ac:dyDescent="0.2">
      <c r="A38" s="1">
        <v>35029</v>
      </c>
      <c r="B38">
        <v>2590</v>
      </c>
      <c r="C38">
        <v>2294.5</v>
      </c>
      <c r="D38">
        <f t="shared" si="1"/>
        <v>2.59</v>
      </c>
      <c r="E38">
        <f t="shared" si="2"/>
        <v>2.2945000000000002</v>
      </c>
      <c r="F38">
        <v>0</v>
      </c>
      <c r="G38">
        <v>0</v>
      </c>
      <c r="L38" t="str">
        <f t="shared" si="3"/>
        <v>11/26</v>
      </c>
      <c r="M38">
        <v>34</v>
      </c>
      <c r="N38">
        <f t="shared" si="7"/>
        <v>145.03900000000004</v>
      </c>
      <c r="O38">
        <f t="shared" si="9"/>
        <v>9.0554645240805962E-2</v>
      </c>
      <c r="P38">
        <f t="shared" si="8"/>
        <v>2.5423896475737229E-3</v>
      </c>
      <c r="Q38">
        <f t="shared" si="4"/>
        <v>-15.474345660321626</v>
      </c>
      <c r="R38">
        <f t="shared" ref="R38:R56" si="10">$B$2*O38</f>
        <v>181.10929048161194</v>
      </c>
      <c r="S38">
        <f t="shared" si="6"/>
        <v>5.0847792951474453</v>
      </c>
    </row>
    <row r="39" spans="1:19" x14ac:dyDescent="0.2">
      <c r="A39" s="1">
        <v>35036</v>
      </c>
      <c r="B39">
        <v>2479</v>
      </c>
      <c r="C39">
        <v>3910</v>
      </c>
      <c r="D39">
        <f t="shared" si="1"/>
        <v>2.4790000000000001</v>
      </c>
      <c r="E39">
        <f t="shared" si="2"/>
        <v>3.91</v>
      </c>
      <c r="F39">
        <v>1</v>
      </c>
      <c r="G39">
        <v>0</v>
      </c>
      <c r="L39" t="str">
        <f t="shared" si="3"/>
        <v>12/3</v>
      </c>
      <c r="M39">
        <v>35</v>
      </c>
      <c r="N39">
        <f t="shared" si="7"/>
        <v>147.51800000000006</v>
      </c>
      <c r="O39">
        <f t="shared" si="9"/>
        <v>9.3089939573256245E-2</v>
      </c>
      <c r="P39">
        <f t="shared" si="8"/>
        <v>2.535294332450283E-3</v>
      </c>
      <c r="Q39">
        <f t="shared" si="4"/>
        <v>-14.818087496643439</v>
      </c>
      <c r="R39">
        <f t="shared" si="10"/>
        <v>186.17987914651249</v>
      </c>
      <c r="S39">
        <f t="shared" si="6"/>
        <v>5.0705886649005656</v>
      </c>
    </row>
    <row r="40" spans="1:19" x14ac:dyDescent="0.2">
      <c r="A40" s="1">
        <v>35043</v>
      </c>
      <c r="B40">
        <v>2978</v>
      </c>
      <c r="C40">
        <v>5397.9</v>
      </c>
      <c r="D40">
        <f t="shared" si="1"/>
        <v>2.9780000000000002</v>
      </c>
      <c r="E40">
        <f t="shared" si="2"/>
        <v>5.3978999999999999</v>
      </c>
      <c r="F40">
        <v>1</v>
      </c>
      <c r="G40">
        <v>0</v>
      </c>
      <c r="L40" t="str">
        <f t="shared" si="3"/>
        <v>12/10</v>
      </c>
      <c r="M40">
        <v>36</v>
      </c>
      <c r="N40">
        <f t="shared" si="7"/>
        <v>150.49600000000007</v>
      </c>
      <c r="O40">
        <f t="shared" si="9"/>
        <v>9.5618158392227967E-2</v>
      </c>
      <c r="P40">
        <f t="shared" si="8"/>
        <v>2.5282188189717225E-3</v>
      </c>
      <c r="Q40">
        <f t="shared" si="4"/>
        <v>-17.809155459455024</v>
      </c>
      <c r="R40">
        <f t="shared" si="10"/>
        <v>191.23631678445594</v>
      </c>
      <c r="S40">
        <f t="shared" si="6"/>
        <v>5.0564376379434446</v>
      </c>
    </row>
    <row r="41" spans="1:19" x14ac:dyDescent="0.2">
      <c r="A41" s="1">
        <v>35050</v>
      </c>
      <c r="B41">
        <v>4167</v>
      </c>
      <c r="C41">
        <v>6417.2</v>
      </c>
      <c r="D41">
        <f t="shared" si="1"/>
        <v>4.1669999999999998</v>
      </c>
      <c r="E41">
        <f t="shared" si="2"/>
        <v>6.4172000000000002</v>
      </c>
      <c r="F41">
        <v>1</v>
      </c>
      <c r="G41">
        <v>0</v>
      </c>
      <c r="L41" t="str">
        <f t="shared" si="3"/>
        <v>12/17</v>
      </c>
      <c r="M41">
        <v>37</v>
      </c>
      <c r="N41">
        <f t="shared" si="7"/>
        <v>154.66300000000007</v>
      </c>
      <c r="O41">
        <f t="shared" si="9"/>
        <v>9.8139321444103381E-2</v>
      </c>
      <c r="P41">
        <f t="shared" si="8"/>
        <v>2.5211630518754136E-3</v>
      </c>
      <c r="Q41">
        <f t="shared" si="4"/>
        <v>-24.931306659186575</v>
      </c>
      <c r="R41">
        <f t="shared" si="10"/>
        <v>196.27864288820678</v>
      </c>
      <c r="S41">
        <f t="shared" si="6"/>
        <v>5.0423261037508276</v>
      </c>
    </row>
    <row r="42" spans="1:19" x14ac:dyDescent="0.2">
      <c r="A42" s="1">
        <v>35057</v>
      </c>
      <c r="B42">
        <v>8225</v>
      </c>
      <c r="C42">
        <v>6418</v>
      </c>
      <c r="D42">
        <f t="shared" si="1"/>
        <v>8.2249999999999996</v>
      </c>
      <c r="E42">
        <f t="shared" si="2"/>
        <v>6.4180000000000001</v>
      </c>
      <c r="F42">
        <v>1</v>
      </c>
      <c r="G42">
        <v>1</v>
      </c>
      <c r="L42" t="str">
        <f t="shared" si="3"/>
        <v>12/24</v>
      </c>
      <c r="M42">
        <v>38</v>
      </c>
      <c r="N42">
        <f t="shared" si="7"/>
        <v>162.88800000000006</v>
      </c>
      <c r="O42">
        <f t="shared" si="9"/>
        <v>0.10065344842015646</v>
      </c>
      <c r="P42">
        <f t="shared" si="8"/>
        <v>2.5141269760530771E-3</v>
      </c>
      <c r="Q42">
        <f t="shared" si="4"/>
        <v>-49.233448974150967</v>
      </c>
      <c r="R42">
        <f t="shared" si="10"/>
        <v>201.3068968403129</v>
      </c>
      <c r="S42">
        <f t="shared" si="6"/>
        <v>5.0282539521061542</v>
      </c>
    </row>
    <row r="43" spans="1:19" x14ac:dyDescent="0.2">
      <c r="A43" s="1">
        <v>35064</v>
      </c>
      <c r="B43">
        <v>7502</v>
      </c>
      <c r="C43">
        <v>7969.2</v>
      </c>
      <c r="D43">
        <f t="shared" si="1"/>
        <v>7.5019999999999998</v>
      </c>
      <c r="E43">
        <f t="shared" si="2"/>
        <v>7.9691999999999998</v>
      </c>
      <c r="F43">
        <v>1</v>
      </c>
      <c r="G43">
        <v>0</v>
      </c>
      <c r="L43" t="str">
        <f t="shared" si="3"/>
        <v>12/31</v>
      </c>
      <c r="M43">
        <v>39</v>
      </c>
      <c r="N43">
        <f t="shared" si="7"/>
        <v>170.39000000000007</v>
      </c>
      <c r="O43">
        <f t="shared" si="9"/>
        <v>0.10316055895670638</v>
      </c>
      <c r="P43">
        <f t="shared" si="8"/>
        <v>2.5071105365499224E-3</v>
      </c>
      <c r="Q43">
        <f t="shared" si="4"/>
        <v>-44.926660020838675</v>
      </c>
      <c r="R43">
        <f t="shared" si="10"/>
        <v>206.32111791341276</v>
      </c>
      <c r="S43">
        <f t="shared" si="6"/>
        <v>5.0142210730998453</v>
      </c>
    </row>
    <row r="44" spans="1:19" x14ac:dyDescent="0.2">
      <c r="A44" s="1">
        <v>35071</v>
      </c>
      <c r="B44">
        <v>4967</v>
      </c>
      <c r="C44">
        <v>8870</v>
      </c>
      <c r="D44">
        <f t="shared" si="1"/>
        <v>4.9669999999999996</v>
      </c>
      <c r="E44">
        <f t="shared" si="2"/>
        <v>8.8699999999999992</v>
      </c>
      <c r="F44">
        <v>0</v>
      </c>
      <c r="G44">
        <v>0</v>
      </c>
      <c r="L44" t="str">
        <f t="shared" si="3"/>
        <v>1/7</v>
      </c>
      <c r="M44">
        <v>40</v>
      </c>
      <c r="N44">
        <f t="shared" si="7"/>
        <v>175.35700000000008</v>
      </c>
      <c r="O44">
        <f t="shared" si="9"/>
        <v>0.10566067263527168</v>
      </c>
      <c r="P44">
        <f t="shared" si="8"/>
        <v>2.5001136785652994E-3</v>
      </c>
      <c r="Q44">
        <f t="shared" si="4"/>
        <v>-29.759378554046663</v>
      </c>
      <c r="R44">
        <f t="shared" si="10"/>
        <v>211.32134527054336</v>
      </c>
      <c r="S44">
        <f t="shared" si="6"/>
        <v>5.0002273571305986</v>
      </c>
    </row>
    <row r="45" spans="1:19" x14ac:dyDescent="0.2">
      <c r="A45" s="1">
        <v>35078</v>
      </c>
      <c r="B45">
        <v>4283</v>
      </c>
      <c r="C45">
        <v>9017.9</v>
      </c>
      <c r="D45">
        <f t="shared" si="1"/>
        <v>4.2830000000000004</v>
      </c>
      <c r="E45">
        <f t="shared" si="2"/>
        <v>9.0178999999999991</v>
      </c>
      <c r="F45">
        <v>0</v>
      </c>
      <c r="G45">
        <v>0</v>
      </c>
      <c r="L45" t="str">
        <f t="shared" si="3"/>
        <v>1/14</v>
      </c>
      <c r="M45">
        <v>41</v>
      </c>
      <c r="N45">
        <f t="shared" si="7"/>
        <v>179.64000000000007</v>
      </c>
      <c r="O45">
        <f t="shared" si="9"/>
        <v>0.10815380898272217</v>
      </c>
      <c r="P45">
        <f t="shared" si="8"/>
        <v>2.493136347450492E-3</v>
      </c>
      <c r="Q45">
        <f t="shared" si="4"/>
        <v>-25.673217636093131</v>
      </c>
      <c r="R45">
        <f t="shared" si="10"/>
        <v>216.30761796544434</v>
      </c>
      <c r="S45">
        <f t="shared" si="6"/>
        <v>4.9862726949009843</v>
      </c>
    </row>
    <row r="46" spans="1:19" x14ac:dyDescent="0.2">
      <c r="A46" s="1">
        <v>35085</v>
      </c>
      <c r="B46">
        <v>4694</v>
      </c>
      <c r="C46">
        <v>8945.7999999999993</v>
      </c>
      <c r="D46">
        <f t="shared" si="1"/>
        <v>4.694</v>
      </c>
      <c r="E46">
        <f t="shared" si="2"/>
        <v>8.9457999999999984</v>
      </c>
      <c r="F46">
        <v>0</v>
      </c>
      <c r="G46">
        <v>0</v>
      </c>
      <c r="L46" t="str">
        <f t="shared" si="3"/>
        <v>1/21</v>
      </c>
      <c r="M46">
        <v>42</v>
      </c>
      <c r="N46">
        <f t="shared" si="7"/>
        <v>184.33400000000006</v>
      </c>
      <c r="O46">
        <f t="shared" si="9"/>
        <v>0.11063998747143246</v>
      </c>
      <c r="P46">
        <f t="shared" si="8"/>
        <v>2.4861784887102861E-3</v>
      </c>
      <c r="Q46">
        <f t="shared" si="4"/>
        <v>-28.149957856381022</v>
      </c>
      <c r="R46">
        <f t="shared" si="10"/>
        <v>221.27997494286492</v>
      </c>
      <c r="S46">
        <f t="shared" si="6"/>
        <v>4.9723569774205725</v>
      </c>
    </row>
    <row r="47" spans="1:19" x14ac:dyDescent="0.2">
      <c r="A47" s="1">
        <v>35092</v>
      </c>
      <c r="B47">
        <v>5030</v>
      </c>
      <c r="C47">
        <v>9594.4</v>
      </c>
      <c r="D47">
        <f t="shared" si="1"/>
        <v>5.03</v>
      </c>
      <c r="E47">
        <f t="shared" si="2"/>
        <v>9.5944000000000003</v>
      </c>
      <c r="F47">
        <v>0</v>
      </c>
      <c r="G47">
        <v>0</v>
      </c>
      <c r="L47" t="str">
        <f t="shared" si="3"/>
        <v>1/28</v>
      </c>
      <c r="M47">
        <v>43</v>
      </c>
      <c r="N47">
        <f t="shared" si="7"/>
        <v>189.36400000000006</v>
      </c>
      <c r="O47">
        <f t="shared" si="9"/>
        <v>0.11311922751943315</v>
      </c>
      <c r="P47">
        <f t="shared" si="8"/>
        <v>2.4792400480006943E-3</v>
      </c>
      <c r="Q47">
        <f t="shared" si="4"/>
        <v>-30.179010086055637</v>
      </c>
      <c r="R47">
        <f t="shared" si="10"/>
        <v>226.23845503886631</v>
      </c>
      <c r="S47">
        <f t="shared" si="6"/>
        <v>4.9584800960013888</v>
      </c>
    </row>
    <row r="48" spans="1:19" x14ac:dyDescent="0.2">
      <c r="A48" s="1">
        <v>35099</v>
      </c>
      <c r="B48">
        <v>5580</v>
      </c>
      <c r="C48">
        <v>9960.7000000000007</v>
      </c>
      <c r="D48">
        <f t="shared" si="1"/>
        <v>5.58</v>
      </c>
      <c r="E48">
        <f t="shared" si="2"/>
        <v>9.960700000000001</v>
      </c>
      <c r="F48">
        <v>0</v>
      </c>
      <c r="G48">
        <v>0</v>
      </c>
      <c r="L48" t="str">
        <f t="shared" si="3"/>
        <v>2/4</v>
      </c>
      <c r="M48">
        <v>44</v>
      </c>
      <c r="N48">
        <f t="shared" si="7"/>
        <v>194.94400000000007</v>
      </c>
      <c r="O48">
        <f t="shared" si="9"/>
        <v>0.11559154849056305</v>
      </c>
      <c r="P48">
        <f t="shared" si="8"/>
        <v>2.4723209711298988E-3</v>
      </c>
      <c r="Q48">
        <f t="shared" si="4"/>
        <v>-33.494496310599935</v>
      </c>
      <c r="R48">
        <f t="shared" si="10"/>
        <v>231.18309698112611</v>
      </c>
      <c r="S48">
        <f t="shared" si="6"/>
        <v>4.944641942259798</v>
      </c>
    </row>
    <row r="49" spans="1:19" x14ac:dyDescent="0.2">
      <c r="A49" s="1">
        <v>35106</v>
      </c>
      <c r="B49">
        <v>6933</v>
      </c>
      <c r="C49">
        <v>10371.700000000001</v>
      </c>
      <c r="D49">
        <f t="shared" si="1"/>
        <v>6.9329999999999998</v>
      </c>
      <c r="E49">
        <f t="shared" si="2"/>
        <v>10.371700000000001</v>
      </c>
      <c r="F49">
        <v>0</v>
      </c>
      <c r="G49">
        <v>0</v>
      </c>
      <c r="L49" t="str">
        <f t="shared" si="3"/>
        <v>2/11</v>
      </c>
      <c r="M49">
        <v>45</v>
      </c>
      <c r="N49">
        <f t="shared" si="7"/>
        <v>201.87700000000007</v>
      </c>
      <c r="O49">
        <f t="shared" si="9"/>
        <v>0.11805696969462022</v>
      </c>
      <c r="P49">
        <f t="shared" si="8"/>
        <v>2.4654212040571694E-3</v>
      </c>
      <c r="Q49">
        <f t="shared" si="4"/>
        <v>-41.635386980575994</v>
      </c>
      <c r="R49">
        <f t="shared" si="10"/>
        <v>236.11393938924044</v>
      </c>
      <c r="S49">
        <f t="shared" si="6"/>
        <v>4.9308424081143389</v>
      </c>
    </row>
    <row r="50" spans="1:19" x14ac:dyDescent="0.2">
      <c r="A50" s="1">
        <v>35113</v>
      </c>
      <c r="B50">
        <v>8967</v>
      </c>
      <c r="C50">
        <v>9660.7000000000007</v>
      </c>
      <c r="D50">
        <f t="shared" si="1"/>
        <v>8.9670000000000005</v>
      </c>
      <c r="E50">
        <f t="shared" si="2"/>
        <v>9.6607000000000003</v>
      </c>
      <c r="F50">
        <v>0</v>
      </c>
      <c r="G50">
        <v>0</v>
      </c>
      <c r="L50" t="str">
        <f t="shared" si="3"/>
        <v>2/18</v>
      </c>
      <c r="M50">
        <v>46</v>
      </c>
      <c r="N50">
        <f t="shared" si="7"/>
        <v>210.84400000000008</v>
      </c>
      <c r="O50">
        <f t="shared" si="9"/>
        <v>0.12051551038751293</v>
      </c>
      <c r="P50">
        <f t="shared" si="8"/>
        <v>2.4585406928927106E-3</v>
      </c>
      <c r="Q50">
        <f t="shared" si="4"/>
        <v>-53.875415692435006</v>
      </c>
      <c r="R50">
        <f t="shared" si="10"/>
        <v>241.03102077502587</v>
      </c>
      <c r="S50">
        <f t="shared" si="6"/>
        <v>4.917081385785421</v>
      </c>
    </row>
    <row r="51" spans="1:19" x14ac:dyDescent="0.2">
      <c r="A51" s="1">
        <v>35120</v>
      </c>
      <c r="B51">
        <v>9443</v>
      </c>
      <c r="C51">
        <v>10335.700000000001</v>
      </c>
      <c r="D51">
        <f t="shared" si="1"/>
        <v>9.4429999999999996</v>
      </c>
      <c r="E51">
        <f t="shared" si="2"/>
        <v>10.335700000000001</v>
      </c>
      <c r="F51">
        <v>0</v>
      </c>
      <c r="G51">
        <v>0</v>
      </c>
      <c r="L51" t="str">
        <f t="shared" si="3"/>
        <v>2/25</v>
      </c>
      <c r="M51">
        <v>47</v>
      </c>
      <c r="N51">
        <f t="shared" si="7"/>
        <v>220.28700000000009</v>
      </c>
      <c r="O51">
        <f t="shared" si="9"/>
        <v>0.12296718977140993</v>
      </c>
      <c r="P51">
        <f t="shared" si="8"/>
        <v>2.4516793838969958E-3</v>
      </c>
      <c r="Q51">
        <f t="shared" si="4"/>
        <v>-56.761703275604312</v>
      </c>
      <c r="R51">
        <f t="shared" si="10"/>
        <v>245.93437954281984</v>
      </c>
      <c r="S51">
        <f t="shared" si="6"/>
        <v>4.9033587677939918</v>
      </c>
    </row>
    <row r="52" spans="1:19" x14ac:dyDescent="0.2">
      <c r="A52" s="1">
        <v>35127</v>
      </c>
      <c r="B52">
        <v>9011</v>
      </c>
      <c r="C52">
        <v>8846.4</v>
      </c>
      <c r="D52">
        <f t="shared" si="1"/>
        <v>9.0109999999999992</v>
      </c>
      <c r="E52">
        <f t="shared" si="2"/>
        <v>8.8463999999999992</v>
      </c>
      <c r="F52">
        <v>0</v>
      </c>
      <c r="G52">
        <v>0</v>
      </c>
      <c r="L52" t="str">
        <f t="shared" si="3"/>
        <v>3/3</v>
      </c>
      <c r="M52">
        <v>48</v>
      </c>
      <c r="N52">
        <f t="shared" si="7"/>
        <v>229.29800000000009</v>
      </c>
      <c r="O52">
        <f t="shared" si="9"/>
        <v>0.12541202699489018</v>
      </c>
      <c r="P52">
        <f t="shared" si="8"/>
        <v>2.4448372234802535E-3</v>
      </c>
      <c r="Q52">
        <f t="shared" si="4"/>
        <v>-54.190142145885979</v>
      </c>
      <c r="R52">
        <f t="shared" si="10"/>
        <v>250.82405398978037</v>
      </c>
      <c r="S52">
        <f t="shared" si="6"/>
        <v>4.8896744469605071</v>
      </c>
    </row>
    <row r="53" spans="1:19" x14ac:dyDescent="0.2">
      <c r="A53" s="1">
        <v>35134</v>
      </c>
      <c r="B53">
        <v>10025</v>
      </c>
      <c r="C53">
        <v>8282.4</v>
      </c>
      <c r="D53">
        <f t="shared" si="1"/>
        <v>10.025</v>
      </c>
      <c r="E53">
        <f t="shared" si="2"/>
        <v>8.2823999999999991</v>
      </c>
      <c r="F53">
        <v>0</v>
      </c>
      <c r="G53">
        <v>0</v>
      </c>
      <c r="L53" t="str">
        <f t="shared" si="3"/>
        <v>3/10</v>
      </c>
      <c r="M53">
        <v>49</v>
      </c>
      <c r="N53">
        <f t="shared" si="7"/>
        <v>239.32300000000009</v>
      </c>
      <c r="O53">
        <f t="shared" si="9"/>
        <v>0.1278500411530932</v>
      </c>
      <c r="P53">
        <f t="shared" si="8"/>
        <v>2.4380141582030224E-3</v>
      </c>
      <c r="Q53">
        <f t="shared" si="4"/>
        <v>-60.316128692392077</v>
      </c>
      <c r="R53">
        <f t="shared" si="10"/>
        <v>255.7000823061864</v>
      </c>
      <c r="S53">
        <f t="shared" si="6"/>
        <v>4.8760283164060443</v>
      </c>
    </row>
    <row r="54" spans="1:19" x14ac:dyDescent="0.2">
      <c r="A54" s="1">
        <v>35141</v>
      </c>
      <c r="B54">
        <v>10601</v>
      </c>
      <c r="C54">
        <v>8033.3</v>
      </c>
      <c r="D54">
        <f t="shared" si="1"/>
        <v>10.601000000000001</v>
      </c>
      <c r="E54">
        <f t="shared" si="2"/>
        <v>8.0333000000000006</v>
      </c>
      <c r="F54">
        <v>0</v>
      </c>
      <c r="G54">
        <v>0</v>
      </c>
      <c r="L54" t="str">
        <f t="shared" si="3"/>
        <v>3/17</v>
      </c>
      <c r="M54">
        <v>50</v>
      </c>
      <c r="N54">
        <f t="shared" si="7"/>
        <v>249.92400000000009</v>
      </c>
      <c r="O54">
        <f t="shared" si="9"/>
        <v>0.13028125128786713</v>
      </c>
      <c r="P54">
        <f t="shared" si="8"/>
        <v>2.4312101347739312E-3</v>
      </c>
      <c r="Q54">
        <f t="shared" si="4"/>
        <v>-63.811300532192824</v>
      </c>
      <c r="R54">
        <f t="shared" si="10"/>
        <v>260.56250257573424</v>
      </c>
      <c r="S54">
        <f t="shared" si="6"/>
        <v>4.8624202695478624</v>
      </c>
    </row>
    <row r="55" spans="1:19" x14ac:dyDescent="0.2">
      <c r="A55" s="1">
        <v>35148</v>
      </c>
      <c r="B55">
        <v>11083</v>
      </c>
      <c r="C55">
        <v>6769.2</v>
      </c>
      <c r="D55">
        <f t="shared" si="1"/>
        <v>11.083</v>
      </c>
      <c r="E55">
        <f t="shared" si="2"/>
        <v>6.7691999999999997</v>
      </c>
      <c r="F55">
        <v>0</v>
      </c>
      <c r="G55">
        <v>0</v>
      </c>
      <c r="L55" t="str">
        <f t="shared" si="3"/>
        <v>3/24</v>
      </c>
      <c r="M55">
        <v>51</v>
      </c>
      <c r="N55">
        <f t="shared" si="7"/>
        <v>261.00700000000012</v>
      </c>
      <c r="O55">
        <f t="shared" si="9"/>
        <v>0.13270567638791847</v>
      </c>
      <c r="P55">
        <f t="shared" si="8"/>
        <v>2.4244251000513362E-3</v>
      </c>
      <c r="Q55">
        <f t="shared" si="4"/>
        <v>-66.743608754219565</v>
      </c>
      <c r="R55">
        <f t="shared" si="10"/>
        <v>265.41135277583692</v>
      </c>
      <c r="S55">
        <f t="shared" si="6"/>
        <v>4.8488502001026728</v>
      </c>
    </row>
    <row r="56" spans="1:19" x14ac:dyDescent="0.2">
      <c r="A56" s="1">
        <v>35155</v>
      </c>
      <c r="B56">
        <v>11136</v>
      </c>
      <c r="C56">
        <v>5454</v>
      </c>
      <c r="D56">
        <f t="shared" si="1"/>
        <v>11.135999999999999</v>
      </c>
      <c r="E56">
        <f t="shared" si="2"/>
        <v>5.4539999999999997</v>
      </c>
      <c r="F56">
        <v>0</v>
      </c>
      <c r="G56">
        <v>0</v>
      </c>
      <c r="L56" t="str">
        <f t="shared" si="3"/>
        <v>3/31</v>
      </c>
      <c r="M56">
        <v>52</v>
      </c>
      <c r="N56">
        <f t="shared" si="7"/>
        <v>272.14300000000014</v>
      </c>
      <c r="O56">
        <f t="shared" si="9"/>
        <v>0.13512333538895965</v>
      </c>
      <c r="P56">
        <f t="shared" si="8"/>
        <v>2.4176590010411836E-3</v>
      </c>
      <c r="Q56">
        <f>D56*LN(P56)</f>
        <v>-67.093905137819007</v>
      </c>
      <c r="R56">
        <f t="shared" si="10"/>
        <v>270.24667077791929</v>
      </c>
      <c r="S56">
        <f t="shared" si="6"/>
        <v>4.8353180020823672</v>
      </c>
    </row>
    <row r="57" spans="1:19" x14ac:dyDescent="0.2">
      <c r="M57" s="3" t="s">
        <v>10</v>
      </c>
      <c r="Q57">
        <f>(B2-N56)*LN(1-O56)</f>
        <v>-250.83017820285374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activeCell="H4" sqref="H4:K56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8" max="18" width="10.140625" customWidth="1"/>
    <col min="19" max="19" width="9.85546875" customWidth="1"/>
  </cols>
  <sheetData>
    <row r="1" spans="1:19" x14ac:dyDescent="0.2">
      <c r="A1" s="2" t="s">
        <v>11</v>
      </c>
      <c r="B1">
        <v>2000000</v>
      </c>
      <c r="M1" s="2" t="s">
        <v>13</v>
      </c>
      <c r="N1">
        <v>5968973.8139012307</v>
      </c>
    </row>
    <row r="2" spans="1:19" x14ac:dyDescent="0.2">
      <c r="A2" s="2" t="s">
        <v>12</v>
      </c>
      <c r="B2">
        <f>B1/1000</f>
        <v>2000</v>
      </c>
      <c r="M2" s="2" t="s">
        <v>14</v>
      </c>
      <c r="N2">
        <v>2138189344.9036446</v>
      </c>
    </row>
    <row r="3" spans="1:19" x14ac:dyDescent="0.2">
      <c r="Q3">
        <f>SUM(Q5:Q57)</f>
        <v>-1872.6417214151306</v>
      </c>
    </row>
    <row r="4" spans="1:19" x14ac:dyDescent="0.2">
      <c r="A4" t="s">
        <v>1</v>
      </c>
      <c r="B4" t="s">
        <v>2</v>
      </c>
      <c r="C4" t="s">
        <v>0</v>
      </c>
      <c r="D4" s="2" t="s">
        <v>30</v>
      </c>
      <c r="E4" s="2" t="s">
        <v>9</v>
      </c>
      <c r="F4" s="2" t="s">
        <v>20</v>
      </c>
      <c r="G4" s="2" t="s">
        <v>21</v>
      </c>
      <c r="H4" s="2"/>
      <c r="I4" s="2"/>
      <c r="J4" s="2"/>
      <c r="K4" s="2"/>
      <c r="M4" s="2" t="s">
        <v>1</v>
      </c>
      <c r="N4" s="2" t="s">
        <v>29</v>
      </c>
      <c r="O4" s="2" t="s">
        <v>6</v>
      </c>
      <c r="P4" s="2" t="s">
        <v>15</v>
      </c>
      <c r="Q4" s="2" t="s">
        <v>7</v>
      </c>
      <c r="R4" s="2" t="s">
        <v>28</v>
      </c>
      <c r="S4" s="2" t="s">
        <v>25</v>
      </c>
    </row>
    <row r="5" spans="1:19" x14ac:dyDescent="0.2">
      <c r="A5" s="1">
        <v>34798</v>
      </c>
      <c r="B5">
        <v>5250</v>
      </c>
      <c r="C5">
        <v>1709.8</v>
      </c>
      <c r="D5">
        <f>B5/1000</f>
        <v>5.25</v>
      </c>
      <c r="E5">
        <f>C5/1000</f>
        <v>1.7098</v>
      </c>
      <c r="F5">
        <v>0</v>
      </c>
      <c r="G5">
        <v>0</v>
      </c>
      <c r="M5">
        <v>1</v>
      </c>
      <c r="N5">
        <f>D5</f>
        <v>5.25</v>
      </c>
      <c r="O5">
        <f t="shared" ref="O5:O36" si="0">1-($N$2/($N$2+M5))^$N$1</f>
        <v>2.7877092824788452E-3</v>
      </c>
      <c r="P5">
        <f>O5</f>
        <v>2.7877092824788452E-3</v>
      </c>
      <c r="Q5">
        <f>D5*LN(P5)</f>
        <v>-30.883309097014518</v>
      </c>
      <c r="R5">
        <f>$B$2*O5</f>
        <v>5.5754185649576904</v>
      </c>
      <c r="S5">
        <f>$B$2*P5</f>
        <v>5.5754185649576904</v>
      </c>
    </row>
    <row r="6" spans="1:19" x14ac:dyDescent="0.2">
      <c r="A6" s="1">
        <v>34805</v>
      </c>
      <c r="B6">
        <v>5482</v>
      </c>
      <c r="C6">
        <v>2748</v>
      </c>
      <c r="D6">
        <f t="shared" ref="D6:D56" si="1">B6/1000</f>
        <v>5.4820000000000002</v>
      </c>
      <c r="E6">
        <f t="shared" ref="E6:E56" si="2">C6/1000</f>
        <v>2.7480000000000002</v>
      </c>
      <c r="F6">
        <v>0</v>
      </c>
      <c r="G6">
        <v>0</v>
      </c>
      <c r="M6">
        <v>2</v>
      </c>
      <c r="N6">
        <f>D6+N5</f>
        <v>10.731999999999999</v>
      </c>
      <c r="O6">
        <f t="shared" si="0"/>
        <v>5.5676472432123481E-3</v>
      </c>
      <c r="P6">
        <f>O6-O5</f>
        <v>2.7799379607335029E-3</v>
      </c>
      <c r="Q6">
        <f t="shared" ref="Q6:Q56" si="3">D6*LN(P6)</f>
        <v>-32.263360792942734</v>
      </c>
      <c r="R6">
        <f t="shared" ref="R6:R56" si="4">$B$2*O6</f>
        <v>11.135294486424696</v>
      </c>
      <c r="S6">
        <f t="shared" ref="S6:S56" si="5">$B$2*P6</f>
        <v>5.5598759214670057</v>
      </c>
    </row>
    <row r="7" spans="1:19" x14ac:dyDescent="0.2">
      <c r="A7" s="1">
        <v>34812</v>
      </c>
      <c r="B7">
        <v>4980</v>
      </c>
      <c r="C7">
        <v>4595.8999999999996</v>
      </c>
      <c r="D7">
        <f t="shared" si="1"/>
        <v>4.9800000000000004</v>
      </c>
      <c r="E7">
        <f t="shared" si="2"/>
        <v>4.5958999999999994</v>
      </c>
      <c r="F7">
        <v>0</v>
      </c>
      <c r="G7">
        <v>0</v>
      </c>
      <c r="M7">
        <v>3</v>
      </c>
      <c r="N7">
        <f t="shared" ref="N7:N56" si="6">D7+N6</f>
        <v>15.712</v>
      </c>
      <c r="O7">
        <f t="shared" si="0"/>
        <v>8.3398355463791818E-3</v>
      </c>
      <c r="P7">
        <f t="shared" ref="P7:P56" si="7">O7-O6</f>
        <v>2.7721883031668337E-3</v>
      </c>
      <c r="Q7">
        <f t="shared" si="3"/>
        <v>-29.322828982240885</v>
      </c>
      <c r="R7">
        <f t="shared" si="4"/>
        <v>16.679671092758362</v>
      </c>
      <c r="S7">
        <f t="shared" si="5"/>
        <v>5.5443766063336675</v>
      </c>
    </row>
    <row r="8" spans="1:19" x14ac:dyDescent="0.2">
      <c r="A8" s="1">
        <v>34819</v>
      </c>
      <c r="B8">
        <v>5517</v>
      </c>
      <c r="C8">
        <v>6801.8</v>
      </c>
      <c r="D8">
        <f t="shared" si="1"/>
        <v>5.5170000000000003</v>
      </c>
      <c r="E8">
        <f t="shared" si="2"/>
        <v>6.8018000000000001</v>
      </c>
      <c r="F8">
        <v>0</v>
      </c>
      <c r="G8">
        <v>0</v>
      </c>
      <c r="M8">
        <v>4</v>
      </c>
      <c r="N8">
        <f t="shared" si="6"/>
        <v>21.228999999999999</v>
      </c>
      <c r="O8">
        <f t="shared" si="0"/>
        <v>1.1104295140433762E-2</v>
      </c>
      <c r="P8">
        <f t="shared" si="7"/>
        <v>2.7644595940545802E-3</v>
      </c>
      <c r="Q8">
        <f t="shared" si="3"/>
        <v>-32.50015106747982</v>
      </c>
      <c r="R8">
        <f t="shared" si="4"/>
        <v>22.208590280867526</v>
      </c>
      <c r="S8">
        <f t="shared" si="5"/>
        <v>5.5289191881091604</v>
      </c>
    </row>
    <row r="9" spans="1:19" x14ac:dyDescent="0.2">
      <c r="A9" s="1">
        <v>34826</v>
      </c>
      <c r="B9">
        <v>6563</v>
      </c>
      <c r="C9">
        <v>8056.5</v>
      </c>
      <c r="D9">
        <f t="shared" si="1"/>
        <v>6.5629999999999997</v>
      </c>
      <c r="E9">
        <f t="shared" si="2"/>
        <v>8.0564999999999998</v>
      </c>
      <c r="F9">
        <v>0</v>
      </c>
      <c r="G9">
        <v>0</v>
      </c>
      <c r="M9">
        <v>5</v>
      </c>
      <c r="N9">
        <f t="shared" si="6"/>
        <v>27.791999999999998</v>
      </c>
      <c r="O9">
        <f t="shared" si="0"/>
        <v>1.3861048881424143E-2</v>
      </c>
      <c r="P9">
        <f t="shared" si="7"/>
        <v>2.7567537409903808E-3</v>
      </c>
      <c r="Q9">
        <f t="shared" si="3"/>
        <v>-38.680362762686251</v>
      </c>
      <c r="R9">
        <f t="shared" si="4"/>
        <v>27.722097762848286</v>
      </c>
      <c r="S9">
        <f t="shared" si="5"/>
        <v>5.5135074819807617</v>
      </c>
    </row>
    <row r="10" spans="1:19" x14ac:dyDescent="0.2">
      <c r="A10" s="1">
        <v>34833</v>
      </c>
      <c r="B10">
        <v>6555</v>
      </c>
      <c r="C10">
        <v>9496.5</v>
      </c>
      <c r="D10">
        <f t="shared" si="1"/>
        <v>6.5549999999999997</v>
      </c>
      <c r="E10">
        <f t="shared" si="2"/>
        <v>9.4964999999999993</v>
      </c>
      <c r="F10">
        <v>0</v>
      </c>
      <c r="G10">
        <v>0</v>
      </c>
      <c r="M10">
        <v>6</v>
      </c>
      <c r="N10">
        <f t="shared" si="6"/>
        <v>34.346999999999994</v>
      </c>
      <c r="O10">
        <f t="shared" si="0"/>
        <v>1.6610117595690865E-2</v>
      </c>
      <c r="P10">
        <f t="shared" si="7"/>
        <v>2.7490687142667225E-3</v>
      </c>
      <c r="Q10">
        <f t="shared" si="3"/>
        <v>-38.651512100173932</v>
      </c>
      <c r="R10">
        <f t="shared" si="4"/>
        <v>33.220235191381732</v>
      </c>
      <c r="S10">
        <f t="shared" si="5"/>
        <v>5.498137428533445</v>
      </c>
    </row>
    <row r="11" spans="1:19" x14ac:dyDescent="0.2">
      <c r="A11" s="1">
        <v>34840</v>
      </c>
      <c r="B11">
        <v>6413</v>
      </c>
      <c r="C11">
        <v>9218.1</v>
      </c>
      <c r="D11">
        <f t="shared" si="1"/>
        <v>6.4130000000000003</v>
      </c>
      <c r="E11">
        <f t="shared" si="2"/>
        <v>9.2180999999999997</v>
      </c>
      <c r="F11">
        <v>0</v>
      </c>
      <c r="G11">
        <v>0</v>
      </c>
      <c r="M11">
        <v>7</v>
      </c>
      <c r="N11">
        <f t="shared" si="6"/>
        <v>40.759999999999991</v>
      </c>
      <c r="O11">
        <f t="shared" si="0"/>
        <v>1.9351522706847146E-2</v>
      </c>
      <c r="P11">
        <f t="shared" si="7"/>
        <v>2.7414051111562809E-3</v>
      </c>
      <c r="Q11">
        <f t="shared" si="3"/>
        <v>-37.832112625494055</v>
      </c>
      <c r="R11">
        <f t="shared" si="4"/>
        <v>38.703045413694291</v>
      </c>
      <c r="S11">
        <f t="shared" si="5"/>
        <v>5.4828102223125619</v>
      </c>
    </row>
    <row r="12" spans="1:19" x14ac:dyDescent="0.2">
      <c r="A12" s="1">
        <v>34847</v>
      </c>
      <c r="B12">
        <v>6531</v>
      </c>
      <c r="C12">
        <v>8893.4</v>
      </c>
      <c r="D12">
        <f t="shared" si="1"/>
        <v>6.5309999999999997</v>
      </c>
      <c r="E12">
        <f t="shared" si="2"/>
        <v>8.8933999999999997</v>
      </c>
      <c r="F12">
        <v>0</v>
      </c>
      <c r="G12">
        <v>0</v>
      </c>
      <c r="M12">
        <v>8</v>
      </c>
      <c r="N12">
        <f t="shared" si="6"/>
        <v>47.29099999999999</v>
      </c>
      <c r="O12">
        <f t="shared" si="0"/>
        <v>2.2085285578783309E-2</v>
      </c>
      <c r="P12">
        <f t="shared" si="7"/>
        <v>2.7337628719361629E-3</v>
      </c>
      <c r="Q12">
        <f t="shared" si="3"/>
        <v>-38.546460168073018</v>
      </c>
      <c r="R12">
        <f t="shared" si="4"/>
        <v>44.17057115756662</v>
      </c>
      <c r="S12">
        <f t="shared" si="5"/>
        <v>5.4675257438723257</v>
      </c>
    </row>
    <row r="13" spans="1:19" x14ac:dyDescent="0.2">
      <c r="A13" s="1">
        <v>34854</v>
      </c>
      <c r="B13">
        <v>6875</v>
      </c>
      <c r="C13">
        <v>8178.5</v>
      </c>
      <c r="D13">
        <f t="shared" si="1"/>
        <v>6.875</v>
      </c>
      <c r="E13">
        <f t="shared" si="2"/>
        <v>8.1784999999999997</v>
      </c>
      <c r="F13">
        <v>0</v>
      </c>
      <c r="G13">
        <v>0</v>
      </c>
      <c r="M13">
        <v>9</v>
      </c>
      <c r="N13">
        <f t="shared" si="6"/>
        <v>54.16599999999999</v>
      </c>
      <c r="O13">
        <f t="shared" si="0"/>
        <v>2.4811426869586595E-2</v>
      </c>
      <c r="P13">
        <f t="shared" si="7"/>
        <v>2.7261412908032856E-3</v>
      </c>
      <c r="Q13">
        <f t="shared" si="3"/>
        <v>-40.59596829911824</v>
      </c>
      <c r="R13">
        <f t="shared" si="4"/>
        <v>49.622853739173188</v>
      </c>
      <c r="S13">
        <f t="shared" si="5"/>
        <v>5.4522825816065712</v>
      </c>
    </row>
    <row r="14" spans="1:19" x14ac:dyDescent="0.2">
      <c r="A14" s="1">
        <v>34861</v>
      </c>
      <c r="B14">
        <v>7565</v>
      </c>
      <c r="C14">
        <v>6640</v>
      </c>
      <c r="D14">
        <f t="shared" si="1"/>
        <v>7.5650000000000004</v>
      </c>
      <c r="E14">
        <f t="shared" si="2"/>
        <v>6.64</v>
      </c>
      <c r="F14">
        <v>0</v>
      </c>
      <c r="G14">
        <v>0</v>
      </c>
      <c r="M14">
        <v>10</v>
      </c>
      <c r="N14">
        <f t="shared" si="6"/>
        <v>61.730999999999987</v>
      </c>
      <c r="O14">
        <f t="shared" si="0"/>
        <v>2.7529969118496367E-2</v>
      </c>
      <c r="P14">
        <f t="shared" si="7"/>
        <v>2.7185422489097721E-3</v>
      </c>
      <c r="Q14">
        <f t="shared" si="3"/>
        <v>-44.691443968023925</v>
      </c>
      <c r="R14">
        <f t="shared" si="4"/>
        <v>55.059938236992735</v>
      </c>
      <c r="S14">
        <f t="shared" si="5"/>
        <v>5.4370844978195443</v>
      </c>
    </row>
    <row r="15" spans="1:19" x14ac:dyDescent="0.2">
      <c r="A15" s="1">
        <v>34868</v>
      </c>
      <c r="B15">
        <v>7895</v>
      </c>
      <c r="C15">
        <v>5184.8</v>
      </c>
      <c r="D15">
        <f t="shared" si="1"/>
        <v>7.8949999999999996</v>
      </c>
      <c r="E15">
        <f t="shared" si="2"/>
        <v>5.1848000000000001</v>
      </c>
      <c r="F15">
        <v>0</v>
      </c>
      <c r="G15">
        <v>0</v>
      </c>
      <c r="M15">
        <v>11</v>
      </c>
      <c r="N15">
        <f t="shared" si="6"/>
        <v>69.625999999999991</v>
      </c>
      <c r="O15">
        <f t="shared" si="0"/>
        <v>3.0240932863178305E-2</v>
      </c>
      <c r="P15">
        <f t="shared" si="7"/>
        <v>2.7109637446819379E-3</v>
      </c>
      <c r="Q15">
        <f t="shared" si="3"/>
        <v>-46.663011292124281</v>
      </c>
      <c r="R15">
        <f t="shared" si="4"/>
        <v>60.48186572635661</v>
      </c>
      <c r="S15">
        <f t="shared" si="5"/>
        <v>5.4219274893638758</v>
      </c>
    </row>
    <row r="16" spans="1:19" x14ac:dyDescent="0.2">
      <c r="A16" s="1">
        <v>34875</v>
      </c>
      <c r="B16">
        <v>7538</v>
      </c>
      <c r="C16">
        <v>3885.7</v>
      </c>
      <c r="D16">
        <f t="shared" si="1"/>
        <v>7.5380000000000003</v>
      </c>
      <c r="E16">
        <f t="shared" si="2"/>
        <v>3.8856999999999999</v>
      </c>
      <c r="F16">
        <v>0</v>
      </c>
      <c r="G16">
        <v>0</v>
      </c>
      <c r="M16">
        <v>12</v>
      </c>
      <c r="N16">
        <f t="shared" si="6"/>
        <v>77.163999999999987</v>
      </c>
      <c r="O16">
        <f t="shared" si="0"/>
        <v>3.2944339230291941E-2</v>
      </c>
      <c r="P16">
        <f t="shared" si="7"/>
        <v>2.7034063671136366E-3</v>
      </c>
      <c r="Q16">
        <f t="shared" si="3"/>
        <v>-44.574023349677255</v>
      </c>
      <c r="R16">
        <f t="shared" si="4"/>
        <v>65.88867846058389</v>
      </c>
      <c r="S16">
        <f t="shared" si="5"/>
        <v>5.4068127342272732</v>
      </c>
    </row>
    <row r="17" spans="1:19" x14ac:dyDescent="0.2">
      <c r="A17" s="1">
        <v>34882</v>
      </c>
      <c r="B17">
        <v>5296</v>
      </c>
      <c r="C17">
        <v>2590.5</v>
      </c>
      <c r="D17">
        <f t="shared" si="1"/>
        <v>5.2960000000000003</v>
      </c>
      <c r="E17">
        <f t="shared" si="2"/>
        <v>2.5905</v>
      </c>
      <c r="F17">
        <v>0</v>
      </c>
      <c r="G17">
        <v>0</v>
      </c>
      <c r="M17">
        <v>13</v>
      </c>
      <c r="N17">
        <f t="shared" si="6"/>
        <v>82.46</v>
      </c>
      <c r="O17">
        <f t="shared" si="0"/>
        <v>3.5640209287602143E-2</v>
      </c>
      <c r="P17">
        <f t="shared" si="7"/>
        <v>2.6958700573102012E-3</v>
      </c>
      <c r="Q17">
        <f t="shared" si="3"/>
        <v>-31.331317575588184</v>
      </c>
      <c r="R17">
        <f t="shared" si="4"/>
        <v>71.28041857520428</v>
      </c>
      <c r="S17">
        <f t="shared" si="5"/>
        <v>5.3917401146204025</v>
      </c>
    </row>
    <row r="18" spans="1:19" x14ac:dyDescent="0.2">
      <c r="A18" s="1">
        <v>34889</v>
      </c>
      <c r="B18">
        <v>4809</v>
      </c>
      <c r="C18">
        <v>1952.1</v>
      </c>
      <c r="D18">
        <f t="shared" si="1"/>
        <v>4.8090000000000002</v>
      </c>
      <c r="E18">
        <f t="shared" si="2"/>
        <v>1.9520999999999999</v>
      </c>
      <c r="F18">
        <v>0</v>
      </c>
      <c r="G18">
        <v>0</v>
      </c>
      <c r="M18">
        <v>14</v>
      </c>
      <c r="N18">
        <f t="shared" si="6"/>
        <v>87.268999999999991</v>
      </c>
      <c r="O18">
        <f t="shared" si="0"/>
        <v>3.8328563406853311E-2</v>
      </c>
      <c r="P18">
        <f t="shared" si="7"/>
        <v>2.6883541192511684E-3</v>
      </c>
      <c r="Q18">
        <f t="shared" si="3"/>
        <v>-28.463634831303981</v>
      </c>
      <c r="R18">
        <f t="shared" si="4"/>
        <v>76.657126813706626</v>
      </c>
      <c r="S18">
        <f t="shared" si="5"/>
        <v>5.3767082385023368</v>
      </c>
    </row>
    <row r="19" spans="1:19" x14ac:dyDescent="0.2">
      <c r="A19" s="1">
        <v>34896</v>
      </c>
      <c r="B19">
        <v>4154</v>
      </c>
      <c r="C19">
        <v>1406.1</v>
      </c>
      <c r="D19">
        <f t="shared" si="1"/>
        <v>4.1539999999999999</v>
      </c>
      <c r="E19">
        <f t="shared" si="2"/>
        <v>1.4060999999999999</v>
      </c>
      <c r="F19">
        <v>0</v>
      </c>
      <c r="G19">
        <v>0</v>
      </c>
      <c r="M19">
        <v>15</v>
      </c>
      <c r="N19">
        <f t="shared" si="6"/>
        <v>91.422999999999988</v>
      </c>
      <c r="O19">
        <f t="shared" si="0"/>
        <v>4.1009423814867385E-2</v>
      </c>
      <c r="P19">
        <f t="shared" si="7"/>
        <v>2.6808604080140741E-3</v>
      </c>
      <c r="Q19">
        <f t="shared" si="3"/>
        <v>-24.598399046056461</v>
      </c>
      <c r="R19">
        <f t="shared" si="4"/>
        <v>82.018847629734765</v>
      </c>
      <c r="S19">
        <f t="shared" si="5"/>
        <v>5.3617208160281482</v>
      </c>
    </row>
    <row r="20" spans="1:19" x14ac:dyDescent="0.2">
      <c r="A20" s="1">
        <v>34903</v>
      </c>
      <c r="B20">
        <v>4730</v>
      </c>
      <c r="C20">
        <v>1088.5999999999999</v>
      </c>
      <c r="D20">
        <f t="shared" si="1"/>
        <v>4.7300000000000004</v>
      </c>
      <c r="E20">
        <f t="shared" si="2"/>
        <v>1.0886</v>
      </c>
      <c r="F20">
        <v>0</v>
      </c>
      <c r="G20">
        <v>0</v>
      </c>
      <c r="M20">
        <v>16</v>
      </c>
      <c r="N20">
        <f t="shared" si="6"/>
        <v>96.152999999999992</v>
      </c>
      <c r="O20">
        <f t="shared" si="0"/>
        <v>4.368281076463687E-2</v>
      </c>
      <c r="P20">
        <f t="shared" si="7"/>
        <v>2.6733869497694851E-3</v>
      </c>
      <c r="Q20">
        <f t="shared" si="3"/>
        <v>-28.022454995460876</v>
      </c>
      <c r="R20">
        <f t="shared" si="4"/>
        <v>87.365621529273739</v>
      </c>
      <c r="S20">
        <f t="shared" si="5"/>
        <v>5.3467738995389702</v>
      </c>
    </row>
    <row r="21" spans="1:19" x14ac:dyDescent="0.2">
      <c r="A21" s="1">
        <v>34910</v>
      </c>
      <c r="B21">
        <v>4135</v>
      </c>
      <c r="C21">
        <v>596.5</v>
      </c>
      <c r="D21">
        <f t="shared" si="1"/>
        <v>4.1349999999999998</v>
      </c>
      <c r="E21">
        <f t="shared" si="2"/>
        <v>0.59650000000000003</v>
      </c>
      <c r="F21">
        <v>0</v>
      </c>
      <c r="G21">
        <v>0</v>
      </c>
      <c r="M21">
        <v>17</v>
      </c>
      <c r="N21">
        <f t="shared" si="6"/>
        <v>100.288</v>
      </c>
      <c r="O21">
        <f t="shared" si="0"/>
        <v>4.6348745089983545E-2</v>
      </c>
      <c r="P21">
        <f t="shared" si="7"/>
        <v>2.665934325346675E-3</v>
      </c>
      <c r="Q21">
        <f t="shared" si="3"/>
        <v>-24.508974860107472</v>
      </c>
      <c r="R21">
        <f t="shared" si="4"/>
        <v>92.69749017996709</v>
      </c>
      <c r="S21">
        <f t="shared" si="5"/>
        <v>5.3318686506933499</v>
      </c>
    </row>
    <row r="22" spans="1:19" x14ac:dyDescent="0.2">
      <c r="A22" s="1">
        <v>34917</v>
      </c>
      <c r="B22">
        <v>3915</v>
      </c>
      <c r="C22">
        <v>508.8</v>
      </c>
      <c r="D22">
        <f t="shared" si="1"/>
        <v>3.915</v>
      </c>
      <c r="E22">
        <f t="shared" si="2"/>
        <v>0.50880000000000003</v>
      </c>
      <c r="F22">
        <v>0</v>
      </c>
      <c r="G22">
        <v>0</v>
      </c>
      <c r="M22">
        <v>18</v>
      </c>
      <c r="N22">
        <f t="shared" si="6"/>
        <v>104.203</v>
      </c>
      <c r="O22">
        <f t="shared" si="0"/>
        <v>4.9007247566651202E-2</v>
      </c>
      <c r="P22">
        <f t="shared" si="7"/>
        <v>2.6585024766676568E-3</v>
      </c>
      <c r="Q22">
        <f t="shared" si="3"/>
        <v>-23.215919828727195</v>
      </c>
      <c r="R22">
        <f t="shared" si="4"/>
        <v>98.014495133302404</v>
      </c>
      <c r="S22">
        <f t="shared" si="5"/>
        <v>5.3170049533353136</v>
      </c>
    </row>
    <row r="23" spans="1:19" x14ac:dyDescent="0.2">
      <c r="A23" s="1">
        <v>34924</v>
      </c>
      <c r="B23">
        <v>3407</v>
      </c>
      <c r="C23">
        <v>321</v>
      </c>
      <c r="D23">
        <f t="shared" si="1"/>
        <v>3.407</v>
      </c>
      <c r="E23">
        <f t="shared" si="2"/>
        <v>0.32100000000000001</v>
      </c>
      <c r="F23">
        <v>0</v>
      </c>
      <c r="G23">
        <v>0</v>
      </c>
      <c r="M23">
        <v>19</v>
      </c>
      <c r="N23">
        <f t="shared" si="6"/>
        <v>107.61</v>
      </c>
      <c r="O23">
        <f t="shared" si="0"/>
        <v>5.1658338284010563E-2</v>
      </c>
      <c r="P23">
        <f t="shared" si="7"/>
        <v>2.6510907173593612E-3</v>
      </c>
      <c r="Q23">
        <f t="shared" si="3"/>
        <v>-20.212995538433244</v>
      </c>
      <c r="R23">
        <f t="shared" si="4"/>
        <v>103.31667656802112</v>
      </c>
      <c r="S23">
        <f t="shared" si="5"/>
        <v>5.3021814347187224</v>
      </c>
    </row>
    <row r="24" spans="1:19" x14ac:dyDescent="0.2">
      <c r="A24" s="1">
        <v>34931</v>
      </c>
      <c r="B24">
        <v>3315</v>
      </c>
      <c r="C24">
        <v>207.4</v>
      </c>
      <c r="D24">
        <f t="shared" si="1"/>
        <v>3.3149999999999999</v>
      </c>
      <c r="E24">
        <f t="shared" si="2"/>
        <v>0.2074</v>
      </c>
      <c r="F24">
        <v>0</v>
      </c>
      <c r="G24">
        <v>0</v>
      </c>
      <c r="M24">
        <v>20</v>
      </c>
      <c r="N24">
        <f t="shared" si="6"/>
        <v>110.925</v>
      </c>
      <c r="O24">
        <f t="shared" si="0"/>
        <v>5.4302039160796789E-2</v>
      </c>
      <c r="P24">
        <f t="shared" si="7"/>
        <v>2.6437008767862258E-3</v>
      </c>
      <c r="Q24">
        <f t="shared" si="3"/>
        <v>-19.676432769992356</v>
      </c>
      <c r="R24">
        <f t="shared" si="4"/>
        <v>108.60407832159358</v>
      </c>
      <c r="S24">
        <f t="shared" si="5"/>
        <v>5.2874017535724516</v>
      </c>
    </row>
    <row r="25" spans="1:19" x14ac:dyDescent="0.2">
      <c r="A25" s="1">
        <v>34938</v>
      </c>
      <c r="B25">
        <v>3246</v>
      </c>
      <c r="C25">
        <v>115.5</v>
      </c>
      <c r="D25">
        <f t="shared" si="1"/>
        <v>3.246</v>
      </c>
      <c r="E25">
        <f t="shared" si="2"/>
        <v>0.11550000000000001</v>
      </c>
      <c r="F25">
        <v>0</v>
      </c>
      <c r="G25">
        <v>0</v>
      </c>
      <c r="M25">
        <v>21</v>
      </c>
      <c r="N25">
        <f t="shared" si="6"/>
        <v>114.17099999999999</v>
      </c>
      <c r="O25">
        <f t="shared" si="0"/>
        <v>5.693837016927461E-2</v>
      </c>
      <c r="P25">
        <f t="shared" si="7"/>
        <v>2.6363310084778213E-3</v>
      </c>
      <c r="Q25">
        <f t="shared" si="3"/>
        <v>-19.275939599995159</v>
      </c>
      <c r="R25">
        <f t="shared" si="4"/>
        <v>113.87674033854923</v>
      </c>
      <c r="S25">
        <f t="shared" si="5"/>
        <v>5.2726620169556426</v>
      </c>
    </row>
    <row r="26" spans="1:19" x14ac:dyDescent="0.2">
      <c r="A26" s="1">
        <v>34945</v>
      </c>
      <c r="B26">
        <v>2656</v>
      </c>
      <c r="C26">
        <v>185</v>
      </c>
      <c r="D26">
        <f t="shared" si="1"/>
        <v>2.6560000000000001</v>
      </c>
      <c r="E26">
        <f t="shared" si="2"/>
        <v>0.185</v>
      </c>
      <c r="F26">
        <v>0</v>
      </c>
      <c r="G26">
        <v>0</v>
      </c>
      <c r="M26">
        <v>22</v>
      </c>
      <c r="N26">
        <f t="shared" si="6"/>
        <v>116.827</v>
      </c>
      <c r="O26">
        <f t="shared" si="0"/>
        <v>5.9567351854487582E-2</v>
      </c>
      <c r="P26">
        <f t="shared" si="7"/>
        <v>2.6289816852129722E-3</v>
      </c>
      <c r="Q26">
        <f t="shared" si="3"/>
        <v>-15.779717506416073</v>
      </c>
      <c r="R26">
        <f t="shared" si="4"/>
        <v>119.13470370897517</v>
      </c>
      <c r="S26">
        <f t="shared" si="5"/>
        <v>5.2579633704259443</v>
      </c>
    </row>
    <row r="27" spans="1:19" x14ac:dyDescent="0.2">
      <c r="A27" s="1">
        <v>34952</v>
      </c>
      <c r="B27">
        <v>2224</v>
      </c>
      <c r="C27">
        <v>239.8</v>
      </c>
      <c r="D27">
        <f t="shared" si="1"/>
        <v>2.2240000000000002</v>
      </c>
      <c r="E27">
        <f t="shared" si="2"/>
        <v>0.23980000000000001</v>
      </c>
      <c r="F27">
        <v>0</v>
      </c>
      <c r="G27">
        <v>0</v>
      </c>
      <c r="M27">
        <v>23</v>
      </c>
      <c r="N27">
        <f t="shared" si="6"/>
        <v>119.051</v>
      </c>
      <c r="O27">
        <f t="shared" si="0"/>
        <v>6.2189004082728538E-2</v>
      </c>
      <c r="P27">
        <f t="shared" si="7"/>
        <v>2.621652228240956E-3</v>
      </c>
      <c r="Q27">
        <f t="shared" si="3"/>
        <v>-13.219345997626844</v>
      </c>
      <c r="R27">
        <f t="shared" si="4"/>
        <v>124.37800816545708</v>
      </c>
      <c r="S27">
        <f t="shared" si="5"/>
        <v>5.243304456481912</v>
      </c>
    </row>
    <row r="28" spans="1:19" x14ac:dyDescent="0.2">
      <c r="A28" s="1">
        <v>34959</v>
      </c>
      <c r="B28">
        <v>2324</v>
      </c>
      <c r="C28">
        <v>187.1</v>
      </c>
      <c r="D28">
        <f t="shared" si="1"/>
        <v>2.3239999999999998</v>
      </c>
      <c r="E28">
        <f t="shared" si="2"/>
        <v>0.18709999999999999</v>
      </c>
      <c r="F28">
        <v>0</v>
      </c>
      <c r="G28">
        <v>0</v>
      </c>
      <c r="M28">
        <v>24</v>
      </c>
      <c r="N28">
        <f t="shared" si="6"/>
        <v>121.375</v>
      </c>
      <c r="O28">
        <f t="shared" si="0"/>
        <v>6.4803348529340443E-2</v>
      </c>
      <c r="P28">
        <f t="shared" si="7"/>
        <v>2.6143444466119048E-3</v>
      </c>
      <c r="Q28">
        <f t="shared" si="3"/>
        <v>-13.820228181468815</v>
      </c>
      <c r="R28">
        <f t="shared" si="4"/>
        <v>129.60669705868088</v>
      </c>
      <c r="S28">
        <f t="shared" si="5"/>
        <v>5.2286888932238096</v>
      </c>
    </row>
    <row r="29" spans="1:19" x14ac:dyDescent="0.2">
      <c r="A29" s="1">
        <v>34966</v>
      </c>
      <c r="B29">
        <v>2194</v>
      </c>
      <c r="C29">
        <v>107.2</v>
      </c>
      <c r="D29">
        <f t="shared" si="1"/>
        <v>2.194</v>
      </c>
      <c r="E29">
        <f t="shared" si="2"/>
        <v>0.1072</v>
      </c>
      <c r="F29">
        <v>0</v>
      </c>
      <c r="G29">
        <v>0</v>
      </c>
      <c r="M29">
        <v>25</v>
      </c>
      <c r="N29">
        <f t="shared" si="6"/>
        <v>123.569</v>
      </c>
      <c r="O29">
        <f t="shared" si="0"/>
        <v>6.741040494481032E-2</v>
      </c>
      <c r="P29">
        <f t="shared" si="7"/>
        <v>2.6070564154698772E-3</v>
      </c>
      <c r="Q29">
        <f t="shared" si="3"/>
        <v>-13.053276508365739</v>
      </c>
      <c r="R29">
        <f t="shared" si="4"/>
        <v>134.82080988962065</v>
      </c>
      <c r="S29">
        <f t="shared" si="5"/>
        <v>5.2141128309397544</v>
      </c>
    </row>
    <row r="30" spans="1:19" x14ac:dyDescent="0.2">
      <c r="A30" s="1">
        <v>34973</v>
      </c>
      <c r="B30">
        <v>2177</v>
      </c>
      <c r="C30">
        <v>246.2</v>
      </c>
      <c r="D30">
        <f t="shared" si="1"/>
        <v>2.177</v>
      </c>
      <c r="E30">
        <f t="shared" si="2"/>
        <v>0.2462</v>
      </c>
      <c r="F30">
        <v>0</v>
      </c>
      <c r="G30">
        <v>0</v>
      </c>
      <c r="M30">
        <v>26</v>
      </c>
      <c r="N30">
        <f t="shared" si="6"/>
        <v>125.74600000000001</v>
      </c>
      <c r="O30">
        <f t="shared" si="0"/>
        <v>7.001019364604355E-2</v>
      </c>
      <c r="P30">
        <f t="shared" si="7"/>
        <v>2.5997887012332299E-3</v>
      </c>
      <c r="Q30">
        <f t="shared" si="3"/>
        <v>-12.958211755791684</v>
      </c>
      <c r="R30">
        <f t="shared" si="4"/>
        <v>140.02038729208709</v>
      </c>
      <c r="S30">
        <f t="shared" si="5"/>
        <v>5.1995774024664598</v>
      </c>
    </row>
    <row r="31" spans="1:19" x14ac:dyDescent="0.2">
      <c r="A31" s="1">
        <v>34980</v>
      </c>
      <c r="B31">
        <v>2366</v>
      </c>
      <c r="C31">
        <v>156.9</v>
      </c>
      <c r="D31">
        <f t="shared" si="1"/>
        <v>2.3660000000000001</v>
      </c>
      <c r="E31">
        <f t="shared" si="2"/>
        <v>0.15690000000000001</v>
      </c>
      <c r="F31">
        <v>0</v>
      </c>
      <c r="G31">
        <v>0</v>
      </c>
      <c r="M31">
        <v>27</v>
      </c>
      <c r="N31">
        <f t="shared" si="6"/>
        <v>128.11200000000002</v>
      </c>
      <c r="O31">
        <f t="shared" si="0"/>
        <v>7.2602734278731762E-2</v>
      </c>
      <c r="P31">
        <f t="shared" si="7"/>
        <v>2.5925406326882117E-3</v>
      </c>
      <c r="Q31">
        <f t="shared" si="3"/>
        <v>-14.089806691433115</v>
      </c>
      <c r="R31">
        <f t="shared" si="4"/>
        <v>145.20546855746352</v>
      </c>
      <c r="S31">
        <f t="shared" si="5"/>
        <v>5.1850812653764233</v>
      </c>
    </row>
    <row r="32" spans="1:19" x14ac:dyDescent="0.2">
      <c r="A32" s="1">
        <v>34987</v>
      </c>
      <c r="B32">
        <v>2402</v>
      </c>
      <c r="C32">
        <v>170.7</v>
      </c>
      <c r="D32">
        <f t="shared" si="1"/>
        <v>2.4020000000000001</v>
      </c>
      <c r="E32">
        <f t="shared" si="2"/>
        <v>0.17069999999999999</v>
      </c>
      <c r="F32">
        <v>0</v>
      </c>
      <c r="G32">
        <v>0</v>
      </c>
      <c r="M32">
        <v>28</v>
      </c>
      <c r="N32">
        <f t="shared" si="6"/>
        <v>130.51400000000001</v>
      </c>
      <c r="O32">
        <f t="shared" si="0"/>
        <v>7.5188048277529007E-2</v>
      </c>
      <c r="P32">
        <f t="shared" si="7"/>
        <v>2.5853139987972451E-3</v>
      </c>
      <c r="Q32">
        <f t="shared" si="3"/>
        <v>-14.310895757844522</v>
      </c>
      <c r="R32">
        <f t="shared" si="4"/>
        <v>150.37609655505801</v>
      </c>
      <c r="S32">
        <f t="shared" si="5"/>
        <v>5.1706279975944902</v>
      </c>
    </row>
    <row r="33" spans="1:19" x14ac:dyDescent="0.2">
      <c r="A33" s="1">
        <v>34994</v>
      </c>
      <c r="B33">
        <v>2485</v>
      </c>
      <c r="C33">
        <v>114.4</v>
      </c>
      <c r="D33">
        <f t="shared" si="1"/>
        <v>2.4849999999999999</v>
      </c>
      <c r="E33">
        <f t="shared" si="2"/>
        <v>0.1144</v>
      </c>
      <c r="F33">
        <v>0</v>
      </c>
      <c r="G33">
        <v>0</v>
      </c>
      <c r="M33">
        <v>29</v>
      </c>
      <c r="N33">
        <f t="shared" si="6"/>
        <v>132.99900000000002</v>
      </c>
      <c r="O33">
        <f t="shared" si="0"/>
        <v>7.7766155173606855E-2</v>
      </c>
      <c r="P33">
        <f t="shared" si="7"/>
        <v>2.5781068960778475E-3</v>
      </c>
      <c r="Q33">
        <f t="shared" si="3"/>
        <v>-14.812339277824259</v>
      </c>
      <c r="R33">
        <f t="shared" si="4"/>
        <v>155.53231034721369</v>
      </c>
      <c r="S33">
        <f t="shared" si="5"/>
        <v>5.156213792155695</v>
      </c>
    </row>
    <row r="34" spans="1:19" x14ac:dyDescent="0.2">
      <c r="A34" s="1">
        <v>35001</v>
      </c>
      <c r="B34">
        <v>2588</v>
      </c>
      <c r="C34">
        <v>174.4</v>
      </c>
      <c r="D34">
        <f t="shared" si="1"/>
        <v>2.5880000000000001</v>
      </c>
      <c r="E34">
        <f t="shared" si="2"/>
        <v>0.1744</v>
      </c>
      <c r="F34">
        <v>0</v>
      </c>
      <c r="G34">
        <v>0</v>
      </c>
      <c r="M34">
        <v>30</v>
      </c>
      <c r="N34">
        <f t="shared" si="6"/>
        <v>135.58700000000002</v>
      </c>
      <c r="O34">
        <f t="shared" si="0"/>
        <v>8.0337075058265928E-2</v>
      </c>
      <c r="P34">
        <f t="shared" si="7"/>
        <v>2.5709198846590731E-3</v>
      </c>
      <c r="Q34">
        <f t="shared" si="3"/>
        <v>-15.43351603394458</v>
      </c>
      <c r="R34">
        <f t="shared" si="4"/>
        <v>160.67415011653185</v>
      </c>
      <c r="S34">
        <f t="shared" si="5"/>
        <v>5.1418397693181461</v>
      </c>
    </row>
    <row r="35" spans="1:19" x14ac:dyDescent="0.2">
      <c r="A35" s="1">
        <v>35008</v>
      </c>
      <c r="B35">
        <v>2453</v>
      </c>
      <c r="C35">
        <v>579.70000000000005</v>
      </c>
      <c r="D35">
        <f t="shared" si="1"/>
        <v>2.4529999999999998</v>
      </c>
      <c r="E35">
        <f t="shared" si="2"/>
        <v>0.57969999999999999</v>
      </c>
      <c r="F35">
        <v>0</v>
      </c>
      <c r="G35">
        <v>0</v>
      </c>
      <c r="M35">
        <v>31</v>
      </c>
      <c r="N35">
        <f t="shared" si="6"/>
        <v>138.04000000000002</v>
      </c>
      <c r="O35">
        <f t="shared" si="0"/>
        <v>8.2900827359046581E-2</v>
      </c>
      <c r="P35">
        <f t="shared" si="7"/>
        <v>2.5637523007806529E-3</v>
      </c>
      <c r="Q35">
        <f t="shared" si="3"/>
        <v>-14.635293060371527</v>
      </c>
      <c r="R35">
        <f t="shared" si="4"/>
        <v>165.80165471809318</v>
      </c>
      <c r="S35">
        <f t="shared" si="5"/>
        <v>5.1275046015613057</v>
      </c>
    </row>
    <row r="36" spans="1:19" x14ac:dyDescent="0.2">
      <c r="A36" s="1">
        <v>35015</v>
      </c>
      <c r="B36">
        <v>2169</v>
      </c>
      <c r="C36">
        <v>1443.5</v>
      </c>
      <c r="D36">
        <f t="shared" si="1"/>
        <v>2.169</v>
      </c>
      <c r="E36">
        <f t="shared" si="2"/>
        <v>1.4435</v>
      </c>
      <c r="F36">
        <v>0</v>
      </c>
      <c r="G36">
        <v>0</v>
      </c>
      <c r="M36">
        <v>32</v>
      </c>
      <c r="N36">
        <f t="shared" si="6"/>
        <v>140.20900000000003</v>
      </c>
      <c r="O36">
        <f t="shared" si="0"/>
        <v>8.5457433272586036E-2</v>
      </c>
      <c r="P36">
        <f t="shared" si="7"/>
        <v>2.5566059135394559E-3</v>
      </c>
      <c r="Q36">
        <f t="shared" si="3"/>
        <v>-12.94692305723553</v>
      </c>
      <c r="R36">
        <f t="shared" si="4"/>
        <v>170.91486654517206</v>
      </c>
      <c r="S36">
        <f t="shared" si="5"/>
        <v>5.1132118270789118</v>
      </c>
    </row>
    <row r="37" spans="1:19" x14ac:dyDescent="0.2">
      <c r="A37" s="1">
        <v>35022</v>
      </c>
      <c r="B37">
        <v>2240</v>
      </c>
      <c r="C37">
        <v>1695.7</v>
      </c>
      <c r="D37">
        <f t="shared" si="1"/>
        <v>2.2400000000000002</v>
      </c>
      <c r="E37">
        <f t="shared" si="2"/>
        <v>1.6957</v>
      </c>
      <c r="F37">
        <v>0</v>
      </c>
      <c r="G37">
        <v>0</v>
      </c>
      <c r="M37">
        <v>33</v>
      </c>
      <c r="N37">
        <f t="shared" si="6"/>
        <v>142.44900000000004</v>
      </c>
      <c r="O37">
        <f t="shared" ref="O37:O56" si="8">1-($N$2/($N$2+M37))^$N$1</f>
        <v>8.8006912113176128E-2</v>
      </c>
      <c r="P37">
        <f t="shared" si="7"/>
        <v>2.5494788405900914E-3</v>
      </c>
      <c r="Q37">
        <f t="shared" si="3"/>
        <v>-13.376980549942582</v>
      </c>
      <c r="R37">
        <f t="shared" si="4"/>
        <v>176.01382422635226</v>
      </c>
      <c r="S37">
        <f t="shared" si="5"/>
        <v>5.0989576811801829</v>
      </c>
    </row>
    <row r="38" spans="1:19" x14ac:dyDescent="0.2">
      <c r="A38" s="1">
        <v>35029</v>
      </c>
      <c r="B38">
        <v>2590</v>
      </c>
      <c r="C38">
        <v>2294.5</v>
      </c>
      <c r="D38">
        <f t="shared" si="1"/>
        <v>2.59</v>
      </c>
      <c r="E38">
        <f t="shared" si="2"/>
        <v>2.2945000000000002</v>
      </c>
      <c r="F38">
        <v>0</v>
      </c>
      <c r="G38">
        <v>0</v>
      </c>
      <c r="M38">
        <v>34</v>
      </c>
      <c r="N38">
        <f t="shared" si="6"/>
        <v>145.03900000000004</v>
      </c>
      <c r="O38">
        <f t="shared" si="8"/>
        <v>9.0549283146334814E-2</v>
      </c>
      <c r="P38">
        <f t="shared" si="7"/>
        <v>2.5423710331586857E-3</v>
      </c>
      <c r="Q38">
        <f t="shared" si="3"/>
        <v>-15.474364623391072</v>
      </c>
      <c r="R38">
        <f t="shared" si="4"/>
        <v>181.09856629266963</v>
      </c>
      <c r="S38">
        <f t="shared" si="5"/>
        <v>5.0847420663173715</v>
      </c>
    </row>
    <row r="39" spans="1:19" x14ac:dyDescent="0.2">
      <c r="A39" s="1">
        <v>35036</v>
      </c>
      <c r="B39">
        <v>2479</v>
      </c>
      <c r="C39">
        <v>3910</v>
      </c>
      <c r="D39">
        <f t="shared" si="1"/>
        <v>2.4790000000000001</v>
      </c>
      <c r="E39">
        <f t="shared" si="2"/>
        <v>3.91</v>
      </c>
      <c r="F39">
        <v>1</v>
      </c>
      <c r="G39">
        <v>0</v>
      </c>
      <c r="M39">
        <v>35</v>
      </c>
      <c r="N39">
        <f t="shared" si="6"/>
        <v>147.51800000000006</v>
      </c>
      <c r="O39">
        <f t="shared" si="8"/>
        <v>9.3084567391922834E-2</v>
      </c>
      <c r="P39">
        <f t="shared" si="7"/>
        <v>2.5352842455880209E-3</v>
      </c>
      <c r="Q39">
        <f t="shared" si="3"/>
        <v>-14.818097359554017</v>
      </c>
      <c r="R39">
        <f t="shared" si="4"/>
        <v>186.16913478384566</v>
      </c>
      <c r="S39">
        <f t="shared" si="5"/>
        <v>5.0705684911760418</v>
      </c>
    </row>
    <row r="40" spans="1:19" x14ac:dyDescent="0.2">
      <c r="A40" s="1">
        <v>35043</v>
      </c>
      <c r="B40">
        <v>2978</v>
      </c>
      <c r="C40">
        <v>5397.9</v>
      </c>
      <c r="D40">
        <f t="shared" si="1"/>
        <v>2.9780000000000002</v>
      </c>
      <c r="E40">
        <f t="shared" si="2"/>
        <v>5.3978999999999999</v>
      </c>
      <c r="F40">
        <v>1</v>
      </c>
      <c r="G40">
        <v>0</v>
      </c>
      <c r="M40">
        <v>36</v>
      </c>
      <c r="N40">
        <f t="shared" si="6"/>
        <v>150.49600000000007</v>
      </c>
      <c r="O40">
        <f t="shared" si="8"/>
        <v>9.5612784003154316E-2</v>
      </c>
      <c r="P40">
        <f t="shared" si="7"/>
        <v>2.5282166112314819E-3</v>
      </c>
      <c r="Q40">
        <f t="shared" si="3"/>
        <v>-17.809158059963039</v>
      </c>
      <c r="R40">
        <f t="shared" si="4"/>
        <v>191.22556800630863</v>
      </c>
      <c r="S40">
        <f t="shared" si="5"/>
        <v>5.0564332224629638</v>
      </c>
    </row>
    <row r="41" spans="1:19" x14ac:dyDescent="0.2">
      <c r="A41" s="1">
        <v>35050</v>
      </c>
      <c r="B41">
        <v>4167</v>
      </c>
      <c r="C41">
        <v>6417.2</v>
      </c>
      <c r="D41">
        <f t="shared" si="1"/>
        <v>4.1669999999999998</v>
      </c>
      <c r="E41">
        <f t="shared" si="2"/>
        <v>6.4172000000000002</v>
      </c>
      <c r="F41">
        <v>1</v>
      </c>
      <c r="G41">
        <v>0</v>
      </c>
      <c r="M41">
        <v>37</v>
      </c>
      <c r="N41">
        <f t="shared" si="6"/>
        <v>154.66300000000007</v>
      </c>
      <c r="O41">
        <f t="shared" si="8"/>
        <v>9.8133952084875964E-2</v>
      </c>
      <c r="P41">
        <f t="shared" si="7"/>
        <v>2.5211680817216475E-3</v>
      </c>
      <c r="Q41">
        <f t="shared" si="3"/>
        <v>-24.931298345821702</v>
      </c>
      <c r="R41">
        <f t="shared" si="4"/>
        <v>196.26790416975192</v>
      </c>
      <c r="S41">
        <f t="shared" si="5"/>
        <v>5.042336163443295</v>
      </c>
    </row>
    <row r="42" spans="1:19" x14ac:dyDescent="0.2">
      <c r="A42" s="1">
        <v>35057</v>
      </c>
      <c r="B42">
        <v>8225</v>
      </c>
      <c r="C42">
        <v>6418</v>
      </c>
      <c r="D42">
        <f t="shared" si="1"/>
        <v>8.2249999999999996</v>
      </c>
      <c r="E42">
        <f t="shared" si="2"/>
        <v>6.4180000000000001</v>
      </c>
      <c r="F42">
        <v>1</v>
      </c>
      <c r="G42">
        <v>1</v>
      </c>
      <c r="M42">
        <v>38</v>
      </c>
      <c r="N42">
        <f t="shared" si="6"/>
        <v>162.88800000000006</v>
      </c>
      <c r="O42">
        <f t="shared" si="8"/>
        <v>0.1006480924816463</v>
      </c>
      <c r="P42">
        <f t="shared" si="7"/>
        <v>2.5141403967703368E-3</v>
      </c>
      <c r="Q42">
        <f t="shared" si="3"/>
        <v>-49.233405068212292</v>
      </c>
      <c r="R42">
        <f t="shared" si="4"/>
        <v>201.2961849632926</v>
      </c>
      <c r="S42">
        <f t="shared" si="5"/>
        <v>5.0282807935406737</v>
      </c>
    </row>
    <row r="43" spans="1:19" x14ac:dyDescent="0.2">
      <c r="A43" s="1">
        <v>35064</v>
      </c>
      <c r="B43">
        <v>7502</v>
      </c>
      <c r="C43">
        <v>7969.2</v>
      </c>
      <c r="D43">
        <f t="shared" si="1"/>
        <v>7.5019999999999998</v>
      </c>
      <c r="E43">
        <f t="shared" si="2"/>
        <v>7.9691999999999998</v>
      </c>
      <c r="F43">
        <v>1</v>
      </c>
      <c r="G43">
        <v>0</v>
      </c>
      <c r="M43">
        <v>39</v>
      </c>
      <c r="N43">
        <f t="shared" si="6"/>
        <v>170.39000000000007</v>
      </c>
      <c r="O43">
        <f t="shared" si="8"/>
        <v>0.10315522418694489</v>
      </c>
      <c r="P43">
        <f t="shared" si="7"/>
        <v>2.5071317052985931E-3</v>
      </c>
      <c r="Q43">
        <f t="shared" si="3"/>
        <v>-44.926596678086227</v>
      </c>
      <c r="R43">
        <f t="shared" si="4"/>
        <v>206.31044837388978</v>
      </c>
      <c r="S43">
        <f t="shared" si="5"/>
        <v>5.0142634105971862</v>
      </c>
    </row>
    <row r="44" spans="1:19" x14ac:dyDescent="0.2">
      <c r="A44" s="1">
        <v>35071</v>
      </c>
      <c r="B44">
        <v>4967</v>
      </c>
      <c r="C44">
        <v>8870</v>
      </c>
      <c r="D44">
        <f t="shared" si="1"/>
        <v>4.9669999999999996</v>
      </c>
      <c r="E44">
        <f t="shared" si="2"/>
        <v>8.8699999999999992</v>
      </c>
      <c r="F44">
        <v>0</v>
      </c>
      <c r="G44">
        <v>0</v>
      </c>
      <c r="M44">
        <v>40</v>
      </c>
      <c r="N44">
        <f t="shared" si="6"/>
        <v>175.35700000000008</v>
      </c>
      <c r="O44">
        <f t="shared" si="8"/>
        <v>0.10565536673895992</v>
      </c>
      <c r="P44">
        <f t="shared" si="7"/>
        <v>2.5001425520150278E-3</v>
      </c>
      <c r="Q44">
        <f t="shared" si="3"/>
        <v>-29.759321191216365</v>
      </c>
      <c r="R44">
        <f t="shared" si="4"/>
        <v>211.31073347791985</v>
      </c>
      <c r="S44">
        <f t="shared" si="5"/>
        <v>5.0002851040300555</v>
      </c>
    </row>
    <row r="45" spans="1:19" x14ac:dyDescent="0.2">
      <c r="A45" s="1">
        <v>35078</v>
      </c>
      <c r="B45">
        <v>4283</v>
      </c>
      <c r="C45">
        <v>9017.9</v>
      </c>
      <c r="D45">
        <f t="shared" si="1"/>
        <v>4.2830000000000004</v>
      </c>
      <c r="E45">
        <f t="shared" si="2"/>
        <v>9.0178999999999991</v>
      </c>
      <c r="F45">
        <v>0</v>
      </c>
      <c r="G45">
        <v>0</v>
      </c>
      <c r="M45">
        <v>41</v>
      </c>
      <c r="N45">
        <f t="shared" si="6"/>
        <v>179.64000000000007</v>
      </c>
      <c r="O45">
        <f t="shared" si="8"/>
        <v>0.10814853903039223</v>
      </c>
      <c r="P45">
        <f t="shared" si="7"/>
        <v>2.4931722914323107E-3</v>
      </c>
      <c r="Q45">
        <f t="shared" si="3"/>
        <v>-25.673155887779785</v>
      </c>
      <c r="R45">
        <f t="shared" si="4"/>
        <v>216.29707806078446</v>
      </c>
      <c r="S45">
        <f t="shared" si="5"/>
        <v>4.9863445828646213</v>
      </c>
    </row>
    <row r="46" spans="1:19" x14ac:dyDescent="0.2">
      <c r="A46" s="1">
        <v>35085</v>
      </c>
      <c r="B46">
        <v>4694</v>
      </c>
      <c r="C46">
        <v>8945.7999999999993</v>
      </c>
      <c r="D46">
        <f t="shared" si="1"/>
        <v>4.694</v>
      </c>
      <c r="E46">
        <f t="shared" si="2"/>
        <v>8.9457999999999984</v>
      </c>
      <c r="F46">
        <v>0</v>
      </c>
      <c r="G46">
        <v>0</v>
      </c>
      <c r="M46">
        <v>42</v>
      </c>
      <c r="N46">
        <f t="shared" si="6"/>
        <v>184.33400000000006</v>
      </c>
      <c r="O46">
        <f t="shared" si="8"/>
        <v>0.11063476167433661</v>
      </c>
      <c r="P46">
        <f t="shared" si="7"/>
        <v>2.4862226439443802E-3</v>
      </c>
      <c r="Q46">
        <f t="shared" si="3"/>
        <v>-28.149874490351891</v>
      </c>
      <c r="R46">
        <f t="shared" si="4"/>
        <v>221.26952334867323</v>
      </c>
      <c r="S46">
        <f t="shared" si="5"/>
        <v>4.9724452878887604</v>
      </c>
    </row>
    <row r="47" spans="1:19" x14ac:dyDescent="0.2">
      <c r="A47" s="1">
        <v>35092</v>
      </c>
      <c r="B47">
        <v>5030</v>
      </c>
      <c r="C47">
        <v>9594.4</v>
      </c>
      <c r="D47">
        <f t="shared" si="1"/>
        <v>5.03</v>
      </c>
      <c r="E47">
        <f t="shared" si="2"/>
        <v>9.5944000000000003</v>
      </c>
      <c r="F47">
        <v>0</v>
      </c>
      <c r="G47">
        <v>0</v>
      </c>
      <c r="M47">
        <v>43</v>
      </c>
      <c r="N47">
        <f t="shared" si="6"/>
        <v>189.36400000000006</v>
      </c>
      <c r="O47">
        <f t="shared" si="8"/>
        <v>0.11311405345336334</v>
      </c>
      <c r="P47">
        <f t="shared" si="7"/>
        <v>2.4792917790267266E-3</v>
      </c>
      <c r="Q47">
        <f t="shared" si="3"/>
        <v>-30.178905132787197</v>
      </c>
      <c r="R47">
        <f t="shared" si="4"/>
        <v>226.22810690672668</v>
      </c>
      <c r="S47">
        <f t="shared" si="5"/>
        <v>4.9585835580534532</v>
      </c>
    </row>
    <row r="48" spans="1:19" x14ac:dyDescent="0.2">
      <c r="A48" s="1">
        <v>35099</v>
      </c>
      <c r="B48">
        <v>5580</v>
      </c>
      <c r="C48">
        <v>9960.7000000000007</v>
      </c>
      <c r="D48">
        <f t="shared" si="1"/>
        <v>5.58</v>
      </c>
      <c r="E48">
        <f t="shared" si="2"/>
        <v>9.960700000000001</v>
      </c>
      <c r="F48">
        <v>0</v>
      </c>
      <c r="G48">
        <v>0</v>
      </c>
      <c r="M48">
        <v>44</v>
      </c>
      <c r="N48">
        <f t="shared" si="6"/>
        <v>194.94400000000007</v>
      </c>
      <c r="O48">
        <f t="shared" si="8"/>
        <v>0.11558643310261141</v>
      </c>
      <c r="P48">
        <f t="shared" si="7"/>
        <v>2.4723796492480687E-3</v>
      </c>
      <c r="Q48">
        <f t="shared" si="3"/>
        <v>-33.494363876333622</v>
      </c>
      <c r="R48">
        <f t="shared" si="4"/>
        <v>231.17286620522282</v>
      </c>
      <c r="S48">
        <f t="shared" si="5"/>
        <v>4.9447592984961375</v>
      </c>
    </row>
    <row r="49" spans="1:19" x14ac:dyDescent="0.2">
      <c r="A49" s="1">
        <v>35106</v>
      </c>
      <c r="B49">
        <v>6933</v>
      </c>
      <c r="C49">
        <v>10371.700000000001</v>
      </c>
      <c r="D49">
        <f t="shared" si="1"/>
        <v>6.9329999999999998</v>
      </c>
      <c r="E49">
        <f t="shared" si="2"/>
        <v>10.371700000000001</v>
      </c>
      <c r="F49">
        <v>0</v>
      </c>
      <c r="G49">
        <v>0</v>
      </c>
      <c r="M49">
        <v>45</v>
      </c>
      <c r="N49">
        <f t="shared" si="6"/>
        <v>201.87700000000007</v>
      </c>
      <c r="O49">
        <f t="shared" si="8"/>
        <v>0.1180519210632659</v>
      </c>
      <c r="P49">
        <f t="shared" si="7"/>
        <v>2.4654879606544888E-3</v>
      </c>
      <c r="Q49">
        <f t="shared" si="3"/>
        <v>-41.635199257187146</v>
      </c>
      <c r="R49">
        <f t="shared" si="4"/>
        <v>236.10384212653179</v>
      </c>
      <c r="S49">
        <f t="shared" si="5"/>
        <v>4.9309759213089777</v>
      </c>
    </row>
    <row r="50" spans="1:19" x14ac:dyDescent="0.2">
      <c r="A50" s="1">
        <v>35113</v>
      </c>
      <c r="B50">
        <v>8967</v>
      </c>
      <c r="C50">
        <v>9660.7000000000007</v>
      </c>
      <c r="D50">
        <f t="shared" si="1"/>
        <v>8.9670000000000005</v>
      </c>
      <c r="E50">
        <f t="shared" si="2"/>
        <v>9.6607000000000003</v>
      </c>
      <c r="F50">
        <v>0</v>
      </c>
      <c r="G50">
        <v>0</v>
      </c>
      <c r="M50">
        <v>46</v>
      </c>
      <c r="N50">
        <f t="shared" si="6"/>
        <v>210.84400000000008</v>
      </c>
      <c r="O50">
        <f t="shared" si="8"/>
        <v>0.12051053596125372</v>
      </c>
      <c r="P50">
        <f t="shared" si="7"/>
        <v>2.4586148979878208E-3</v>
      </c>
      <c r="Q50">
        <f t="shared" si="3"/>
        <v>-53.8751450493465</v>
      </c>
      <c r="R50">
        <f t="shared" si="4"/>
        <v>241.02107192250745</v>
      </c>
      <c r="S50">
        <f t="shared" si="5"/>
        <v>4.9172297959756417</v>
      </c>
    </row>
    <row r="51" spans="1:19" x14ac:dyDescent="0.2">
      <c r="A51" s="1">
        <v>35120</v>
      </c>
      <c r="B51">
        <v>9443</v>
      </c>
      <c r="C51">
        <v>10335.700000000001</v>
      </c>
      <c r="D51">
        <f t="shared" si="1"/>
        <v>9.4429999999999996</v>
      </c>
      <c r="E51">
        <f t="shared" si="2"/>
        <v>10.335700000000001</v>
      </c>
      <c r="F51">
        <v>0</v>
      </c>
      <c r="G51">
        <v>0</v>
      </c>
      <c r="M51">
        <v>47</v>
      </c>
      <c r="N51">
        <f t="shared" si="6"/>
        <v>220.28700000000009</v>
      </c>
      <c r="O51">
        <f t="shared" si="8"/>
        <v>0.12296229637546574</v>
      </c>
      <c r="P51">
        <f t="shared" si="7"/>
        <v>2.4517604142120231E-3</v>
      </c>
      <c r="Q51">
        <f t="shared" si="3"/>
        <v>-56.761391180709147</v>
      </c>
      <c r="R51">
        <f t="shared" si="4"/>
        <v>245.92459275093148</v>
      </c>
      <c r="S51">
        <f t="shared" si="5"/>
        <v>4.9035208284240461</v>
      </c>
    </row>
    <row r="52" spans="1:19" x14ac:dyDescent="0.2">
      <c r="A52" s="1">
        <v>35127</v>
      </c>
      <c r="B52">
        <v>9011</v>
      </c>
      <c r="C52">
        <v>8846.4</v>
      </c>
      <c r="D52">
        <f t="shared" si="1"/>
        <v>9.0109999999999992</v>
      </c>
      <c r="E52">
        <f t="shared" si="2"/>
        <v>8.8463999999999992</v>
      </c>
      <c r="F52">
        <v>0</v>
      </c>
      <c r="G52">
        <v>0</v>
      </c>
      <c r="M52">
        <v>48</v>
      </c>
      <c r="N52">
        <f t="shared" si="6"/>
        <v>229.29800000000009</v>
      </c>
      <c r="O52">
        <f t="shared" si="8"/>
        <v>0.1254072225766113</v>
      </c>
      <c r="P52">
        <f t="shared" si="7"/>
        <v>2.4449262011455586E-3</v>
      </c>
      <c r="Q52">
        <f t="shared" si="3"/>
        <v>-54.189814204563454</v>
      </c>
      <c r="R52">
        <f t="shared" si="4"/>
        <v>250.81444515322261</v>
      </c>
      <c r="S52">
        <f t="shared" si="5"/>
        <v>4.8898524022911172</v>
      </c>
    </row>
    <row r="53" spans="1:19" x14ac:dyDescent="0.2">
      <c r="A53" s="1">
        <v>35134</v>
      </c>
      <c r="B53">
        <v>10025</v>
      </c>
      <c r="C53">
        <v>8282.4</v>
      </c>
      <c r="D53">
        <f t="shared" si="1"/>
        <v>10.025</v>
      </c>
      <c r="E53">
        <f t="shared" si="2"/>
        <v>8.2823999999999991</v>
      </c>
      <c r="F53">
        <v>0</v>
      </c>
      <c r="G53">
        <v>0</v>
      </c>
      <c r="M53">
        <v>49</v>
      </c>
      <c r="N53">
        <f t="shared" si="6"/>
        <v>239.32300000000009</v>
      </c>
      <c r="O53">
        <f t="shared" si="8"/>
        <v>0.12784533303528001</v>
      </c>
      <c r="P53">
        <f t="shared" si="7"/>
        <v>2.4381104586687075E-3</v>
      </c>
      <c r="Q53">
        <f t="shared" si="3"/>
        <v>-60.31573271720913</v>
      </c>
      <c r="R53">
        <f t="shared" si="4"/>
        <v>255.69066607056001</v>
      </c>
      <c r="S53">
        <f t="shared" si="5"/>
        <v>4.8762209173374149</v>
      </c>
    </row>
    <row r="54" spans="1:19" x14ac:dyDescent="0.2">
      <c r="A54" s="1">
        <v>35141</v>
      </c>
      <c r="B54">
        <v>10601</v>
      </c>
      <c r="C54">
        <v>8033.3</v>
      </c>
      <c r="D54">
        <f t="shared" si="1"/>
        <v>10.601000000000001</v>
      </c>
      <c r="E54">
        <f t="shared" si="2"/>
        <v>8.0333000000000006</v>
      </c>
      <c r="F54">
        <v>0</v>
      </c>
      <c r="G54">
        <v>0</v>
      </c>
      <c r="M54">
        <v>50</v>
      </c>
      <c r="N54">
        <f t="shared" si="6"/>
        <v>249.92400000000009</v>
      </c>
      <c r="O54">
        <f t="shared" si="8"/>
        <v>0.13027664617541812</v>
      </c>
      <c r="P54">
        <f t="shared" si="7"/>
        <v>2.4313131401381138E-3</v>
      </c>
      <c r="Q54">
        <f t="shared" si="3"/>
        <v>-63.810851399179313</v>
      </c>
      <c r="R54">
        <f t="shared" si="4"/>
        <v>260.55329235083622</v>
      </c>
      <c r="S54">
        <f t="shared" si="5"/>
        <v>4.8626262802762277</v>
      </c>
    </row>
    <row r="55" spans="1:19" x14ac:dyDescent="0.2">
      <c r="A55" s="1">
        <v>35148</v>
      </c>
      <c r="B55">
        <v>11083</v>
      </c>
      <c r="C55">
        <v>6769.2</v>
      </c>
      <c r="D55">
        <f t="shared" si="1"/>
        <v>11.083</v>
      </c>
      <c r="E55">
        <f t="shared" si="2"/>
        <v>6.7691999999999997</v>
      </c>
      <c r="F55">
        <v>0</v>
      </c>
      <c r="G55">
        <v>0</v>
      </c>
      <c r="M55">
        <v>51</v>
      </c>
      <c r="N55">
        <f t="shared" si="6"/>
        <v>261.00700000000012</v>
      </c>
      <c r="O55">
        <f t="shared" si="8"/>
        <v>0.13270118209868043</v>
      </c>
      <c r="P55">
        <f t="shared" si="7"/>
        <v>2.4245359232623054E-3</v>
      </c>
      <c r="Q55">
        <f t="shared" si="3"/>
        <v>-66.743102149344224</v>
      </c>
      <c r="R55">
        <f t="shared" si="4"/>
        <v>265.40236419736084</v>
      </c>
      <c r="S55">
        <f t="shared" si="5"/>
        <v>4.8490718465246108</v>
      </c>
    </row>
    <row r="56" spans="1:19" x14ac:dyDescent="0.2">
      <c r="A56" s="1">
        <v>35155</v>
      </c>
      <c r="B56">
        <v>11136</v>
      </c>
      <c r="C56">
        <v>5454</v>
      </c>
      <c r="D56">
        <f t="shared" si="1"/>
        <v>11.135999999999999</v>
      </c>
      <c r="E56">
        <f t="shared" si="2"/>
        <v>5.4539999999999997</v>
      </c>
      <c r="F56">
        <v>0</v>
      </c>
      <c r="G56">
        <v>0</v>
      </c>
      <c r="M56">
        <v>52</v>
      </c>
      <c r="N56">
        <f t="shared" si="6"/>
        <v>272.14300000000014</v>
      </c>
      <c r="O56">
        <f t="shared" si="8"/>
        <v>0.13511895912161509</v>
      </c>
      <c r="P56">
        <f t="shared" si="7"/>
        <v>2.417777022934664E-3</v>
      </c>
      <c r="Q56">
        <f t="shared" si="3"/>
        <v>-67.09336152942484</v>
      </c>
      <c r="R56">
        <f t="shared" si="4"/>
        <v>270.23791824323018</v>
      </c>
      <c r="S56">
        <f t="shared" si="5"/>
        <v>4.835554045869328</v>
      </c>
    </row>
    <row r="57" spans="1:19" x14ac:dyDescent="0.2">
      <c r="M57" s="3" t="s">
        <v>10</v>
      </c>
      <c r="Q57">
        <f>(B2-N56)*LN(1-O56)</f>
        <v>-250.82143528569125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zoomScaleNormal="100" workbookViewId="0">
      <selection activeCell="N2" sqref="N2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2.140625" customWidth="1"/>
    <col min="9" max="11" width="10" customWidth="1"/>
    <col min="12" max="12" width="14.85546875" bestFit="1" customWidth="1"/>
    <col min="13" max="13" width="11" bestFit="1" customWidth="1"/>
    <col min="19" max="19" width="9.85546875" customWidth="1"/>
    <col min="20" max="20" width="10.28515625" customWidth="1"/>
  </cols>
  <sheetData>
    <row r="1" spans="1:23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 s="2">
        <v>222.17182397329083</v>
      </c>
    </row>
    <row r="2" spans="1:23" x14ac:dyDescent="0.2">
      <c r="A2" s="2" t="s">
        <v>12</v>
      </c>
      <c r="B2">
        <f>B1/1000</f>
        <v>2000</v>
      </c>
      <c r="I2" s="2" t="s">
        <v>87</v>
      </c>
      <c r="J2">
        <f>CORREL(R12:R63,N12:N63)</f>
        <v>0.99906247342027421</v>
      </c>
      <c r="K2">
        <f>CORREL(S12:S63,D12:D63)</f>
        <v>0.8599271990458206</v>
      </c>
      <c r="M2" s="2" t="s">
        <v>14</v>
      </c>
      <c r="N2">
        <v>87766.583441468174</v>
      </c>
    </row>
    <row r="3" spans="1:23" x14ac:dyDescent="0.2">
      <c r="I3" s="2" t="s">
        <v>88</v>
      </c>
      <c r="J3">
        <f>AVERAGE(V12:V63)</f>
        <v>2.2929207561075255</v>
      </c>
      <c r="K3">
        <f>AVERAGE(W12:W63)</f>
        <v>17.368265111955413</v>
      </c>
      <c r="M3" s="2" t="s">
        <v>16</v>
      </c>
      <c r="N3">
        <v>3.3649210855017174E-2</v>
      </c>
    </row>
    <row r="4" spans="1:23" x14ac:dyDescent="0.2">
      <c r="M4" s="2" t="s">
        <v>22</v>
      </c>
      <c r="N4">
        <v>0.18857054288254482</v>
      </c>
    </row>
    <row r="5" spans="1:23" x14ac:dyDescent="0.2">
      <c r="M5" s="2" t="s">
        <v>23</v>
      </c>
      <c r="N5">
        <v>0.60998626818805313</v>
      </c>
    </row>
    <row r="6" spans="1:23" x14ac:dyDescent="0.2">
      <c r="M6" s="2" t="s">
        <v>35</v>
      </c>
      <c r="N6">
        <v>-5.2507257422145785E-2</v>
      </c>
      <c r="O6" s="2" t="s">
        <v>48</v>
      </c>
      <c r="P6">
        <v>1E-4</v>
      </c>
    </row>
    <row r="7" spans="1:23" x14ac:dyDescent="0.2">
      <c r="M7" s="2" t="s">
        <v>36</v>
      </c>
      <c r="N7">
        <v>-0.42920431329712738</v>
      </c>
      <c r="O7" s="2" t="s">
        <v>49</v>
      </c>
      <c r="P7" s="2">
        <v>0.39494489451224157</v>
      </c>
    </row>
    <row r="8" spans="1:23" x14ac:dyDescent="0.2">
      <c r="M8" s="2" t="s">
        <v>37</v>
      </c>
      <c r="N8">
        <v>0.610070294895528</v>
      </c>
      <c r="O8" s="2" t="s">
        <v>50</v>
      </c>
      <c r="P8">
        <v>0.999</v>
      </c>
    </row>
    <row r="9" spans="1:23" x14ac:dyDescent="0.2">
      <c r="M9" s="2" t="s">
        <v>38</v>
      </c>
      <c r="N9">
        <v>-0.85013613248769548</v>
      </c>
      <c r="O9" s="2" t="s">
        <v>51</v>
      </c>
      <c r="P9">
        <v>0.94768578156942562</v>
      </c>
    </row>
    <row r="10" spans="1:23" x14ac:dyDescent="0.2">
      <c r="Q10">
        <f>SUM(Q12:Q64)</f>
        <v>-1845.3674345374491</v>
      </c>
    </row>
    <row r="11" spans="1:23" x14ac:dyDescent="0.2">
      <c r="A11" t="s">
        <v>1</v>
      </c>
      <c r="B11" t="s">
        <v>2</v>
      </c>
      <c r="C11" t="s">
        <v>0</v>
      </c>
      <c r="D11" s="2" t="s">
        <v>27</v>
      </c>
      <c r="E11" s="2" t="s">
        <v>9</v>
      </c>
      <c r="F11" s="2" t="s">
        <v>20</v>
      </c>
      <c r="G11" s="2" t="s">
        <v>21</v>
      </c>
      <c r="H11" s="2" t="s">
        <v>32</v>
      </c>
      <c r="I11" s="2" t="s">
        <v>33</v>
      </c>
      <c r="J11" s="2" t="s">
        <v>34</v>
      </c>
      <c r="K11" s="2" t="s">
        <v>31</v>
      </c>
      <c r="M11" s="2" t="s">
        <v>1</v>
      </c>
      <c r="N11" s="2" t="s">
        <v>29</v>
      </c>
      <c r="O11" s="2" t="s">
        <v>6</v>
      </c>
      <c r="P11" s="2" t="s">
        <v>15</v>
      </c>
      <c r="Q11" s="2" t="s">
        <v>7</v>
      </c>
      <c r="R11" s="2" t="s">
        <v>28</v>
      </c>
      <c r="S11" s="2" t="s">
        <v>26</v>
      </c>
      <c r="T11" s="2" t="s">
        <v>17</v>
      </c>
      <c r="U11" s="2" t="s">
        <v>18</v>
      </c>
      <c r="V11" s="2" t="s">
        <v>91</v>
      </c>
      <c r="W11" s="2" t="s">
        <v>92</v>
      </c>
    </row>
    <row r="12" spans="1:23" x14ac:dyDescent="0.2">
      <c r="A12" s="1">
        <v>34798</v>
      </c>
      <c r="B12">
        <v>5250</v>
      </c>
      <c r="C12">
        <v>1709.8</v>
      </c>
      <c r="D12">
        <f>B12/1000</f>
        <v>5.25</v>
      </c>
      <c r="E12">
        <f>C12/1000</f>
        <v>1.7098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1</v>
      </c>
      <c r="N12">
        <f>D12</f>
        <v>5.25</v>
      </c>
      <c r="O12">
        <f>1-($N$2/($N$2+U12))^$N$1</f>
        <v>2.67769748089286E-3</v>
      </c>
      <c r="P12">
        <f>O12</f>
        <v>2.67769748089286E-3</v>
      </c>
      <c r="Q12">
        <f>D12*LN(P12)</f>
        <v>-31.094689513964507</v>
      </c>
      <c r="R12">
        <f>$B$2*O12</f>
        <v>5.3553949617857199</v>
      </c>
      <c r="S12">
        <f>$B$2*P12</f>
        <v>5.3553949617857199</v>
      </c>
      <c r="T12">
        <f t="array" ref="T12">EXP(SUMPRODUCT(TRANSPOSE(N$3:N$9),E12:K12))</f>
        <v>1.059220669980526</v>
      </c>
      <c r="U12">
        <f>T12</f>
        <v>1.059220669980526</v>
      </c>
      <c r="V12">
        <f>100*ABS(R12-N12)/N12</f>
        <v>2.0075230816327609</v>
      </c>
      <c r="W12">
        <f>100*ABS(S12-D12)/D12</f>
        <v>2.0075230816327609</v>
      </c>
    </row>
    <row r="13" spans="1:23" x14ac:dyDescent="0.2">
      <c r="A13" s="1">
        <v>34805</v>
      </c>
      <c r="B13">
        <v>5482</v>
      </c>
      <c r="C13">
        <v>2748</v>
      </c>
      <c r="D13">
        <f t="shared" ref="D13:E63" si="0">B13/1000</f>
        <v>5.4820000000000002</v>
      </c>
      <c r="E13">
        <f t="shared" si="0"/>
        <v>2.7480000000000002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2</v>
      </c>
      <c r="N13">
        <f>D13+N12</f>
        <v>10.731999999999999</v>
      </c>
      <c r="O13">
        <f t="shared" ref="O13:O63" si="1">1-($N$2/($N$2+U13))^$N$1</f>
        <v>5.4430018032493033E-3</v>
      </c>
      <c r="P13">
        <f>O13-O12</f>
        <v>2.7653043223564433E-3</v>
      </c>
      <c r="Q13">
        <f t="shared" ref="Q13:Q63" si="2">D13*LN(P13)</f>
        <v>-32.292294349931431</v>
      </c>
      <c r="R13">
        <f t="shared" ref="R13:R63" si="3">$B$2*O13</f>
        <v>10.886003606498607</v>
      </c>
      <c r="S13">
        <f t="shared" ref="S13:S63" si="4">$B$2*P13</f>
        <v>5.5306086447128866</v>
      </c>
      <c r="T13">
        <f t="array" ref="T13">EXP(SUMPRODUCT(TRANSPOSE(N$3:N$9),E13:K13))</f>
        <v>1.0968780753758121</v>
      </c>
      <c r="U13">
        <f>T13+U12</f>
        <v>2.1560987453563381</v>
      </c>
      <c r="V13">
        <f t="shared" ref="V13:V63" si="5">100*ABS(R13-N13)/N13</f>
        <v>1.4349944697969366</v>
      </c>
      <c r="W13">
        <f t="shared" ref="W13:W63" si="6">100*ABS(S13-D13)/D13</f>
        <v>0.88669545262470617</v>
      </c>
    </row>
    <row r="14" spans="1:23" x14ac:dyDescent="0.2">
      <c r="A14" s="1">
        <v>34812</v>
      </c>
      <c r="B14">
        <v>4980</v>
      </c>
      <c r="C14">
        <v>4595.8999999999996</v>
      </c>
      <c r="D14">
        <f t="shared" si="0"/>
        <v>4.9800000000000004</v>
      </c>
      <c r="E14">
        <f t="shared" si="0"/>
        <v>4.5958999999999994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3</v>
      </c>
      <c r="N14">
        <f t="shared" ref="N14:N63" si="7">D14+N13</f>
        <v>15.712</v>
      </c>
      <c r="O14">
        <f t="shared" si="1"/>
        <v>8.3772538648909656E-3</v>
      </c>
      <c r="P14">
        <f t="shared" ref="P14:P63" si="8">O14-O13</f>
        <v>2.9342520616416623E-3</v>
      </c>
      <c r="Q14">
        <f t="shared" si="2"/>
        <v>-29.039887408009921</v>
      </c>
      <c r="R14">
        <f t="shared" si="3"/>
        <v>16.754507729781931</v>
      </c>
      <c r="S14">
        <f t="shared" si="4"/>
        <v>5.8685041232833246</v>
      </c>
      <c r="T14">
        <f t="array" ref="T14">EXP(SUMPRODUCT(TRANSPOSE(N$3:N$9),E14:K14))</f>
        <v>1.1672474942667224</v>
      </c>
      <c r="U14">
        <f t="shared" ref="U14:U63" si="9">T14+U13</f>
        <v>3.3233462396230604</v>
      </c>
      <c r="V14">
        <f t="shared" si="5"/>
        <v>6.6351052048239012</v>
      </c>
      <c r="W14">
        <f t="shared" si="6"/>
        <v>17.841448258701288</v>
      </c>
    </row>
    <row r="15" spans="1:23" x14ac:dyDescent="0.2">
      <c r="A15" s="1">
        <v>34819</v>
      </c>
      <c r="B15">
        <v>5517</v>
      </c>
      <c r="C15">
        <v>6801.8</v>
      </c>
      <c r="D15">
        <f t="shared" si="0"/>
        <v>5.5170000000000003</v>
      </c>
      <c r="E15">
        <f t="shared" si="0"/>
        <v>6.8018000000000001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4</v>
      </c>
      <c r="N15">
        <f t="shared" si="7"/>
        <v>21.228999999999999</v>
      </c>
      <c r="O15">
        <f t="shared" si="1"/>
        <v>1.1527867214748855E-2</v>
      </c>
      <c r="P15">
        <f t="shared" si="8"/>
        <v>3.1506133498578892E-3</v>
      </c>
      <c r="Q15">
        <f t="shared" si="2"/>
        <v>-31.778792407945538</v>
      </c>
      <c r="R15">
        <f t="shared" si="3"/>
        <v>23.055734429497711</v>
      </c>
      <c r="S15">
        <f t="shared" si="4"/>
        <v>6.3012266997157784</v>
      </c>
      <c r="T15">
        <f t="array" ref="T15">EXP(SUMPRODUCT(TRANSPOSE(N$3:N$9),E15:K15))</f>
        <v>1.2571851355238082</v>
      </c>
      <c r="U15">
        <f>T15+U14</f>
        <v>4.5805313751468688</v>
      </c>
      <c r="V15">
        <f t="shared" si="5"/>
        <v>8.6049009821362858</v>
      </c>
      <c r="W15">
        <f t="shared" si="6"/>
        <v>14.21473082682215</v>
      </c>
    </row>
    <row r="16" spans="1:23" x14ac:dyDescent="0.2">
      <c r="A16" s="1">
        <v>34826</v>
      </c>
      <c r="B16">
        <v>6563</v>
      </c>
      <c r="C16">
        <v>8056.5</v>
      </c>
      <c r="D16">
        <f t="shared" si="0"/>
        <v>6.5629999999999997</v>
      </c>
      <c r="E16">
        <f t="shared" si="0"/>
        <v>8.0564999999999998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5</v>
      </c>
      <c r="N16">
        <f t="shared" si="7"/>
        <v>27.791999999999998</v>
      </c>
      <c r="O16">
        <f t="shared" si="1"/>
        <v>1.4803631915921711E-2</v>
      </c>
      <c r="P16">
        <f t="shared" si="8"/>
        <v>3.2757647011728563E-3</v>
      </c>
      <c r="Q16">
        <f t="shared" si="2"/>
        <v>-37.548261462221241</v>
      </c>
      <c r="R16">
        <f t="shared" si="3"/>
        <v>29.607263831843422</v>
      </c>
      <c r="S16">
        <f t="shared" si="4"/>
        <v>6.5515294023457127</v>
      </c>
      <c r="T16">
        <f t="array" ref="T16">EXP(SUMPRODUCT(TRANSPOSE(N$3:N$9),E16:K16))</f>
        <v>1.3113994733498178</v>
      </c>
      <c r="U16">
        <f t="shared" si="9"/>
        <v>5.8919308484966866</v>
      </c>
      <c r="V16">
        <f t="shared" si="5"/>
        <v>6.5316056125626956</v>
      </c>
      <c r="W16">
        <f t="shared" si="6"/>
        <v>0.17477674317060857</v>
      </c>
    </row>
    <row r="17" spans="1:23" x14ac:dyDescent="0.2">
      <c r="A17" s="1">
        <v>34833</v>
      </c>
      <c r="B17">
        <v>6555</v>
      </c>
      <c r="C17">
        <v>9496.5</v>
      </c>
      <c r="D17">
        <f t="shared" si="0"/>
        <v>6.5549999999999997</v>
      </c>
      <c r="E17">
        <f t="shared" si="0"/>
        <v>9.4964999999999993</v>
      </c>
      <c r="F17">
        <v>0</v>
      </c>
      <c r="G17">
        <v>0</v>
      </c>
      <c r="H17">
        <f>$P$6^(M17-$M$17)</f>
        <v>1</v>
      </c>
      <c r="I17">
        <v>0</v>
      </c>
      <c r="J17">
        <v>0</v>
      </c>
      <c r="K17">
        <v>0</v>
      </c>
      <c r="M17">
        <v>6</v>
      </c>
      <c r="N17">
        <f t="shared" si="7"/>
        <v>34.346999999999994</v>
      </c>
      <c r="O17">
        <f t="shared" si="1"/>
        <v>1.8055310323378149E-2</v>
      </c>
      <c r="P17">
        <f t="shared" si="8"/>
        <v>3.2516784074564375E-3</v>
      </c>
      <c r="Q17">
        <f t="shared" si="2"/>
        <v>-37.550868007795657</v>
      </c>
      <c r="R17">
        <f t="shared" si="3"/>
        <v>36.110620646756296</v>
      </c>
      <c r="S17">
        <f t="shared" si="4"/>
        <v>6.5033568149128751</v>
      </c>
      <c r="T17">
        <f t="array" ref="T17">EXP(SUMPRODUCT(TRANSPOSE(N$3:N$9),E17:K17))</f>
        <v>1.3060959195686694</v>
      </c>
      <c r="U17">
        <f t="shared" si="9"/>
        <v>7.1980267680653558</v>
      </c>
      <c r="V17">
        <f t="shared" si="5"/>
        <v>5.1347152495306769</v>
      </c>
      <c r="W17">
        <f t="shared" si="6"/>
        <v>0.78784416608885777</v>
      </c>
    </row>
    <row r="18" spans="1:23" x14ac:dyDescent="0.2">
      <c r="A18" s="1">
        <v>34840</v>
      </c>
      <c r="B18">
        <v>6413</v>
      </c>
      <c r="C18">
        <v>9218.1</v>
      </c>
      <c r="D18">
        <f t="shared" si="0"/>
        <v>6.4130000000000003</v>
      </c>
      <c r="E18">
        <f t="shared" si="0"/>
        <v>9.2180999999999997</v>
      </c>
      <c r="F18">
        <v>0</v>
      </c>
      <c r="G18">
        <v>0</v>
      </c>
      <c r="H18">
        <f t="shared" ref="H18:H63" si="10">$P$6^(M18-$M$17)</f>
        <v>1E-4</v>
      </c>
      <c r="I18">
        <v>0</v>
      </c>
      <c r="J18">
        <v>0</v>
      </c>
      <c r="K18">
        <v>0</v>
      </c>
      <c r="M18">
        <v>7</v>
      </c>
      <c r="N18">
        <f t="shared" si="7"/>
        <v>40.759999999999991</v>
      </c>
      <c r="O18">
        <f t="shared" si="1"/>
        <v>2.1438812648086669E-2</v>
      </c>
      <c r="P18">
        <f t="shared" si="8"/>
        <v>3.3835023247085205E-3</v>
      </c>
      <c r="Q18">
        <f t="shared" si="2"/>
        <v>-36.482556028306561</v>
      </c>
      <c r="R18">
        <f t="shared" si="3"/>
        <v>42.877625296173335</v>
      </c>
      <c r="S18">
        <f t="shared" si="4"/>
        <v>6.7670046494170411</v>
      </c>
      <c r="T18">
        <f t="array" ref="T18">EXP(SUMPRODUCT(TRANSPOSE(N$3:N$9),E18:K18))</f>
        <v>1.3636658342544319</v>
      </c>
      <c r="U18">
        <f t="shared" si="9"/>
        <v>8.5616926023197877</v>
      </c>
      <c r="V18">
        <f t="shared" si="5"/>
        <v>5.1953515607785681</v>
      </c>
      <c r="W18">
        <f t="shared" si="6"/>
        <v>5.520109923858425</v>
      </c>
    </row>
    <row r="19" spans="1:23" x14ac:dyDescent="0.2">
      <c r="A19" s="1">
        <v>34847</v>
      </c>
      <c r="B19">
        <v>6531</v>
      </c>
      <c r="C19">
        <v>8893.4</v>
      </c>
      <c r="D19">
        <f t="shared" si="0"/>
        <v>6.5309999999999997</v>
      </c>
      <c r="E19">
        <f t="shared" si="0"/>
        <v>8.8933999999999997</v>
      </c>
      <c r="F19">
        <v>0</v>
      </c>
      <c r="G19">
        <v>0</v>
      </c>
      <c r="H19">
        <f t="shared" si="10"/>
        <v>1E-8</v>
      </c>
      <c r="I19">
        <v>0</v>
      </c>
      <c r="J19">
        <v>0</v>
      </c>
      <c r="K19">
        <v>0</v>
      </c>
      <c r="M19">
        <v>8</v>
      </c>
      <c r="N19">
        <f t="shared" si="7"/>
        <v>47.29099999999999</v>
      </c>
      <c r="O19">
        <f t="shared" si="1"/>
        <v>2.4774045034546055E-2</v>
      </c>
      <c r="P19">
        <f t="shared" si="8"/>
        <v>3.3352323864593858E-3</v>
      </c>
      <c r="Q19">
        <f t="shared" si="2"/>
        <v>-37.247683586691124</v>
      </c>
      <c r="R19">
        <f t="shared" si="3"/>
        <v>49.548090069092112</v>
      </c>
      <c r="S19">
        <f t="shared" si="4"/>
        <v>6.6704647729187716</v>
      </c>
      <c r="T19">
        <f t="array" ref="T19">EXP(SUMPRODUCT(TRANSPOSE(N$3:N$9),E19:K19))</f>
        <v>1.3488547394982091</v>
      </c>
      <c r="U19">
        <f t="shared" si="9"/>
        <v>9.9105473418179972</v>
      </c>
      <c r="V19">
        <f t="shared" si="5"/>
        <v>4.7727687490053556</v>
      </c>
      <c r="W19">
        <f t="shared" si="6"/>
        <v>2.1354275443082518</v>
      </c>
    </row>
    <row r="20" spans="1:23" x14ac:dyDescent="0.2">
      <c r="A20" s="1">
        <v>34854</v>
      </c>
      <c r="B20">
        <v>6875</v>
      </c>
      <c r="C20">
        <v>8178.5</v>
      </c>
      <c r="D20">
        <f t="shared" si="0"/>
        <v>6.875</v>
      </c>
      <c r="E20">
        <f t="shared" si="0"/>
        <v>8.1784999999999997</v>
      </c>
      <c r="F20">
        <v>0</v>
      </c>
      <c r="G20">
        <v>0</v>
      </c>
      <c r="H20">
        <f t="shared" si="10"/>
        <v>9.9999999999999998E-13</v>
      </c>
      <c r="I20">
        <v>0</v>
      </c>
      <c r="J20">
        <v>0</v>
      </c>
      <c r="K20">
        <v>0</v>
      </c>
      <c r="M20">
        <v>9</v>
      </c>
      <c r="N20">
        <f t="shared" si="7"/>
        <v>54.16599999999999</v>
      </c>
      <c r="O20">
        <f t="shared" si="1"/>
        <v>2.8018988107016196E-2</v>
      </c>
      <c r="P20">
        <f t="shared" si="8"/>
        <v>3.2449430724701411E-3</v>
      </c>
      <c r="Q20">
        <f t="shared" si="2"/>
        <v>-39.398270120910702</v>
      </c>
      <c r="R20">
        <f t="shared" si="3"/>
        <v>56.03797621403239</v>
      </c>
      <c r="S20">
        <f t="shared" si="4"/>
        <v>6.4898861449402823</v>
      </c>
      <c r="T20">
        <f t="array" ref="T20">EXP(SUMPRODUCT(TRANSPOSE(N$3:N$9),E20:K20))</f>
        <v>1.3167941007979846</v>
      </c>
      <c r="U20">
        <f t="shared" si="9"/>
        <v>11.227341442615982</v>
      </c>
      <c r="V20">
        <f t="shared" si="5"/>
        <v>3.455998622812098</v>
      </c>
      <c r="W20">
        <f t="shared" si="6"/>
        <v>5.601656073595894</v>
      </c>
    </row>
    <row r="21" spans="1:23" x14ac:dyDescent="0.2">
      <c r="A21" s="1">
        <v>34861</v>
      </c>
      <c r="B21">
        <v>7565</v>
      </c>
      <c r="C21">
        <v>6640</v>
      </c>
      <c r="D21">
        <f t="shared" si="0"/>
        <v>7.5650000000000004</v>
      </c>
      <c r="E21">
        <f t="shared" si="0"/>
        <v>6.64</v>
      </c>
      <c r="F21">
        <v>0</v>
      </c>
      <c r="G21">
        <v>0</v>
      </c>
      <c r="H21">
        <f t="shared" si="10"/>
        <v>1.0000000000000001E-16</v>
      </c>
      <c r="I21">
        <v>0</v>
      </c>
      <c r="J21">
        <v>0</v>
      </c>
      <c r="K21">
        <v>0</v>
      </c>
      <c r="M21">
        <v>10</v>
      </c>
      <c r="N21">
        <f t="shared" si="7"/>
        <v>61.730999999999987</v>
      </c>
      <c r="O21">
        <f t="shared" si="1"/>
        <v>3.109017778378409E-2</v>
      </c>
      <c r="P21">
        <f t="shared" si="8"/>
        <v>3.0711896767678937E-3</v>
      </c>
      <c r="Q21">
        <f t="shared" si="2"/>
        <v>-43.768746934806522</v>
      </c>
      <c r="R21">
        <f t="shared" si="3"/>
        <v>62.180355567568178</v>
      </c>
      <c r="S21">
        <f t="shared" si="4"/>
        <v>6.1423793535357873</v>
      </c>
      <c r="T21">
        <f t="array" ref="T21">EXP(SUMPRODUCT(TRANSPOSE(N$3:N$9),E21:K21))</f>
        <v>1.2503590625143624</v>
      </c>
      <c r="U21">
        <f t="shared" si="9"/>
        <v>12.477700505130345</v>
      </c>
      <c r="V21">
        <f t="shared" si="5"/>
        <v>0.72792530101276587</v>
      </c>
      <c r="W21">
        <f t="shared" si="6"/>
        <v>18.805296053723897</v>
      </c>
    </row>
    <row r="22" spans="1:23" x14ac:dyDescent="0.2">
      <c r="A22" s="1">
        <v>34868</v>
      </c>
      <c r="B22">
        <v>7895</v>
      </c>
      <c r="C22">
        <v>5184.8</v>
      </c>
      <c r="D22">
        <f t="shared" si="0"/>
        <v>7.8949999999999996</v>
      </c>
      <c r="E22">
        <f t="shared" si="0"/>
        <v>5.1848000000000001</v>
      </c>
      <c r="F22">
        <v>0</v>
      </c>
      <c r="G22">
        <v>0</v>
      </c>
      <c r="H22">
        <f t="shared" si="10"/>
        <v>1.0000000000000001E-20</v>
      </c>
      <c r="I22">
        <v>0</v>
      </c>
      <c r="J22">
        <v>0</v>
      </c>
      <c r="K22">
        <v>0</v>
      </c>
      <c r="M22">
        <v>11</v>
      </c>
      <c r="N22">
        <f t="shared" si="7"/>
        <v>69.625999999999991</v>
      </c>
      <c r="O22">
        <f t="shared" si="1"/>
        <v>3.400554457683147E-2</v>
      </c>
      <c r="P22">
        <f t="shared" si="8"/>
        <v>2.9153667930473803E-3</v>
      </c>
      <c r="Q22">
        <f t="shared" si="2"/>
        <v>-46.089112338668237</v>
      </c>
      <c r="R22">
        <f t="shared" si="3"/>
        <v>68.011089153662937</v>
      </c>
      <c r="S22">
        <f t="shared" si="4"/>
        <v>5.8307335860947607</v>
      </c>
      <c r="T22">
        <f t="array" ref="T22">EXP(SUMPRODUCT(TRANSPOSE(N$3:N$9),E22:K22))</f>
        <v>1.1906083898352717</v>
      </c>
      <c r="U22">
        <f t="shared" si="9"/>
        <v>13.668308894965616</v>
      </c>
      <c r="V22">
        <f t="shared" si="5"/>
        <v>2.3194077590800188</v>
      </c>
      <c r="W22">
        <f t="shared" si="6"/>
        <v>26.14650302603216</v>
      </c>
    </row>
    <row r="23" spans="1:23" x14ac:dyDescent="0.2">
      <c r="A23" s="1">
        <v>34875</v>
      </c>
      <c r="B23">
        <v>7538</v>
      </c>
      <c r="C23">
        <v>3885.7</v>
      </c>
      <c r="D23">
        <f t="shared" si="0"/>
        <v>7.5380000000000003</v>
      </c>
      <c r="E23">
        <f t="shared" si="0"/>
        <v>3.8856999999999999</v>
      </c>
      <c r="F23">
        <v>0</v>
      </c>
      <c r="G23">
        <v>0</v>
      </c>
      <c r="H23">
        <f t="shared" si="10"/>
        <v>1.0000000000000001E-24</v>
      </c>
      <c r="I23">
        <v>0</v>
      </c>
      <c r="J23">
        <v>0</v>
      </c>
      <c r="K23">
        <v>0</v>
      </c>
      <c r="M23">
        <v>12</v>
      </c>
      <c r="N23">
        <f t="shared" si="7"/>
        <v>77.163999999999987</v>
      </c>
      <c r="O23">
        <f t="shared" si="1"/>
        <v>3.67879607045285E-2</v>
      </c>
      <c r="P23">
        <f t="shared" si="8"/>
        <v>2.7824161276970294E-3</v>
      </c>
      <c r="Q23">
        <f t="shared" si="2"/>
        <v>-44.356875688900168</v>
      </c>
      <c r="R23">
        <f t="shared" si="3"/>
        <v>73.575921409057003</v>
      </c>
      <c r="S23">
        <f t="shared" si="4"/>
        <v>5.5648322553940588</v>
      </c>
      <c r="T23">
        <f t="array" ref="T23">EXP(SUMPRODUCT(TRANSPOSE(N$3:N$9),E23:K23))</f>
        <v>1.1396836667797741</v>
      </c>
      <c r="U23">
        <f t="shared" si="9"/>
        <v>14.80799256174539</v>
      </c>
      <c r="V23">
        <f t="shared" si="5"/>
        <v>4.6499385606539132</v>
      </c>
      <c r="W23">
        <f t="shared" si="6"/>
        <v>26.176276792331407</v>
      </c>
    </row>
    <row r="24" spans="1:23" x14ac:dyDescent="0.2">
      <c r="A24" s="1">
        <v>34882</v>
      </c>
      <c r="B24">
        <v>5296</v>
      </c>
      <c r="C24">
        <v>2590.5</v>
      </c>
      <c r="D24">
        <f t="shared" si="0"/>
        <v>5.2960000000000003</v>
      </c>
      <c r="E24">
        <f t="shared" si="0"/>
        <v>2.5905</v>
      </c>
      <c r="F24">
        <v>0</v>
      </c>
      <c r="G24">
        <v>0</v>
      </c>
      <c r="H24">
        <f t="shared" si="10"/>
        <v>1.0000000000000001E-28</v>
      </c>
      <c r="I24">
        <v>0</v>
      </c>
      <c r="J24">
        <v>0</v>
      </c>
      <c r="K24">
        <v>0</v>
      </c>
      <c r="M24">
        <v>13</v>
      </c>
      <c r="N24">
        <f t="shared" si="7"/>
        <v>82.46</v>
      </c>
      <c r="O24">
        <f t="shared" si="1"/>
        <v>3.9444173830811224E-2</v>
      </c>
      <c r="P24">
        <f t="shared" si="8"/>
        <v>2.6562131262827249E-3</v>
      </c>
      <c r="Q24">
        <f t="shared" si="2"/>
        <v>-31.409801763238022</v>
      </c>
      <c r="R24">
        <f t="shared" si="3"/>
        <v>78.888347661622447</v>
      </c>
      <c r="S24">
        <f t="shared" si="4"/>
        <v>5.3124262525654498</v>
      </c>
      <c r="T24">
        <f t="array" ref="T24">EXP(SUMPRODUCT(TRANSPOSE(N$3:N$9),E24:K24))</f>
        <v>1.0910802720439923</v>
      </c>
      <c r="U24">
        <f t="shared" si="9"/>
        <v>15.899072833789383</v>
      </c>
      <c r="V24">
        <f t="shared" si="5"/>
        <v>4.3313756225776707</v>
      </c>
      <c r="W24">
        <f t="shared" si="6"/>
        <v>0.31016337925697685</v>
      </c>
    </row>
    <row r="25" spans="1:23" x14ac:dyDescent="0.2">
      <c r="A25" s="1">
        <v>34889</v>
      </c>
      <c r="B25">
        <v>4809</v>
      </c>
      <c r="C25">
        <v>1952.1</v>
      </c>
      <c r="D25">
        <f t="shared" si="0"/>
        <v>4.8090000000000002</v>
      </c>
      <c r="E25">
        <f t="shared" si="0"/>
        <v>1.9520999999999999</v>
      </c>
      <c r="F25">
        <v>0</v>
      </c>
      <c r="G25">
        <v>0</v>
      </c>
      <c r="H25">
        <f t="shared" si="10"/>
        <v>1.0000000000000002E-32</v>
      </c>
      <c r="I25">
        <v>0</v>
      </c>
      <c r="J25">
        <v>0</v>
      </c>
      <c r="K25">
        <v>0</v>
      </c>
      <c r="M25">
        <v>14</v>
      </c>
      <c r="N25">
        <f t="shared" si="7"/>
        <v>87.268999999999991</v>
      </c>
      <c r="O25">
        <f t="shared" si="1"/>
        <v>4.2036810545501568E-2</v>
      </c>
      <c r="P25">
        <f t="shared" si="8"/>
        <v>2.592636714690344E-3</v>
      </c>
      <c r="Q25">
        <f t="shared" si="2"/>
        <v>-28.637979164841838</v>
      </c>
      <c r="R25">
        <f t="shared" si="3"/>
        <v>84.073621091003133</v>
      </c>
      <c r="S25">
        <f t="shared" si="4"/>
        <v>5.1852734293806879</v>
      </c>
      <c r="T25">
        <f t="array" ref="T25">EXP(SUMPRODUCT(TRANSPOSE(N$3:N$9),E25:K25))</f>
        <v>1.0678920135418499</v>
      </c>
      <c r="U25">
        <f t="shared" si="9"/>
        <v>16.966964847331234</v>
      </c>
      <c r="V25">
        <f t="shared" si="5"/>
        <v>3.6615280443191263</v>
      </c>
      <c r="W25">
        <f t="shared" si="6"/>
        <v>7.8243591054416255</v>
      </c>
    </row>
    <row r="26" spans="1:23" x14ac:dyDescent="0.2">
      <c r="A26" s="1">
        <v>34896</v>
      </c>
      <c r="B26">
        <v>4154</v>
      </c>
      <c r="C26">
        <v>1406.1</v>
      </c>
      <c r="D26">
        <f t="shared" si="0"/>
        <v>4.1539999999999999</v>
      </c>
      <c r="E26">
        <f t="shared" si="0"/>
        <v>1.4060999999999999</v>
      </c>
      <c r="F26">
        <v>0</v>
      </c>
      <c r="G26">
        <v>0</v>
      </c>
      <c r="H26">
        <f t="shared" si="10"/>
        <v>1.0000000000000003E-36</v>
      </c>
      <c r="I26">
        <v>0</v>
      </c>
      <c r="J26">
        <v>0</v>
      </c>
      <c r="K26">
        <v>0</v>
      </c>
      <c r="M26">
        <v>15</v>
      </c>
      <c r="N26">
        <f t="shared" si="7"/>
        <v>91.422999999999988</v>
      </c>
      <c r="O26">
        <f t="shared" si="1"/>
        <v>4.4575410494122392E-2</v>
      </c>
      <c r="P26">
        <f t="shared" si="8"/>
        <v>2.5385999486208233E-3</v>
      </c>
      <c r="Q26">
        <f t="shared" si="2"/>
        <v>-24.824896157889906</v>
      </c>
      <c r="R26">
        <f t="shared" si="3"/>
        <v>89.150820988244789</v>
      </c>
      <c r="S26">
        <f t="shared" si="4"/>
        <v>5.0771998972416466</v>
      </c>
      <c r="T26">
        <f t="array" ref="T26">EXP(SUMPRODUCT(TRANSPOSE(N$3:N$9),E26:K26))</f>
        <v>1.0484513339779862</v>
      </c>
      <c r="U26">
        <f t="shared" si="9"/>
        <v>18.01541618130922</v>
      </c>
      <c r="V26">
        <f t="shared" si="5"/>
        <v>2.4853472449549887</v>
      </c>
      <c r="W26">
        <f t="shared" si="6"/>
        <v>22.224359586943827</v>
      </c>
    </row>
    <row r="27" spans="1:23" x14ac:dyDescent="0.2">
      <c r="A27" s="1">
        <v>34903</v>
      </c>
      <c r="B27">
        <v>4730</v>
      </c>
      <c r="C27">
        <v>1088.5999999999999</v>
      </c>
      <c r="D27">
        <f t="shared" si="0"/>
        <v>4.7300000000000004</v>
      </c>
      <c r="E27">
        <f t="shared" si="0"/>
        <v>1.0886</v>
      </c>
      <c r="F27">
        <v>0</v>
      </c>
      <c r="G27">
        <v>0</v>
      </c>
      <c r="H27">
        <f t="shared" si="10"/>
        <v>1.0000000000000001E-40</v>
      </c>
      <c r="I27">
        <v>0</v>
      </c>
      <c r="J27">
        <v>0</v>
      </c>
      <c r="K27">
        <v>0</v>
      </c>
      <c r="M27">
        <v>16</v>
      </c>
      <c r="N27">
        <f t="shared" si="7"/>
        <v>96.152999999999992</v>
      </c>
      <c r="O27">
        <f t="shared" si="1"/>
        <v>4.7080383145739257E-2</v>
      </c>
      <c r="P27">
        <f t="shared" si="8"/>
        <v>2.5049726516168658E-3</v>
      </c>
      <c r="Q27">
        <f t="shared" si="2"/>
        <v>-28.330228395369375</v>
      </c>
      <c r="R27">
        <f t="shared" si="3"/>
        <v>94.16076629147851</v>
      </c>
      <c r="S27">
        <f t="shared" si="4"/>
        <v>5.0099453032337316</v>
      </c>
      <c r="T27">
        <f t="array" ref="T27">EXP(SUMPRODUCT(TRANSPOSE(N$3:N$9),E27:K27))</f>
        <v>1.0373096961874897</v>
      </c>
      <c r="U27">
        <f t="shared" si="9"/>
        <v>19.052725877496709</v>
      </c>
      <c r="V27">
        <f t="shared" si="5"/>
        <v>2.071941289945693</v>
      </c>
      <c r="W27">
        <f t="shared" si="6"/>
        <v>5.91850535377867</v>
      </c>
    </row>
    <row r="28" spans="1:23" x14ac:dyDescent="0.2">
      <c r="A28" s="1">
        <v>34910</v>
      </c>
      <c r="B28">
        <v>4135</v>
      </c>
      <c r="C28">
        <v>596.5</v>
      </c>
      <c r="D28">
        <f t="shared" si="0"/>
        <v>4.1349999999999998</v>
      </c>
      <c r="E28">
        <f t="shared" si="0"/>
        <v>0.59650000000000003</v>
      </c>
      <c r="F28">
        <v>0</v>
      </c>
      <c r="G28">
        <v>0</v>
      </c>
      <c r="H28">
        <f t="shared" si="10"/>
        <v>1.0000000000000002E-44</v>
      </c>
      <c r="I28">
        <v>0</v>
      </c>
      <c r="J28">
        <v>0</v>
      </c>
      <c r="K28">
        <v>0</v>
      </c>
      <c r="M28">
        <v>17</v>
      </c>
      <c r="N28">
        <f t="shared" si="7"/>
        <v>100.288</v>
      </c>
      <c r="O28">
        <f t="shared" si="1"/>
        <v>4.9537782451860246E-2</v>
      </c>
      <c r="P28">
        <f t="shared" si="8"/>
        <v>2.4573993061209887E-3</v>
      </c>
      <c r="Q28">
        <f t="shared" si="2"/>
        <v>-24.845774700496335</v>
      </c>
      <c r="R28">
        <f t="shared" si="3"/>
        <v>99.07556490372049</v>
      </c>
      <c r="S28">
        <f t="shared" si="4"/>
        <v>4.9147986122419773</v>
      </c>
      <c r="T28">
        <f t="array" ref="T28">EXP(SUMPRODUCT(TRANSPOSE(N$3:N$9),E28:K28))</f>
        <v>1.0202745464606875</v>
      </c>
      <c r="U28">
        <f t="shared" si="9"/>
        <v>20.073000423957396</v>
      </c>
      <c r="V28">
        <f t="shared" si="5"/>
        <v>1.208953310744562</v>
      </c>
      <c r="W28">
        <f t="shared" si="6"/>
        <v>18.858491227133676</v>
      </c>
    </row>
    <row r="29" spans="1:23" x14ac:dyDescent="0.2">
      <c r="A29" s="1">
        <v>34917</v>
      </c>
      <c r="B29">
        <v>3915</v>
      </c>
      <c r="C29">
        <v>508.8</v>
      </c>
      <c r="D29">
        <f t="shared" si="0"/>
        <v>3.915</v>
      </c>
      <c r="E29">
        <f t="shared" si="0"/>
        <v>0.50880000000000003</v>
      </c>
      <c r="F29">
        <v>0</v>
      </c>
      <c r="G29">
        <v>0</v>
      </c>
      <c r="H29">
        <f t="shared" si="10"/>
        <v>1.0000000000000003E-48</v>
      </c>
      <c r="I29">
        <v>0</v>
      </c>
      <c r="J29">
        <v>0</v>
      </c>
      <c r="K29">
        <v>0</v>
      </c>
      <c r="M29">
        <v>18</v>
      </c>
      <c r="N29">
        <f t="shared" si="7"/>
        <v>104.203</v>
      </c>
      <c r="O29">
        <f t="shared" si="1"/>
        <v>5.1981603049338188E-2</v>
      </c>
      <c r="P29">
        <f t="shared" si="8"/>
        <v>2.4438205974779414E-3</v>
      </c>
      <c r="Q29">
        <f t="shared" si="2"/>
        <v>-23.545564207736767</v>
      </c>
      <c r="R29">
        <f t="shared" si="3"/>
        <v>103.96320609867638</v>
      </c>
      <c r="S29">
        <f t="shared" si="4"/>
        <v>4.8876411949558829</v>
      </c>
      <c r="T29">
        <f t="array" ref="T29">EXP(SUMPRODUCT(TRANSPOSE(N$3:N$9),E29:K29))</f>
        <v>1.0172681179772789</v>
      </c>
      <c r="U29">
        <f t="shared" si="9"/>
        <v>21.090268541934673</v>
      </c>
      <c r="V29">
        <f t="shared" si="5"/>
        <v>0.23012187875936638</v>
      </c>
      <c r="W29">
        <f t="shared" si="6"/>
        <v>24.843964111261375</v>
      </c>
    </row>
    <row r="30" spans="1:23" x14ac:dyDescent="0.2">
      <c r="A30" s="1">
        <v>34924</v>
      </c>
      <c r="B30">
        <v>3407</v>
      </c>
      <c r="C30">
        <v>321</v>
      </c>
      <c r="D30">
        <f t="shared" si="0"/>
        <v>3.407</v>
      </c>
      <c r="E30">
        <f t="shared" si="0"/>
        <v>0.32100000000000001</v>
      </c>
      <c r="F30">
        <v>0</v>
      </c>
      <c r="G30">
        <v>0</v>
      </c>
      <c r="H30">
        <f t="shared" si="10"/>
        <v>1.0000000000000004E-52</v>
      </c>
      <c r="I30">
        <v>0</v>
      </c>
      <c r="J30">
        <v>0</v>
      </c>
      <c r="K30">
        <v>0</v>
      </c>
      <c r="M30">
        <v>19</v>
      </c>
      <c r="N30">
        <f t="shared" si="7"/>
        <v>107.61</v>
      </c>
      <c r="O30">
        <f t="shared" si="1"/>
        <v>5.4403776791377312E-2</v>
      </c>
      <c r="P30">
        <f t="shared" si="8"/>
        <v>2.4221737420391243E-3</v>
      </c>
      <c r="Q30">
        <f t="shared" si="2"/>
        <v>-20.52066729433589</v>
      </c>
      <c r="R30">
        <f t="shared" si="3"/>
        <v>108.80755358275462</v>
      </c>
      <c r="S30">
        <f t="shared" si="4"/>
        <v>4.8443474840782486</v>
      </c>
      <c r="T30">
        <f t="array" ref="T30">EXP(SUMPRODUCT(TRANSPOSE(N$3:N$9),E30:K30))</f>
        <v>1.0108599423714844</v>
      </c>
      <c r="U30">
        <f t="shared" si="9"/>
        <v>22.101128484306159</v>
      </c>
      <c r="V30">
        <f t="shared" si="5"/>
        <v>1.1128645876355565</v>
      </c>
      <c r="W30">
        <f t="shared" si="6"/>
        <v>42.18806821480036</v>
      </c>
    </row>
    <row r="31" spans="1:23" x14ac:dyDescent="0.2">
      <c r="A31" s="1">
        <v>34931</v>
      </c>
      <c r="B31">
        <v>3315</v>
      </c>
      <c r="C31">
        <v>207.4</v>
      </c>
      <c r="D31">
        <f t="shared" si="0"/>
        <v>3.3149999999999999</v>
      </c>
      <c r="E31">
        <f t="shared" si="0"/>
        <v>0.2074</v>
      </c>
      <c r="F31">
        <v>0</v>
      </c>
      <c r="G31">
        <v>0</v>
      </c>
      <c r="H31">
        <f t="shared" si="10"/>
        <v>1.0000000000000003E-56</v>
      </c>
      <c r="I31">
        <f>$P$7^(M31-$M$31)</f>
        <v>1</v>
      </c>
      <c r="J31">
        <v>0</v>
      </c>
      <c r="K31">
        <v>0</v>
      </c>
      <c r="M31">
        <v>20</v>
      </c>
      <c r="N31">
        <f t="shared" si="7"/>
        <v>110.925</v>
      </c>
      <c r="O31">
        <f t="shared" si="1"/>
        <v>5.5971336642313352E-2</v>
      </c>
      <c r="P31">
        <f t="shared" si="8"/>
        <v>1.56755985093604E-3</v>
      </c>
      <c r="Q31">
        <f t="shared" si="2"/>
        <v>-21.409049369000176</v>
      </c>
      <c r="R31">
        <f t="shared" si="3"/>
        <v>111.94267328462671</v>
      </c>
      <c r="S31">
        <f t="shared" si="4"/>
        <v>3.13511970187208</v>
      </c>
      <c r="T31">
        <f t="array" ref="T31">EXP(SUMPRODUCT(TRANSPOSE(N$3:N$9),E31:K31))</f>
        <v>0.65558620969519299</v>
      </c>
      <c r="U31">
        <f t="shared" si="9"/>
        <v>22.756714694001353</v>
      </c>
      <c r="V31">
        <f t="shared" si="5"/>
        <v>0.91744267264071222</v>
      </c>
      <c r="W31">
        <f t="shared" si="6"/>
        <v>5.4262533371921551</v>
      </c>
    </row>
    <row r="32" spans="1:23" x14ac:dyDescent="0.2">
      <c r="A32" s="1">
        <v>34938</v>
      </c>
      <c r="B32">
        <v>3246</v>
      </c>
      <c r="C32">
        <v>115.5</v>
      </c>
      <c r="D32">
        <f t="shared" si="0"/>
        <v>3.246</v>
      </c>
      <c r="E32">
        <f t="shared" si="0"/>
        <v>0.11550000000000001</v>
      </c>
      <c r="F32">
        <v>0</v>
      </c>
      <c r="G32">
        <v>0</v>
      </c>
      <c r="H32">
        <f t="shared" si="10"/>
        <v>1.0000000000000002E-60</v>
      </c>
      <c r="I32">
        <f t="shared" ref="I32:I63" si="11">$P$7^(M32-$M$31)</f>
        <v>0.39494489451224157</v>
      </c>
      <c r="J32">
        <v>0</v>
      </c>
      <c r="K32">
        <v>0</v>
      </c>
      <c r="M32">
        <v>21</v>
      </c>
      <c r="N32">
        <f t="shared" si="7"/>
        <v>114.17099999999999</v>
      </c>
      <c r="O32">
        <f t="shared" si="1"/>
        <v>5.7993584729173375E-2</v>
      </c>
      <c r="P32">
        <f t="shared" si="8"/>
        <v>2.0222480868600234E-3</v>
      </c>
      <c r="Q32">
        <f t="shared" si="2"/>
        <v>-20.13670860247521</v>
      </c>
      <c r="R32">
        <f t="shared" si="3"/>
        <v>115.98716945834676</v>
      </c>
      <c r="S32">
        <f t="shared" si="4"/>
        <v>4.0444961737200469</v>
      </c>
      <c r="T32">
        <f t="array" ref="T32">EXP(SUMPRODUCT(TRANSPOSE(N$3:N$9),E32:K32))</f>
        <v>0.8473634544633003</v>
      </c>
      <c r="U32">
        <f t="shared" si="9"/>
        <v>23.604078148464652</v>
      </c>
      <c r="V32">
        <f t="shared" si="5"/>
        <v>1.5907449863334504</v>
      </c>
      <c r="W32">
        <f t="shared" si="6"/>
        <v>24.599389208873902</v>
      </c>
    </row>
    <row r="33" spans="1:23" x14ac:dyDescent="0.2">
      <c r="A33" s="1">
        <v>34945</v>
      </c>
      <c r="B33">
        <v>2656</v>
      </c>
      <c r="C33">
        <v>185</v>
      </c>
      <c r="D33">
        <f t="shared" si="0"/>
        <v>2.6560000000000001</v>
      </c>
      <c r="E33">
        <f t="shared" si="0"/>
        <v>0.185</v>
      </c>
      <c r="F33">
        <v>0</v>
      </c>
      <c r="G33">
        <v>0</v>
      </c>
      <c r="H33">
        <f t="shared" si="10"/>
        <v>1.0000000000000003E-64</v>
      </c>
      <c r="I33">
        <f t="shared" si="11"/>
        <v>0.15598146970128562</v>
      </c>
      <c r="J33">
        <v>0</v>
      </c>
      <c r="K33">
        <v>1</v>
      </c>
      <c r="M33">
        <v>22</v>
      </c>
      <c r="N33">
        <f t="shared" si="7"/>
        <v>116.827</v>
      </c>
      <c r="O33">
        <f t="shared" si="1"/>
        <v>5.895186790075202E-2</v>
      </c>
      <c r="P33">
        <f t="shared" si="8"/>
        <v>9.582831715786444E-4</v>
      </c>
      <c r="Q33">
        <f t="shared" si="2"/>
        <v>-18.460175382724053</v>
      </c>
      <c r="R33">
        <f t="shared" si="3"/>
        <v>117.90373580150404</v>
      </c>
      <c r="S33">
        <f t="shared" si="4"/>
        <v>1.9165663431572888</v>
      </c>
      <c r="T33">
        <f t="array" ref="T33">EXP(SUMPRODUCT(TRANSPOSE(N$3:N$9),E33:K33))</f>
        <v>0.40217862507540836</v>
      </c>
      <c r="U33">
        <f t="shared" si="9"/>
        <v>24.006256773540059</v>
      </c>
      <c r="V33">
        <f t="shared" si="5"/>
        <v>0.92164979114763101</v>
      </c>
      <c r="W33">
        <f t="shared" si="6"/>
        <v>27.840122622090032</v>
      </c>
    </row>
    <row r="34" spans="1:23" x14ac:dyDescent="0.2">
      <c r="A34" s="1">
        <v>34952</v>
      </c>
      <c r="B34">
        <v>2224</v>
      </c>
      <c r="C34">
        <v>239.8</v>
      </c>
      <c r="D34">
        <f t="shared" si="0"/>
        <v>2.2240000000000002</v>
      </c>
      <c r="E34">
        <f t="shared" si="0"/>
        <v>0.23980000000000001</v>
      </c>
      <c r="F34">
        <v>0</v>
      </c>
      <c r="G34">
        <v>0</v>
      </c>
      <c r="H34">
        <f t="shared" si="10"/>
        <v>1.0000000000000003E-68</v>
      </c>
      <c r="I34">
        <f t="shared" si="11"/>
        <v>6.1604085097038658E-2</v>
      </c>
      <c r="J34">
        <v>0</v>
      </c>
      <c r="K34">
        <v>1</v>
      </c>
      <c r="M34">
        <v>23</v>
      </c>
      <c r="N34">
        <f t="shared" si="7"/>
        <v>119.051</v>
      </c>
      <c r="O34">
        <f t="shared" si="1"/>
        <v>5.9950563465237527E-2</v>
      </c>
      <c r="P34">
        <f t="shared" si="8"/>
        <v>9.9869556448550778E-4</v>
      </c>
      <c r="Q34">
        <f t="shared" si="2"/>
        <v>-15.36575069881339</v>
      </c>
      <c r="R34">
        <f t="shared" si="3"/>
        <v>119.90112693047506</v>
      </c>
      <c r="S34">
        <f t="shared" si="4"/>
        <v>1.9973911289710156</v>
      </c>
      <c r="T34">
        <f t="array" ref="T34">EXP(SUMPRODUCT(TRANSPOSE(N$3:N$9),E34:K34))</f>
        <v>0.41957717928780092</v>
      </c>
      <c r="U34">
        <f t="shared" si="9"/>
        <v>24.425833952827858</v>
      </c>
      <c r="V34">
        <f t="shared" si="5"/>
        <v>0.7140863415469475</v>
      </c>
      <c r="W34">
        <f t="shared" si="6"/>
        <v>10.189247798065855</v>
      </c>
    </row>
    <row r="35" spans="1:23" x14ac:dyDescent="0.2">
      <c r="A35" s="1">
        <v>34959</v>
      </c>
      <c r="B35">
        <v>2324</v>
      </c>
      <c r="C35">
        <v>187.1</v>
      </c>
      <c r="D35">
        <f t="shared" si="0"/>
        <v>2.3239999999999998</v>
      </c>
      <c r="E35">
        <f t="shared" si="0"/>
        <v>0.18709999999999999</v>
      </c>
      <c r="F35">
        <v>0</v>
      </c>
      <c r="G35">
        <v>0</v>
      </c>
      <c r="H35">
        <f t="shared" si="10"/>
        <v>1.0000000000000003E-72</v>
      </c>
      <c r="I35">
        <f t="shared" si="11"/>
        <v>2.4330218890173085E-2</v>
      </c>
      <c r="J35">
        <v>0</v>
      </c>
      <c r="K35">
        <v>1</v>
      </c>
      <c r="M35">
        <v>24</v>
      </c>
      <c r="N35">
        <f t="shared" si="7"/>
        <v>121.375</v>
      </c>
      <c r="O35">
        <f t="shared" si="1"/>
        <v>6.0962479164023531E-2</v>
      </c>
      <c r="P35">
        <f t="shared" si="8"/>
        <v>1.0119156987860034E-3</v>
      </c>
      <c r="Q35">
        <f t="shared" si="2"/>
        <v>-16.026094870633788</v>
      </c>
      <c r="R35">
        <f t="shared" si="3"/>
        <v>121.92495832804707</v>
      </c>
      <c r="S35">
        <f t="shared" si="4"/>
        <v>2.0238313975720068</v>
      </c>
      <c r="T35">
        <f t="array" ref="T35">EXP(SUMPRODUCT(TRANSPOSE(N$3:N$9),E35:K35))</f>
        <v>0.42558822846126521</v>
      </c>
      <c r="U35">
        <f t="shared" si="9"/>
        <v>24.851422181289124</v>
      </c>
      <c r="V35">
        <f t="shared" si="5"/>
        <v>0.45310675843218851</v>
      </c>
      <c r="W35">
        <f t="shared" si="6"/>
        <v>12.916032806712266</v>
      </c>
    </row>
    <row r="36" spans="1:23" x14ac:dyDescent="0.2">
      <c r="A36" s="1">
        <v>34966</v>
      </c>
      <c r="B36">
        <v>2194</v>
      </c>
      <c r="C36">
        <v>107.2</v>
      </c>
      <c r="D36">
        <f t="shared" si="0"/>
        <v>2.194</v>
      </c>
      <c r="E36">
        <f t="shared" si="0"/>
        <v>0.1072</v>
      </c>
      <c r="F36">
        <v>0</v>
      </c>
      <c r="G36">
        <v>0</v>
      </c>
      <c r="H36">
        <f t="shared" si="10"/>
        <v>1.0000000000000002E-76</v>
      </c>
      <c r="I36">
        <f t="shared" si="11"/>
        <v>9.6090957330391569E-3</v>
      </c>
      <c r="J36">
        <v>0</v>
      </c>
      <c r="K36">
        <v>1</v>
      </c>
      <c r="M36">
        <v>25</v>
      </c>
      <c r="N36">
        <f t="shared" si="7"/>
        <v>123.569</v>
      </c>
      <c r="O36">
        <f t="shared" si="1"/>
        <v>6.1976974438590182E-2</v>
      </c>
      <c r="P36">
        <f t="shared" si="8"/>
        <v>1.0144952745666513E-3</v>
      </c>
      <c r="Q36">
        <f t="shared" si="2"/>
        <v>-15.124040740187288</v>
      </c>
      <c r="R36">
        <f t="shared" si="3"/>
        <v>123.95394887718037</v>
      </c>
      <c r="S36">
        <f t="shared" si="4"/>
        <v>2.0289905491333027</v>
      </c>
      <c r="T36">
        <f t="array" ref="T36">EXP(SUMPRODUCT(TRANSPOSE(N$3:N$9),E36:K36))</f>
        <v>0.42713583464446975</v>
      </c>
      <c r="U36">
        <f t="shared" si="9"/>
        <v>25.278558015933594</v>
      </c>
      <c r="V36">
        <f t="shared" si="5"/>
        <v>0.3115254450390984</v>
      </c>
      <c r="W36">
        <f t="shared" si="6"/>
        <v>7.520941242784744</v>
      </c>
    </row>
    <row r="37" spans="1:23" x14ac:dyDescent="0.2">
      <c r="A37" s="1">
        <v>34973</v>
      </c>
      <c r="B37">
        <v>2177</v>
      </c>
      <c r="C37">
        <v>246.2</v>
      </c>
      <c r="D37">
        <f t="shared" si="0"/>
        <v>2.177</v>
      </c>
      <c r="E37">
        <f t="shared" si="0"/>
        <v>0.2462</v>
      </c>
      <c r="F37">
        <v>0</v>
      </c>
      <c r="G37">
        <v>0</v>
      </c>
      <c r="H37">
        <f t="shared" si="10"/>
        <v>1.0000000000000003E-80</v>
      </c>
      <c r="I37">
        <f t="shared" si="11"/>
        <v>3.7950633006431801E-3</v>
      </c>
      <c r="J37">
        <v>0</v>
      </c>
      <c r="K37">
        <f>$P$9^(M37-$M$37)</f>
        <v>1</v>
      </c>
      <c r="M37">
        <v>26</v>
      </c>
      <c r="N37">
        <f t="shared" si="7"/>
        <v>125.74600000000001</v>
      </c>
      <c r="O37">
        <f t="shared" si="1"/>
        <v>6.2997659631924052E-2</v>
      </c>
      <c r="P37">
        <f t="shared" si="8"/>
        <v>1.0206851933338701E-3</v>
      </c>
      <c r="Q37">
        <f t="shared" si="2"/>
        <v>-14.993610996158836</v>
      </c>
      <c r="R37">
        <f t="shared" si="3"/>
        <v>125.9953192638481</v>
      </c>
      <c r="S37">
        <f t="shared" si="4"/>
        <v>2.0413703866677402</v>
      </c>
      <c r="T37">
        <f t="array" ref="T37">EXP(SUMPRODUCT(TRANSPOSE(N$3:N$9),E37:K37))</f>
        <v>0.43021054340000608</v>
      </c>
      <c r="U37">
        <f t="shared" si="9"/>
        <v>25.708768559333599</v>
      </c>
      <c r="V37">
        <f t="shared" si="5"/>
        <v>0.19827212304812353</v>
      </c>
      <c r="W37">
        <f t="shared" si="6"/>
        <v>6.2301154493458828</v>
      </c>
    </row>
    <row r="38" spans="1:23" x14ac:dyDescent="0.2">
      <c r="A38" s="1">
        <v>34980</v>
      </c>
      <c r="B38">
        <v>2366</v>
      </c>
      <c r="C38">
        <v>156.9</v>
      </c>
      <c r="D38">
        <f t="shared" si="0"/>
        <v>2.3660000000000001</v>
      </c>
      <c r="E38">
        <f t="shared" si="0"/>
        <v>0.15690000000000001</v>
      </c>
      <c r="F38">
        <v>0</v>
      </c>
      <c r="G38">
        <v>0</v>
      </c>
      <c r="H38">
        <f t="shared" si="10"/>
        <v>1.0000000000000004E-84</v>
      </c>
      <c r="I38">
        <f t="shared" si="11"/>
        <v>1.4988408749398003E-3</v>
      </c>
      <c r="J38">
        <v>0</v>
      </c>
      <c r="K38">
        <f t="shared" ref="K38:K63" si="12">$P$9^(M38-$M$37)</f>
        <v>0.94768578156942562</v>
      </c>
      <c r="M38">
        <v>27</v>
      </c>
      <c r="N38">
        <f t="shared" si="7"/>
        <v>128.11200000000002</v>
      </c>
      <c r="O38">
        <f t="shared" si="1"/>
        <v>6.406142167000084E-2</v>
      </c>
      <c r="P38">
        <f t="shared" si="8"/>
        <v>1.0637620380767876E-3</v>
      </c>
      <c r="Q38">
        <f t="shared" si="2"/>
        <v>-16.197502466508514</v>
      </c>
      <c r="R38">
        <f t="shared" si="3"/>
        <v>128.12284334000168</v>
      </c>
      <c r="S38">
        <f t="shared" si="4"/>
        <v>2.1275240761535752</v>
      </c>
      <c r="T38">
        <f t="array" ref="T38">EXP(SUMPRODUCT(TRANSPOSE(N$3:N$9),E38:K38))</f>
        <v>0.44886833582389246</v>
      </c>
      <c r="U38">
        <f t="shared" si="9"/>
        <v>26.157636895157491</v>
      </c>
      <c r="V38">
        <f t="shared" si="5"/>
        <v>8.4639534170542503E-3</v>
      </c>
      <c r="W38">
        <f t="shared" si="6"/>
        <v>10.079286722165042</v>
      </c>
    </row>
    <row r="39" spans="1:23" x14ac:dyDescent="0.2">
      <c r="A39" s="1">
        <v>34987</v>
      </c>
      <c r="B39">
        <v>2402</v>
      </c>
      <c r="C39">
        <v>170.7</v>
      </c>
      <c r="D39">
        <f t="shared" si="0"/>
        <v>2.4020000000000001</v>
      </c>
      <c r="E39">
        <f t="shared" si="0"/>
        <v>0.17069999999999999</v>
      </c>
      <c r="F39">
        <v>0</v>
      </c>
      <c r="G39">
        <v>0</v>
      </c>
      <c r="H39">
        <f t="shared" si="10"/>
        <v>1.0000000000000004E-88</v>
      </c>
      <c r="I39">
        <f t="shared" si="11"/>
        <v>5.919595512437352E-4</v>
      </c>
      <c r="J39">
        <v>0</v>
      </c>
      <c r="K39">
        <f t="shared" si="12"/>
        <v>0.89810834058885314</v>
      </c>
      <c r="M39">
        <v>28</v>
      </c>
      <c r="N39">
        <f t="shared" si="7"/>
        <v>130.51400000000001</v>
      </c>
      <c r="O39">
        <f t="shared" si="1"/>
        <v>6.5170630269676066E-2</v>
      </c>
      <c r="P39">
        <f t="shared" si="8"/>
        <v>1.1092085996752266E-3</v>
      </c>
      <c r="Q39">
        <f t="shared" si="2"/>
        <v>-16.343468595885863</v>
      </c>
      <c r="R39">
        <f t="shared" si="3"/>
        <v>130.34126053935213</v>
      </c>
      <c r="S39">
        <f t="shared" si="4"/>
        <v>2.2184171993504531</v>
      </c>
      <c r="T39">
        <f t="array" ref="T39">EXP(SUMPRODUCT(TRANSPOSE(N$3:N$9),E39:K39))</f>
        <v>0.46859121401303699</v>
      </c>
      <c r="U39">
        <f t="shared" si="9"/>
        <v>26.62622810917053</v>
      </c>
      <c r="V39">
        <f t="shared" si="5"/>
        <v>0.1323532039841514</v>
      </c>
      <c r="W39">
        <f t="shared" si="6"/>
        <v>7.6429142651768114</v>
      </c>
    </row>
    <row r="40" spans="1:23" x14ac:dyDescent="0.2">
      <c r="A40" s="1">
        <v>34994</v>
      </c>
      <c r="B40">
        <v>2485</v>
      </c>
      <c r="C40">
        <v>114.4</v>
      </c>
      <c r="D40">
        <f t="shared" si="0"/>
        <v>2.4849999999999999</v>
      </c>
      <c r="E40">
        <f t="shared" si="0"/>
        <v>0.1144</v>
      </c>
      <c r="F40">
        <v>0</v>
      </c>
      <c r="G40">
        <v>0</v>
      </c>
      <c r="H40">
        <f t="shared" si="10"/>
        <v>1.0000000000000003E-92</v>
      </c>
      <c r="I40">
        <f t="shared" si="11"/>
        <v>2.3379140252147086E-4</v>
      </c>
      <c r="J40">
        <v>0</v>
      </c>
      <c r="K40">
        <f t="shared" si="12"/>
        <v>0.85112450468496714</v>
      </c>
      <c r="M40">
        <v>29</v>
      </c>
      <c r="N40">
        <f t="shared" si="7"/>
        <v>132.99900000000002</v>
      </c>
      <c r="O40">
        <f t="shared" si="1"/>
        <v>6.6321633995066187E-2</v>
      </c>
      <c r="P40">
        <f t="shared" si="8"/>
        <v>1.1510037253901206E-3</v>
      </c>
      <c r="Q40">
        <f t="shared" si="2"/>
        <v>-16.816295467792216</v>
      </c>
      <c r="R40">
        <f t="shared" si="3"/>
        <v>132.64326799013239</v>
      </c>
      <c r="S40">
        <f t="shared" si="4"/>
        <v>2.3020074507802413</v>
      </c>
      <c r="T40">
        <f t="array" ref="T40">EXP(SUMPRODUCT(TRANSPOSE(N$3:N$9),E40:K40))</f>
        <v>0.48683862844748127</v>
      </c>
      <c r="U40">
        <f t="shared" si="9"/>
        <v>27.113066737618013</v>
      </c>
      <c r="V40">
        <f t="shared" si="5"/>
        <v>0.26746968764249129</v>
      </c>
      <c r="W40">
        <f t="shared" si="6"/>
        <v>7.3638852804731831</v>
      </c>
    </row>
    <row r="41" spans="1:23" x14ac:dyDescent="0.2">
      <c r="A41" s="1">
        <v>35001</v>
      </c>
      <c r="B41">
        <v>2588</v>
      </c>
      <c r="C41">
        <v>174.4</v>
      </c>
      <c r="D41">
        <f t="shared" si="0"/>
        <v>2.5880000000000001</v>
      </c>
      <c r="E41">
        <f t="shared" si="0"/>
        <v>0.1744</v>
      </c>
      <c r="F41">
        <v>0</v>
      </c>
      <c r="G41">
        <v>0</v>
      </c>
      <c r="H41">
        <f t="shared" si="10"/>
        <v>1.0000000000000005E-96</v>
      </c>
      <c r="I41">
        <f t="shared" si="11"/>
        <v>9.2334720806711316E-5</v>
      </c>
      <c r="J41">
        <v>0</v>
      </c>
      <c r="K41">
        <f t="shared" si="12"/>
        <v>0.80659859143526347</v>
      </c>
      <c r="M41">
        <v>30</v>
      </c>
      <c r="N41">
        <f t="shared" si="7"/>
        <v>135.58700000000002</v>
      </c>
      <c r="O41">
        <f t="shared" si="1"/>
        <v>6.7518018829336057E-2</v>
      </c>
      <c r="P41">
        <f t="shared" si="8"/>
        <v>1.1963848342698702E-3</v>
      </c>
      <c r="Q41">
        <f t="shared" si="2"/>
        <v>-17.413230948417652</v>
      </c>
      <c r="R41">
        <f t="shared" si="3"/>
        <v>135.03603765867211</v>
      </c>
      <c r="S41">
        <f t="shared" si="4"/>
        <v>2.3927696685397404</v>
      </c>
      <c r="T41">
        <f t="array" ref="T41">EXP(SUMPRODUCT(TRANSPOSE(N$3:N$9),E41:K41))</f>
        <v>0.50667281699376288</v>
      </c>
      <c r="U41">
        <f t="shared" si="9"/>
        <v>27.619739554611776</v>
      </c>
      <c r="V41">
        <f t="shared" si="5"/>
        <v>0.40635336819009416</v>
      </c>
      <c r="W41">
        <f t="shared" si="6"/>
        <v>7.5436758678616576</v>
      </c>
    </row>
    <row r="42" spans="1:23" x14ac:dyDescent="0.2">
      <c r="A42" s="1">
        <v>35008</v>
      </c>
      <c r="B42">
        <v>2453</v>
      </c>
      <c r="C42">
        <v>579.70000000000005</v>
      </c>
      <c r="D42">
        <f t="shared" si="0"/>
        <v>2.4529999999999998</v>
      </c>
      <c r="E42">
        <f t="shared" si="0"/>
        <v>0.57969999999999999</v>
      </c>
      <c r="F42">
        <v>0</v>
      </c>
      <c r="G42">
        <v>0</v>
      </c>
      <c r="H42">
        <f t="shared" si="10"/>
        <v>1.0000000000000005E-100</v>
      </c>
      <c r="I42">
        <f t="shared" si="11"/>
        <v>3.6467126568823878E-5</v>
      </c>
      <c r="J42">
        <v>0</v>
      </c>
      <c r="K42">
        <f t="shared" si="12"/>
        <v>0.76440201653712547</v>
      </c>
      <c r="M42">
        <v>31</v>
      </c>
      <c r="N42">
        <f t="shared" si="7"/>
        <v>138.04000000000002</v>
      </c>
      <c r="O42">
        <f t="shared" si="1"/>
        <v>6.8773499566416874E-2</v>
      </c>
      <c r="P42">
        <f t="shared" si="8"/>
        <v>1.2554807370808163E-3</v>
      </c>
      <c r="Q42">
        <f t="shared" si="2"/>
        <v>-16.386620679829484</v>
      </c>
      <c r="R42">
        <f t="shared" si="3"/>
        <v>137.54699913283375</v>
      </c>
      <c r="S42">
        <f t="shared" si="4"/>
        <v>2.5109614741616326</v>
      </c>
      <c r="T42">
        <f t="array" ref="T42">EXP(SUMPRODUCT(TRANSPOSE(N$3:N$9),E42:K42))</f>
        <v>0.5324027760159854</v>
      </c>
      <c r="U42">
        <f t="shared" si="9"/>
        <v>28.152142330627761</v>
      </c>
      <c r="V42">
        <f t="shared" si="5"/>
        <v>0.35714348534212781</v>
      </c>
      <c r="W42">
        <f t="shared" si="6"/>
        <v>2.3628811317420619</v>
      </c>
    </row>
    <row r="43" spans="1:23" x14ac:dyDescent="0.2">
      <c r="A43" s="1">
        <v>35015</v>
      </c>
      <c r="B43">
        <v>2169</v>
      </c>
      <c r="C43">
        <v>1443.5</v>
      </c>
      <c r="D43">
        <f t="shared" si="0"/>
        <v>2.169</v>
      </c>
      <c r="E43">
        <f t="shared" si="0"/>
        <v>1.4435</v>
      </c>
      <c r="F43">
        <v>0</v>
      </c>
      <c r="G43">
        <v>0</v>
      </c>
      <c r="H43">
        <f t="shared" si="10"/>
        <v>1.0000000000000004E-104</v>
      </c>
      <c r="I43">
        <f t="shared" si="11"/>
        <v>1.4402505455888709E-5</v>
      </c>
      <c r="J43">
        <v>0</v>
      </c>
      <c r="K43">
        <f t="shared" si="12"/>
        <v>0.72441292247523081</v>
      </c>
      <c r="M43">
        <v>32</v>
      </c>
      <c r="N43">
        <f t="shared" si="7"/>
        <v>140.20900000000003</v>
      </c>
      <c r="O43">
        <f t="shared" si="1"/>
        <v>7.0108848982152416E-2</v>
      </c>
      <c r="P43">
        <f t="shared" si="8"/>
        <v>1.3353494157355428E-3</v>
      </c>
      <c r="Q43">
        <f t="shared" si="2"/>
        <v>-14.355661599945767</v>
      </c>
      <c r="R43">
        <f t="shared" si="3"/>
        <v>140.21769796430482</v>
      </c>
      <c r="S43">
        <f t="shared" si="4"/>
        <v>2.6706988314710856</v>
      </c>
      <c r="T43">
        <f t="array" ref="T43">EXP(SUMPRODUCT(TRANSPOSE(N$3:N$9),E43:K43))</f>
        <v>0.56706397780470374</v>
      </c>
      <c r="U43">
        <f t="shared" si="9"/>
        <v>28.719206308432465</v>
      </c>
      <c r="V43">
        <f t="shared" si="5"/>
        <v>6.2035706015925243E-3</v>
      </c>
      <c r="W43">
        <f t="shared" si="6"/>
        <v>23.130420999127963</v>
      </c>
    </row>
    <row r="44" spans="1:23" x14ac:dyDescent="0.2">
      <c r="A44" s="1">
        <v>35022</v>
      </c>
      <c r="B44">
        <v>2240</v>
      </c>
      <c r="C44">
        <v>1695.7</v>
      </c>
      <c r="D44">
        <f t="shared" si="0"/>
        <v>2.2400000000000002</v>
      </c>
      <c r="E44">
        <f t="shared" si="0"/>
        <v>1.6957</v>
      </c>
      <c r="F44">
        <v>0</v>
      </c>
      <c r="G44">
        <v>0</v>
      </c>
      <c r="H44">
        <f t="shared" si="10"/>
        <v>1.0000000000000004E-108</v>
      </c>
      <c r="I44">
        <f t="shared" si="11"/>
        <v>5.6881959979879502E-6</v>
      </c>
      <c r="J44">
        <v>0</v>
      </c>
      <c r="K44">
        <f t="shared" si="12"/>
        <v>0.68651582661493082</v>
      </c>
      <c r="M44">
        <v>33</v>
      </c>
      <c r="N44">
        <f t="shared" si="7"/>
        <v>142.44900000000004</v>
      </c>
      <c r="O44">
        <f t="shared" si="1"/>
        <v>7.1497634122238418E-2</v>
      </c>
      <c r="P44">
        <f t="shared" si="8"/>
        <v>1.3887851400860018E-3</v>
      </c>
      <c r="Q44">
        <f t="shared" si="2"/>
        <v>-14.737690047221792</v>
      </c>
      <c r="R44">
        <f t="shared" si="3"/>
        <v>142.99526824447685</v>
      </c>
      <c r="S44">
        <f t="shared" si="4"/>
        <v>2.7775702801720037</v>
      </c>
      <c r="T44">
        <f t="array" ref="T44">EXP(SUMPRODUCT(TRANSPOSE(N$3:N$9),E44:K44))</f>
        <v>0.59062417103046627</v>
      </c>
      <c r="U44">
        <f t="shared" si="9"/>
        <v>29.309830479462931</v>
      </c>
      <c r="V44">
        <f t="shared" si="5"/>
        <v>0.38348338315945085</v>
      </c>
      <c r="W44">
        <f t="shared" si="6"/>
        <v>23.998673221964438</v>
      </c>
    </row>
    <row r="45" spans="1:23" x14ac:dyDescent="0.2">
      <c r="A45" s="1">
        <v>35029</v>
      </c>
      <c r="B45">
        <v>2590</v>
      </c>
      <c r="C45">
        <v>2294.5</v>
      </c>
      <c r="D45">
        <f t="shared" si="0"/>
        <v>2.59</v>
      </c>
      <c r="E45">
        <f t="shared" si="0"/>
        <v>2.2945000000000002</v>
      </c>
      <c r="F45">
        <v>0</v>
      </c>
      <c r="G45">
        <v>0</v>
      </c>
      <c r="H45">
        <f t="shared" si="10"/>
        <v>1.0000000000000005E-112</v>
      </c>
      <c r="I45">
        <f t="shared" si="11"/>
        <v>2.2465239683903053E-6</v>
      </c>
      <c r="J45">
        <v>0</v>
      </c>
      <c r="K45">
        <f t="shared" si="12"/>
        <v>0.65060128770535108</v>
      </c>
      <c r="M45">
        <v>34</v>
      </c>
      <c r="N45">
        <f t="shared" si="7"/>
        <v>145.03900000000004</v>
      </c>
      <c r="O45">
        <f t="shared" si="1"/>
        <v>7.2956372430733385E-2</v>
      </c>
      <c r="P45">
        <f t="shared" si="8"/>
        <v>1.4587383084949668E-3</v>
      </c>
      <c r="Q45">
        <f t="shared" si="2"/>
        <v>-16.913174977866703</v>
      </c>
      <c r="R45">
        <f t="shared" si="3"/>
        <v>145.91274486146676</v>
      </c>
      <c r="S45">
        <f t="shared" si="4"/>
        <v>2.9174766169899335</v>
      </c>
      <c r="T45">
        <f t="array" ref="T45">EXP(SUMPRODUCT(TRANSPOSE(N$3:N$9),E45:K45))</f>
        <v>0.62133026393711688</v>
      </c>
      <c r="U45">
        <f t="shared" si="9"/>
        <v>29.931160743400049</v>
      </c>
      <c r="V45">
        <f t="shared" si="5"/>
        <v>0.6024206327034235</v>
      </c>
      <c r="W45">
        <f t="shared" si="6"/>
        <v>12.643884825866166</v>
      </c>
    </row>
    <row r="46" spans="1:23" x14ac:dyDescent="0.2">
      <c r="A46" s="1">
        <v>35036</v>
      </c>
      <c r="B46">
        <v>2479</v>
      </c>
      <c r="C46">
        <v>3910</v>
      </c>
      <c r="D46">
        <f t="shared" si="0"/>
        <v>2.4790000000000001</v>
      </c>
      <c r="E46">
        <f t="shared" si="0"/>
        <v>3.91</v>
      </c>
      <c r="F46">
        <v>1</v>
      </c>
      <c r="G46">
        <v>0</v>
      </c>
      <c r="H46">
        <f t="shared" si="10"/>
        <v>1.0000000000000007E-116</v>
      </c>
      <c r="I46">
        <f t="shared" si="11"/>
        <v>8.8725317171513162E-7</v>
      </c>
      <c r="J46">
        <v>0</v>
      </c>
      <c r="K46">
        <f t="shared" si="12"/>
        <v>0.61656558982912035</v>
      </c>
      <c r="M46">
        <v>35</v>
      </c>
      <c r="N46">
        <f t="shared" si="7"/>
        <v>147.51800000000006</v>
      </c>
      <c r="O46">
        <f t="shared" si="1"/>
        <v>7.4867344958762683E-2</v>
      </c>
      <c r="P46">
        <f t="shared" si="8"/>
        <v>1.9109725280292977E-3</v>
      </c>
      <c r="Q46">
        <f t="shared" si="2"/>
        <v>-15.518894471048638</v>
      </c>
      <c r="R46">
        <f t="shared" si="3"/>
        <v>149.73468991752537</v>
      </c>
      <c r="S46">
        <f t="shared" si="4"/>
        <v>3.8219450560585955</v>
      </c>
      <c r="T46">
        <f t="array" ref="T46">EXP(SUMPRODUCT(TRANSPOSE(N$3:N$9),E46:K46))</f>
        <v>0.815441080191602</v>
      </c>
      <c r="U46">
        <f t="shared" si="9"/>
        <v>30.74660182359165</v>
      </c>
      <c r="V46">
        <f t="shared" si="5"/>
        <v>1.5026572469294013</v>
      </c>
      <c r="W46">
        <f t="shared" si="6"/>
        <v>54.172854217773107</v>
      </c>
    </row>
    <row r="47" spans="1:23" x14ac:dyDescent="0.2">
      <c r="A47" s="1">
        <v>35043</v>
      </c>
      <c r="B47">
        <v>2978</v>
      </c>
      <c r="C47">
        <v>5397.9</v>
      </c>
      <c r="D47">
        <f t="shared" si="0"/>
        <v>2.9780000000000002</v>
      </c>
      <c r="E47">
        <f t="shared" si="0"/>
        <v>5.3978999999999999</v>
      </c>
      <c r="F47">
        <v>1</v>
      </c>
      <c r="G47">
        <v>0</v>
      </c>
      <c r="H47">
        <f t="shared" si="10"/>
        <v>1.0000000000000005E-120</v>
      </c>
      <c r="I47">
        <f t="shared" si="11"/>
        <v>3.5041611030868438E-7</v>
      </c>
      <c r="J47">
        <v>0</v>
      </c>
      <c r="K47">
        <f t="shared" si="12"/>
        <v>0.58431044288602385</v>
      </c>
      <c r="M47">
        <v>36</v>
      </c>
      <c r="N47">
        <f t="shared" si="7"/>
        <v>150.49600000000007</v>
      </c>
      <c r="O47">
        <f t="shared" si="1"/>
        <v>7.6927835762222729E-2</v>
      </c>
      <c r="P47">
        <f t="shared" si="8"/>
        <v>2.0604908034600466E-3</v>
      </c>
      <c r="Q47">
        <f t="shared" si="2"/>
        <v>-18.418367367805555</v>
      </c>
      <c r="R47">
        <f t="shared" si="3"/>
        <v>153.85567152444546</v>
      </c>
      <c r="S47">
        <f t="shared" si="4"/>
        <v>4.1209816069200933</v>
      </c>
      <c r="T47">
        <f t="array" ref="T47">EXP(SUMPRODUCT(TRANSPOSE(N$3:N$9),E47:K47))</f>
        <v>0.88114070756551499</v>
      </c>
      <c r="U47">
        <f t="shared" si="9"/>
        <v>31.627742531157164</v>
      </c>
      <c r="V47">
        <f t="shared" si="5"/>
        <v>2.232399216221951</v>
      </c>
      <c r="W47">
        <f t="shared" si="6"/>
        <v>38.380846437880891</v>
      </c>
    </row>
    <row r="48" spans="1:23" x14ac:dyDescent="0.2">
      <c r="A48" s="1">
        <v>35050</v>
      </c>
      <c r="B48">
        <v>4167</v>
      </c>
      <c r="C48">
        <v>6417.2</v>
      </c>
      <c r="D48">
        <f t="shared" si="0"/>
        <v>4.1669999999999998</v>
      </c>
      <c r="E48">
        <f t="shared" si="0"/>
        <v>6.4172000000000002</v>
      </c>
      <c r="F48">
        <v>1</v>
      </c>
      <c r="G48">
        <v>0</v>
      </c>
      <c r="H48">
        <f t="shared" si="10"/>
        <v>1.0000000000000006E-124</v>
      </c>
      <c r="I48">
        <f t="shared" si="11"/>
        <v>1.3839505372125337E-7</v>
      </c>
      <c r="J48">
        <v>0</v>
      </c>
      <c r="K48">
        <f t="shared" si="12"/>
        <v>0.55374269874561877</v>
      </c>
      <c r="M48">
        <v>37</v>
      </c>
      <c r="N48">
        <f t="shared" si="7"/>
        <v>154.66300000000007</v>
      </c>
      <c r="O48">
        <f t="shared" si="1"/>
        <v>7.9111316725747338E-2</v>
      </c>
      <c r="P48">
        <f t="shared" si="8"/>
        <v>2.1834809635246089E-3</v>
      </c>
      <c r="Q48">
        <f t="shared" si="2"/>
        <v>-25.530521042499068</v>
      </c>
      <c r="R48">
        <f t="shared" si="3"/>
        <v>158.22263345149469</v>
      </c>
      <c r="S48">
        <f t="shared" si="4"/>
        <v>4.3669619270492177</v>
      </c>
      <c r="T48">
        <f t="array" ref="T48">EXP(SUMPRODUCT(TRANSPOSE(N$3:N$9),E48:K48))</f>
        <v>0.93589454268533478</v>
      </c>
      <c r="U48">
        <f t="shared" si="9"/>
        <v>32.5636370738425</v>
      </c>
      <c r="V48">
        <f t="shared" si="5"/>
        <v>2.3015417077740752</v>
      </c>
      <c r="W48">
        <f t="shared" si="6"/>
        <v>4.79870235299299</v>
      </c>
    </row>
    <row r="49" spans="1:23" x14ac:dyDescent="0.2">
      <c r="A49" s="1">
        <v>35057</v>
      </c>
      <c r="B49">
        <v>8225</v>
      </c>
      <c r="C49">
        <v>6418</v>
      </c>
      <c r="D49">
        <f t="shared" si="0"/>
        <v>8.2249999999999996</v>
      </c>
      <c r="E49">
        <f t="shared" si="0"/>
        <v>6.4180000000000001</v>
      </c>
      <c r="F49">
        <v>1</v>
      </c>
      <c r="G49">
        <v>1</v>
      </c>
      <c r="H49">
        <f t="shared" si="10"/>
        <v>1.0000000000000006E-128</v>
      </c>
      <c r="I49">
        <f t="shared" si="11"/>
        <v>5.4658419892956417E-8</v>
      </c>
      <c r="J49">
        <v>0</v>
      </c>
      <c r="K49">
        <f t="shared" si="12"/>
        <v>0.52477408224910482</v>
      </c>
      <c r="M49">
        <v>38</v>
      </c>
      <c r="N49">
        <f t="shared" si="7"/>
        <v>162.88800000000006</v>
      </c>
      <c r="O49">
        <f t="shared" si="1"/>
        <v>8.3215998919580314E-2</v>
      </c>
      <c r="P49">
        <f t="shared" si="8"/>
        <v>4.1046821938329758E-3</v>
      </c>
      <c r="Q49">
        <f t="shared" si="2"/>
        <v>-45.201531732513338</v>
      </c>
      <c r="R49">
        <f t="shared" si="3"/>
        <v>166.43199783916063</v>
      </c>
      <c r="S49">
        <f t="shared" si="4"/>
        <v>8.2093643876659517</v>
      </c>
      <c r="T49">
        <f t="array" ref="T49">EXP(SUMPRODUCT(TRANSPOSE(N$3:N$9),E49:K49))</f>
        <v>1.7654189261806144</v>
      </c>
      <c r="U49">
        <f t="shared" si="9"/>
        <v>34.329056000023115</v>
      </c>
      <c r="V49">
        <f t="shared" si="5"/>
        <v>2.1757267810769156</v>
      </c>
      <c r="W49">
        <f t="shared" si="6"/>
        <v>0.19009863020119122</v>
      </c>
    </row>
    <row r="50" spans="1:23" x14ac:dyDescent="0.2">
      <c r="A50" s="1">
        <v>35064</v>
      </c>
      <c r="B50">
        <v>7502</v>
      </c>
      <c r="C50">
        <v>7969.2</v>
      </c>
      <c r="D50">
        <f t="shared" si="0"/>
        <v>7.5019999999999998</v>
      </c>
      <c r="E50">
        <f t="shared" si="0"/>
        <v>7.9691999999999998</v>
      </c>
      <c r="F50">
        <v>1</v>
      </c>
      <c r="G50">
        <v>0</v>
      </c>
      <c r="H50">
        <f t="shared" si="10"/>
        <v>1.0000000000000006E-132</v>
      </c>
      <c r="I50">
        <f t="shared" si="11"/>
        <v>2.1587063878829479E-8</v>
      </c>
      <c r="J50">
        <v>0</v>
      </c>
      <c r="K50">
        <f t="shared" si="12"/>
        <v>0.4973209362836209</v>
      </c>
      <c r="M50">
        <v>39</v>
      </c>
      <c r="N50">
        <f t="shared" si="7"/>
        <v>170.39000000000007</v>
      </c>
      <c r="O50">
        <f t="shared" si="1"/>
        <v>8.5612760871059179E-2</v>
      </c>
      <c r="P50">
        <f t="shared" si="8"/>
        <v>2.3967619514788652E-3</v>
      </c>
      <c r="Q50">
        <f t="shared" si="2"/>
        <v>-45.264342069410013</v>
      </c>
      <c r="R50">
        <f t="shared" si="3"/>
        <v>171.22552174211836</v>
      </c>
      <c r="S50">
        <f t="shared" si="4"/>
        <v>4.7935239029577303</v>
      </c>
      <c r="T50">
        <f t="array" ref="T50">EXP(SUMPRODUCT(TRANSPOSE(N$3:N$9),E50:K50))</f>
        <v>1.0345197686379792</v>
      </c>
      <c r="U50">
        <f t="shared" si="9"/>
        <v>35.363575768661093</v>
      </c>
      <c r="V50">
        <f t="shared" si="5"/>
        <v>0.49035843777116511</v>
      </c>
      <c r="W50">
        <f t="shared" si="6"/>
        <v>36.1033870573483</v>
      </c>
    </row>
    <row r="51" spans="1:23" x14ac:dyDescent="0.2">
      <c r="A51" s="1">
        <v>35071</v>
      </c>
      <c r="B51">
        <v>4967</v>
      </c>
      <c r="C51">
        <v>8870</v>
      </c>
      <c r="D51">
        <f t="shared" si="0"/>
        <v>4.9669999999999996</v>
      </c>
      <c r="E51">
        <f t="shared" si="0"/>
        <v>8.8699999999999992</v>
      </c>
      <c r="F51">
        <v>0</v>
      </c>
      <c r="G51">
        <v>0</v>
      </c>
      <c r="H51">
        <f t="shared" si="10"/>
        <v>1.0000000000000006E-136</v>
      </c>
      <c r="I51">
        <f t="shared" si="11"/>
        <v>8.5257006664533282E-9</v>
      </c>
      <c r="J51">
        <v>0</v>
      </c>
      <c r="K51">
        <f t="shared" si="12"/>
        <v>0.47130398019278186</v>
      </c>
      <c r="M51">
        <v>40</v>
      </c>
      <c r="N51">
        <f t="shared" si="7"/>
        <v>175.35700000000008</v>
      </c>
      <c r="O51">
        <f t="shared" si="1"/>
        <v>8.7699317233337126E-2</v>
      </c>
      <c r="P51">
        <f t="shared" si="8"/>
        <v>2.0865563622779471E-3</v>
      </c>
      <c r="Q51">
        <f t="shared" si="2"/>
        <v>-30.657517299217698</v>
      </c>
      <c r="R51">
        <f t="shared" si="3"/>
        <v>175.39863446667425</v>
      </c>
      <c r="S51">
        <f t="shared" si="4"/>
        <v>4.1731127245558941</v>
      </c>
      <c r="T51">
        <f t="array" ref="T51">EXP(SUMPRODUCT(TRANSPOSE(N$3:N$9),E51:K51))</f>
        <v>0.9028453106073222</v>
      </c>
      <c r="U51">
        <f t="shared" si="9"/>
        <v>36.266421079268412</v>
      </c>
      <c r="V51">
        <f t="shared" si="5"/>
        <v>2.3742688728803474E-2</v>
      </c>
      <c r="W51">
        <f t="shared" si="6"/>
        <v>15.983234858951191</v>
      </c>
    </row>
    <row r="52" spans="1:23" x14ac:dyDescent="0.2">
      <c r="A52" s="1">
        <v>35078</v>
      </c>
      <c r="B52">
        <v>4283</v>
      </c>
      <c r="C52">
        <v>9017.9</v>
      </c>
      <c r="D52">
        <f t="shared" si="0"/>
        <v>4.2830000000000004</v>
      </c>
      <c r="E52">
        <f t="shared" si="0"/>
        <v>9.0178999999999991</v>
      </c>
      <c r="F52">
        <v>0</v>
      </c>
      <c r="G52">
        <v>0</v>
      </c>
      <c r="H52">
        <f t="shared" si="10"/>
        <v>1.0000000000000006E-140</v>
      </c>
      <c r="I52">
        <f t="shared" si="11"/>
        <v>3.3671819503553578E-9</v>
      </c>
      <c r="J52">
        <v>0</v>
      </c>
      <c r="K52">
        <f t="shared" si="12"/>
        <v>0.4466480808257775</v>
      </c>
      <c r="M52">
        <v>41</v>
      </c>
      <c r="N52">
        <f t="shared" si="7"/>
        <v>179.64000000000007</v>
      </c>
      <c r="O52">
        <f t="shared" si="1"/>
        <v>8.9835729028898914E-2</v>
      </c>
      <c r="P52">
        <f t="shared" si="8"/>
        <v>2.1364117955617878E-3</v>
      </c>
      <c r="Q52">
        <f t="shared" si="2"/>
        <v>-26.334571960607889</v>
      </c>
      <c r="R52">
        <f t="shared" si="3"/>
        <v>179.67145805779782</v>
      </c>
      <c r="S52">
        <f t="shared" si="4"/>
        <v>4.2728235911235757</v>
      </c>
      <c r="T52">
        <f t="array" ref="T52">EXP(SUMPRODUCT(TRANSPOSE(N$3:N$9),E52:K52))</f>
        <v>0.92656928474535749</v>
      </c>
      <c r="U52">
        <f t="shared" si="9"/>
        <v>37.192990364013767</v>
      </c>
      <c r="V52">
        <f t="shared" si="5"/>
        <v>1.751172222096941E-2</v>
      </c>
      <c r="W52">
        <f t="shared" si="6"/>
        <v>0.23760002046286902</v>
      </c>
    </row>
    <row r="53" spans="1:23" x14ac:dyDescent="0.2">
      <c r="A53" s="1">
        <v>35085</v>
      </c>
      <c r="B53">
        <v>4694</v>
      </c>
      <c r="C53">
        <v>8945.7999999999993</v>
      </c>
      <c r="D53">
        <f t="shared" si="0"/>
        <v>4.694</v>
      </c>
      <c r="E53">
        <f t="shared" si="0"/>
        <v>8.9457999999999984</v>
      </c>
      <c r="F53">
        <v>0</v>
      </c>
      <c r="G53">
        <v>0</v>
      </c>
      <c r="H53">
        <f t="shared" si="10"/>
        <v>1.0000000000000007E-144</v>
      </c>
      <c r="I53">
        <f t="shared" si="11"/>
        <v>1.3298513201866204E-9</v>
      </c>
      <c r="J53">
        <f>$P$8^(M53-$M$53)</f>
        <v>1</v>
      </c>
      <c r="K53">
        <f t="shared" si="12"/>
        <v>0.42328203556386101</v>
      </c>
      <c r="M53">
        <v>42</v>
      </c>
      <c r="N53">
        <f t="shared" si="7"/>
        <v>184.33400000000006</v>
      </c>
      <c r="O53">
        <f t="shared" si="1"/>
        <v>9.3823585256844422E-2</v>
      </c>
      <c r="P53">
        <f t="shared" si="8"/>
        <v>3.9878562279455076E-3</v>
      </c>
      <c r="Q53">
        <f t="shared" si="2"/>
        <v>-25.932009941015586</v>
      </c>
      <c r="R53">
        <f t="shared" si="3"/>
        <v>187.64717051368885</v>
      </c>
      <c r="S53">
        <f t="shared" si="4"/>
        <v>7.9757124558910153</v>
      </c>
      <c r="T53">
        <f t="array" ref="T53">EXP(SUMPRODUCT(TRANSPOSE(N$3:N$9),E53:K53))</f>
        <v>1.735407145955512</v>
      </c>
      <c r="U53">
        <f t="shared" si="9"/>
        <v>38.92839750996928</v>
      </c>
      <c r="V53">
        <f t="shared" si="5"/>
        <v>1.7973735250625429</v>
      </c>
      <c r="W53">
        <f t="shared" si="6"/>
        <v>69.912919810204841</v>
      </c>
    </row>
    <row r="54" spans="1:23" x14ac:dyDescent="0.2">
      <c r="A54" s="1">
        <v>35092</v>
      </c>
      <c r="B54">
        <v>5030</v>
      </c>
      <c r="C54">
        <v>9594.4</v>
      </c>
      <c r="D54">
        <f t="shared" si="0"/>
        <v>5.03</v>
      </c>
      <c r="E54">
        <f t="shared" si="0"/>
        <v>9.5944000000000003</v>
      </c>
      <c r="F54">
        <v>0</v>
      </c>
      <c r="G54">
        <v>0</v>
      </c>
      <c r="H54">
        <f t="shared" si="10"/>
        <v>1.0000000000000006E-148</v>
      </c>
      <c r="I54">
        <f t="shared" si="11"/>
        <v>5.2521798936807011E-10</v>
      </c>
      <c r="J54">
        <f t="shared" ref="J54:J63" si="13">$P$8^(M54-$M$53)</f>
        <v>0.999</v>
      </c>
      <c r="K54">
        <f t="shared" si="12"/>
        <v>0.40113836669763503</v>
      </c>
      <c r="M54">
        <v>43</v>
      </c>
      <c r="N54">
        <f t="shared" si="7"/>
        <v>189.36400000000006</v>
      </c>
      <c r="O54">
        <f t="shared" si="1"/>
        <v>9.7955714783294345E-2</v>
      </c>
      <c r="P54">
        <f t="shared" si="8"/>
        <v>4.1321295264499236E-3</v>
      </c>
      <c r="Q54">
        <f t="shared" si="2"/>
        <v>-27.609480776730468</v>
      </c>
      <c r="R54">
        <f t="shared" si="3"/>
        <v>195.91142956658868</v>
      </c>
      <c r="S54">
        <f t="shared" si="4"/>
        <v>8.2642590528998472</v>
      </c>
      <c r="T54">
        <f t="array" ref="T54">EXP(SUMPRODUCT(TRANSPOSE(N$3:N$9),E54:K54))</f>
        <v>1.8063025996097744</v>
      </c>
      <c r="U54">
        <f t="shared" si="9"/>
        <v>40.734700109579052</v>
      </c>
      <c r="V54">
        <f t="shared" si="5"/>
        <v>3.4575893868890692</v>
      </c>
      <c r="W54">
        <f t="shared" si="6"/>
        <v>64.299384749499936</v>
      </c>
    </row>
    <row r="55" spans="1:23" x14ac:dyDescent="0.2">
      <c r="A55" s="1">
        <v>35099</v>
      </c>
      <c r="B55">
        <v>5580</v>
      </c>
      <c r="C55">
        <v>9960.7000000000007</v>
      </c>
      <c r="D55">
        <f t="shared" si="0"/>
        <v>5.58</v>
      </c>
      <c r="E55">
        <f t="shared" si="0"/>
        <v>9.960700000000001</v>
      </c>
      <c r="F55">
        <v>0</v>
      </c>
      <c r="G55">
        <v>0</v>
      </c>
      <c r="H55">
        <f t="shared" si="10"/>
        <v>1.0000000000000007E-152</v>
      </c>
      <c r="I55">
        <f t="shared" si="11"/>
        <v>2.0743216340690401E-10</v>
      </c>
      <c r="J55">
        <f t="shared" si="13"/>
        <v>0.99800100000000003</v>
      </c>
      <c r="K55">
        <f t="shared" si="12"/>
        <v>0.38015312656133116</v>
      </c>
      <c r="M55">
        <v>44</v>
      </c>
      <c r="N55">
        <f t="shared" si="7"/>
        <v>194.94400000000007</v>
      </c>
      <c r="O55">
        <f t="shared" si="1"/>
        <v>0.10219201262233601</v>
      </c>
      <c r="P55">
        <f t="shared" si="8"/>
        <v>4.2362978390416695E-3</v>
      </c>
      <c r="Q55">
        <f t="shared" si="2"/>
        <v>-30.489485726180256</v>
      </c>
      <c r="R55">
        <f t="shared" si="3"/>
        <v>204.38402524467202</v>
      </c>
      <c r="S55">
        <f t="shared" si="4"/>
        <v>8.4725956780833389</v>
      </c>
      <c r="T55">
        <f t="array" ref="T55">EXP(SUMPRODUCT(TRANSPOSE(N$3:N$9),E55:K55))</f>
        <v>1.8604874998598511</v>
      </c>
      <c r="U55">
        <f t="shared" si="9"/>
        <v>42.595187609438902</v>
      </c>
      <c r="V55">
        <f t="shared" si="5"/>
        <v>4.8424292333551895</v>
      </c>
      <c r="W55">
        <f t="shared" si="6"/>
        <v>51.838632223715749</v>
      </c>
    </row>
    <row r="56" spans="1:23" x14ac:dyDescent="0.2">
      <c r="A56" s="1">
        <v>35106</v>
      </c>
      <c r="B56">
        <v>6933</v>
      </c>
      <c r="C56">
        <v>10371.700000000001</v>
      </c>
      <c r="D56">
        <f t="shared" si="0"/>
        <v>6.9329999999999998</v>
      </c>
      <c r="E56">
        <f t="shared" si="0"/>
        <v>10.371700000000001</v>
      </c>
      <c r="F56">
        <v>0</v>
      </c>
      <c r="G56">
        <v>0</v>
      </c>
      <c r="H56">
        <f t="shared" si="10"/>
        <v>1.0000000000000007E-156</v>
      </c>
      <c r="I56">
        <f t="shared" si="11"/>
        <v>8.1924273895185772E-11</v>
      </c>
      <c r="J56">
        <f t="shared" si="13"/>
        <v>0.997002999</v>
      </c>
      <c r="K56">
        <f t="shared" si="12"/>
        <v>0.36026571286133585</v>
      </c>
      <c r="M56">
        <v>45</v>
      </c>
      <c r="N56">
        <f t="shared" si="7"/>
        <v>201.87700000000007</v>
      </c>
      <c r="O56">
        <f t="shared" si="1"/>
        <v>0.10653697428088804</v>
      </c>
      <c r="P56">
        <f t="shared" si="8"/>
        <v>4.3449616585520268E-3</v>
      </c>
      <c r="Q56">
        <f t="shared" si="2"/>
        <v>-37.706772942921312</v>
      </c>
      <c r="R56">
        <f t="shared" si="3"/>
        <v>213.07394856177609</v>
      </c>
      <c r="S56">
        <f t="shared" si="4"/>
        <v>8.6899233171040535</v>
      </c>
      <c r="T56">
        <f t="array" ref="T56">EXP(SUMPRODUCT(TRANSPOSE(N$3:N$9),E56:K56))</f>
        <v>1.9173931593825624</v>
      </c>
      <c r="U56">
        <f t="shared" si="9"/>
        <v>44.512580768821465</v>
      </c>
      <c r="V56">
        <f t="shared" si="5"/>
        <v>5.5464211186891132</v>
      </c>
      <c r="W56">
        <f t="shared" si="6"/>
        <v>25.34145848988971</v>
      </c>
    </row>
    <row r="57" spans="1:23" x14ac:dyDescent="0.2">
      <c r="A57" s="1">
        <v>35113</v>
      </c>
      <c r="B57">
        <v>8967</v>
      </c>
      <c r="C57">
        <v>9660.7000000000007</v>
      </c>
      <c r="D57">
        <f t="shared" si="0"/>
        <v>8.9670000000000005</v>
      </c>
      <c r="E57">
        <f t="shared" si="0"/>
        <v>9.6607000000000003</v>
      </c>
      <c r="F57">
        <v>0</v>
      </c>
      <c r="G57">
        <v>0</v>
      </c>
      <c r="H57">
        <f t="shared" si="10"/>
        <v>1.0000000000000008E-160</v>
      </c>
      <c r="I57">
        <f t="shared" si="11"/>
        <v>3.2355573711526128E-11</v>
      </c>
      <c r="J57">
        <f t="shared" si="13"/>
        <v>0.99600599600100004</v>
      </c>
      <c r="K57">
        <f t="shared" si="12"/>
        <v>0.34141869366566141</v>
      </c>
      <c r="M57">
        <v>46</v>
      </c>
      <c r="N57">
        <f t="shared" si="7"/>
        <v>210.84400000000008</v>
      </c>
      <c r="O57">
        <f t="shared" si="1"/>
        <v>0.11082426162880965</v>
      </c>
      <c r="P57">
        <f t="shared" si="8"/>
        <v>4.2872873479216089E-3</v>
      </c>
      <c r="Q57">
        <f t="shared" si="2"/>
        <v>-48.888990257678728</v>
      </c>
      <c r="R57">
        <f t="shared" si="3"/>
        <v>221.6485232576193</v>
      </c>
      <c r="S57">
        <f t="shared" si="4"/>
        <v>8.5745746958432179</v>
      </c>
      <c r="T57">
        <f t="array" ref="T57">EXP(SUMPRODUCT(TRANSPOSE(N$3:N$9),E57:K57))</f>
        <v>1.9011448079034599</v>
      </c>
      <c r="U57">
        <f t="shared" si="9"/>
        <v>46.413725576724921</v>
      </c>
      <c r="V57">
        <f t="shared" si="5"/>
        <v>5.1244158039210124</v>
      </c>
      <c r="W57">
        <f t="shared" si="6"/>
        <v>4.3763276921688705</v>
      </c>
    </row>
    <row r="58" spans="1:23" x14ac:dyDescent="0.2">
      <c r="A58" s="1">
        <v>35120</v>
      </c>
      <c r="B58">
        <v>9443</v>
      </c>
      <c r="C58">
        <v>10335.700000000001</v>
      </c>
      <c r="D58">
        <f t="shared" si="0"/>
        <v>9.4429999999999996</v>
      </c>
      <c r="E58">
        <f t="shared" si="0"/>
        <v>10.335700000000001</v>
      </c>
      <c r="F58">
        <v>0</v>
      </c>
      <c r="G58">
        <v>0</v>
      </c>
      <c r="H58">
        <f t="shared" si="10"/>
        <v>1.0000000000000009E-164</v>
      </c>
      <c r="I58">
        <f t="shared" si="11"/>
        <v>1.2778668646381743E-11</v>
      </c>
      <c r="J58">
        <f t="shared" si="13"/>
        <v>0.99500999000499901</v>
      </c>
      <c r="K58">
        <f t="shared" si="12"/>
        <v>0.32355764154895461</v>
      </c>
      <c r="M58">
        <v>47</v>
      </c>
      <c r="N58">
        <f t="shared" si="7"/>
        <v>220.28700000000009</v>
      </c>
      <c r="O58">
        <f t="shared" si="1"/>
        <v>0.11525258375260927</v>
      </c>
      <c r="P58">
        <f t="shared" si="8"/>
        <v>4.4283221237996218E-3</v>
      </c>
      <c r="Q58">
        <f t="shared" si="2"/>
        <v>-51.178553070120103</v>
      </c>
      <c r="R58">
        <f t="shared" si="3"/>
        <v>230.50516750521854</v>
      </c>
      <c r="S58">
        <f t="shared" si="4"/>
        <v>8.8566442475992435</v>
      </c>
      <c r="T58">
        <f t="array" ref="T58">EXP(SUMPRODUCT(TRANSPOSE(N$3:N$9),E58:K58))</f>
        <v>1.973376716367413</v>
      </c>
      <c r="U58">
        <f t="shared" si="9"/>
        <v>48.387102293092333</v>
      </c>
      <c r="V58">
        <f t="shared" si="5"/>
        <v>4.6385703673927381</v>
      </c>
      <c r="W58">
        <f t="shared" si="6"/>
        <v>6.209422348837828</v>
      </c>
    </row>
    <row r="59" spans="1:23" x14ac:dyDescent="0.2">
      <c r="A59" s="1">
        <v>35127</v>
      </c>
      <c r="B59">
        <v>9011</v>
      </c>
      <c r="C59">
        <v>8846.4</v>
      </c>
      <c r="D59">
        <f t="shared" si="0"/>
        <v>9.0109999999999992</v>
      </c>
      <c r="E59">
        <f t="shared" si="0"/>
        <v>8.8463999999999992</v>
      </c>
      <c r="F59">
        <v>0</v>
      </c>
      <c r="G59">
        <v>0</v>
      </c>
      <c r="H59">
        <f t="shared" si="10"/>
        <v>1.0000000000000008E-168</v>
      </c>
      <c r="I59">
        <f t="shared" si="11"/>
        <v>5.0468699405521263E-12</v>
      </c>
      <c r="J59">
        <f t="shared" si="13"/>
        <v>0.99401498001499411</v>
      </c>
      <c r="K59">
        <f t="shared" si="12"/>
        <v>0.30663097641408116</v>
      </c>
      <c r="M59">
        <v>48</v>
      </c>
      <c r="N59">
        <f t="shared" si="7"/>
        <v>229.29800000000009</v>
      </c>
      <c r="O59">
        <f t="shared" si="1"/>
        <v>0.11950192602251086</v>
      </c>
      <c r="P59">
        <f t="shared" si="8"/>
        <v>4.2493422699015904E-3</v>
      </c>
      <c r="Q59">
        <f t="shared" si="2"/>
        <v>-49.208990514158309</v>
      </c>
      <c r="R59">
        <f t="shared" si="3"/>
        <v>239.00385204502172</v>
      </c>
      <c r="S59">
        <f t="shared" si="4"/>
        <v>8.4986845398031807</v>
      </c>
      <c r="T59">
        <f t="array" ref="T59">EXP(SUMPRODUCT(TRANSPOSE(N$3:N$9),E59:K59))</f>
        <v>1.9029690388041458</v>
      </c>
      <c r="U59">
        <f t="shared" si="9"/>
        <v>50.290071331896478</v>
      </c>
      <c r="V59">
        <f t="shared" si="5"/>
        <v>4.2328550816063055</v>
      </c>
      <c r="W59">
        <f t="shared" si="6"/>
        <v>5.6854451248121025</v>
      </c>
    </row>
    <row r="60" spans="1:23" x14ac:dyDescent="0.2">
      <c r="A60" s="1">
        <v>35134</v>
      </c>
      <c r="B60">
        <v>10025</v>
      </c>
      <c r="C60">
        <v>8282.4</v>
      </c>
      <c r="D60">
        <f t="shared" si="0"/>
        <v>10.025</v>
      </c>
      <c r="E60">
        <f t="shared" si="0"/>
        <v>8.2823999999999991</v>
      </c>
      <c r="F60">
        <v>0</v>
      </c>
      <c r="G60">
        <v>0</v>
      </c>
      <c r="H60">
        <f t="shared" si="10"/>
        <v>1.0000000000000008E-172</v>
      </c>
      <c r="I60">
        <f t="shared" si="11"/>
        <v>1.9932355162883627E-12</v>
      </c>
      <c r="J60">
        <f t="shared" si="13"/>
        <v>0.99302096503497905</v>
      </c>
      <c r="K60">
        <f t="shared" si="12"/>
        <v>0.29058981653637461</v>
      </c>
      <c r="M60">
        <v>49</v>
      </c>
      <c r="N60">
        <f t="shared" si="7"/>
        <v>239.32300000000009</v>
      </c>
      <c r="O60">
        <f t="shared" si="1"/>
        <v>0.12370575199835987</v>
      </c>
      <c r="P60">
        <f t="shared" si="8"/>
        <v>4.2038259758490071E-3</v>
      </c>
      <c r="Q60">
        <f t="shared" si="2"/>
        <v>-54.854396222764827</v>
      </c>
      <c r="R60">
        <f t="shared" si="3"/>
        <v>247.41150399671974</v>
      </c>
      <c r="S60">
        <f t="shared" si="4"/>
        <v>8.4076519516980142</v>
      </c>
      <c r="T60">
        <f t="array" ref="T60">EXP(SUMPRODUCT(TRANSPOSE(N$3:N$9),E60:K60))</f>
        <v>1.8916849014586854</v>
      </c>
      <c r="U60">
        <f t="shared" si="9"/>
        <v>52.181756233355166</v>
      </c>
      <c r="V60">
        <f t="shared" si="5"/>
        <v>3.379743692298546</v>
      </c>
      <c r="W60">
        <f t="shared" si="6"/>
        <v>16.133147613984899</v>
      </c>
    </row>
    <row r="61" spans="1:23" x14ac:dyDescent="0.2">
      <c r="A61" s="1">
        <v>35141</v>
      </c>
      <c r="B61">
        <v>10601</v>
      </c>
      <c r="C61">
        <v>8033.3</v>
      </c>
      <c r="D61">
        <f t="shared" si="0"/>
        <v>10.601000000000001</v>
      </c>
      <c r="E61">
        <f t="shared" si="0"/>
        <v>8.0333000000000006</v>
      </c>
      <c r="F61">
        <v>0</v>
      </c>
      <c r="G61">
        <v>0</v>
      </c>
      <c r="H61">
        <f t="shared" si="10"/>
        <v>1.0000000000000009E-176</v>
      </c>
      <c r="I61">
        <f t="shared" si="11"/>
        <v>7.8721819071856059E-13</v>
      </c>
      <c r="J61">
        <f t="shared" si="13"/>
        <v>0.9920279440699441</v>
      </c>
      <c r="K61">
        <f t="shared" si="12"/>
        <v>0.27538783740039019</v>
      </c>
      <c r="M61">
        <v>50</v>
      </c>
      <c r="N61">
        <f t="shared" si="7"/>
        <v>249.92400000000009</v>
      </c>
      <c r="O61">
        <f t="shared" si="1"/>
        <v>0.12790587667940201</v>
      </c>
      <c r="P61">
        <f t="shared" si="8"/>
        <v>4.2001246810421389E-3</v>
      </c>
      <c r="Q61">
        <f t="shared" si="2"/>
        <v>-58.01546796368099</v>
      </c>
      <c r="R61">
        <f t="shared" si="3"/>
        <v>255.81175335880403</v>
      </c>
      <c r="S61">
        <f t="shared" si="4"/>
        <v>8.4002493620842777</v>
      </c>
      <c r="T61">
        <f t="array" ref="T61">EXP(SUMPRODUCT(TRANSPOSE(N$3:N$9),E61:K61))</f>
        <v>1.8991450950159343</v>
      </c>
      <c r="U61">
        <f t="shared" si="9"/>
        <v>54.080901328371098</v>
      </c>
      <c r="V61">
        <f t="shared" si="5"/>
        <v>2.3558175120452347</v>
      </c>
      <c r="W61">
        <f t="shared" si="6"/>
        <v>20.759839995431779</v>
      </c>
    </row>
    <row r="62" spans="1:23" x14ac:dyDescent="0.2">
      <c r="A62" s="1">
        <v>35148</v>
      </c>
      <c r="B62">
        <v>11083</v>
      </c>
      <c r="C62">
        <v>6769.2</v>
      </c>
      <c r="D62">
        <f t="shared" si="0"/>
        <v>11.083</v>
      </c>
      <c r="E62">
        <f t="shared" si="0"/>
        <v>6.7691999999999997</v>
      </c>
      <c r="F62">
        <v>0</v>
      </c>
      <c r="G62">
        <v>0</v>
      </c>
      <c r="H62">
        <f t="shared" si="10"/>
        <v>1.0000000000000009E-180</v>
      </c>
      <c r="I62">
        <f t="shared" si="11"/>
        <v>3.1090780529145966E-13</v>
      </c>
      <c r="J62">
        <f t="shared" si="13"/>
        <v>0.99103591612587416</v>
      </c>
      <c r="K62">
        <f t="shared" si="12"/>
        <v>0.26098113792150268</v>
      </c>
      <c r="M62">
        <v>51</v>
      </c>
      <c r="N62">
        <f t="shared" si="7"/>
        <v>261.00700000000012</v>
      </c>
      <c r="O62">
        <f t="shared" si="1"/>
        <v>0.13195891941599469</v>
      </c>
      <c r="P62">
        <f t="shared" si="8"/>
        <v>4.0530427365926824E-3</v>
      </c>
      <c r="Q62">
        <f t="shared" si="2"/>
        <v>-61.048349109646018</v>
      </c>
      <c r="R62">
        <f t="shared" si="3"/>
        <v>263.9178388319894</v>
      </c>
      <c r="S62">
        <f t="shared" si="4"/>
        <v>8.1060854731853649</v>
      </c>
      <c r="T62">
        <f t="array" ref="T62">EXP(SUMPRODUCT(TRANSPOSE(N$3:N$9),E62:K62))</f>
        <v>1.841370840936708</v>
      </c>
      <c r="U62">
        <f t="shared" si="9"/>
        <v>55.922272169307803</v>
      </c>
      <c r="V62">
        <f t="shared" si="5"/>
        <v>1.1152340098117215</v>
      </c>
      <c r="W62">
        <f t="shared" si="6"/>
        <v>26.860187014478349</v>
      </c>
    </row>
    <row r="63" spans="1:23" x14ac:dyDescent="0.2">
      <c r="A63" s="1">
        <v>35155</v>
      </c>
      <c r="B63">
        <v>11136</v>
      </c>
      <c r="C63">
        <v>5454</v>
      </c>
      <c r="D63">
        <f t="shared" si="0"/>
        <v>11.135999999999999</v>
      </c>
      <c r="E63">
        <f t="shared" si="0"/>
        <v>5.4539999999999997</v>
      </c>
      <c r="F63">
        <v>0</v>
      </c>
      <c r="G63">
        <v>0</v>
      </c>
      <c r="H63">
        <f t="shared" si="10"/>
        <v>1.0000000000000008E-184</v>
      </c>
      <c r="I63">
        <f t="shared" si="11"/>
        <v>1.2279145036386807E-13</v>
      </c>
      <c r="J63">
        <f t="shared" si="13"/>
        <v>0.99004488020974835</v>
      </c>
      <c r="K63">
        <f t="shared" si="12"/>
        <v>0.24732811366601734</v>
      </c>
      <c r="M63">
        <v>52</v>
      </c>
      <c r="N63">
        <f t="shared" si="7"/>
        <v>272.14300000000014</v>
      </c>
      <c r="O63">
        <f t="shared" si="1"/>
        <v>0.13586139846051148</v>
      </c>
      <c r="P63">
        <f t="shared" si="8"/>
        <v>3.9024790445167934E-3</v>
      </c>
      <c r="Q63">
        <f t="shared" si="2"/>
        <v>-61.761851514272806</v>
      </c>
      <c r="R63">
        <f t="shared" si="3"/>
        <v>271.72279692102296</v>
      </c>
      <c r="S63">
        <f t="shared" si="4"/>
        <v>7.8049580890335868</v>
      </c>
      <c r="T63">
        <f t="array" ref="T63">EXP(SUMPRODUCT(TRANSPOSE(N$3:N$9),E63:K63))</f>
        <v>1.7811464001517534</v>
      </c>
      <c r="U63">
        <f t="shared" si="9"/>
        <v>57.703418569459558</v>
      </c>
      <c r="V63">
        <f t="shared" si="5"/>
        <v>0.15440524980513221</v>
      </c>
      <c r="W63">
        <f t="shared" si="6"/>
        <v>29.912373482097813</v>
      </c>
    </row>
    <row r="64" spans="1:23" x14ac:dyDescent="0.2">
      <c r="M64" s="3" t="s">
        <v>10</v>
      </c>
      <c r="Q64">
        <f>(B2-N63)*LN(1-O63)</f>
        <v>-252.30531557965688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workbookViewId="0">
      <selection activeCell="H6" sqref="H6:K58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</cols>
  <sheetData>
    <row r="1" spans="1:19" x14ac:dyDescent="0.2">
      <c r="A1" s="2" t="s">
        <v>11</v>
      </c>
      <c r="B1">
        <v>2000000</v>
      </c>
      <c r="M1" s="2" t="s">
        <v>13</v>
      </c>
      <c r="N1">
        <v>5411930.7210504245</v>
      </c>
    </row>
    <row r="2" spans="1:19" x14ac:dyDescent="0.2">
      <c r="A2" s="2" t="s">
        <v>12</v>
      </c>
      <c r="B2">
        <f>B1/1000</f>
        <v>2000</v>
      </c>
      <c r="M2" s="2" t="s">
        <v>14</v>
      </c>
      <c r="N2">
        <v>1938732520.8629086</v>
      </c>
    </row>
    <row r="3" spans="1:19" x14ac:dyDescent="0.2">
      <c r="M3" s="2" t="s">
        <v>4</v>
      </c>
      <c r="N3">
        <v>0.99999000000000005</v>
      </c>
      <c r="Q3">
        <f>SUM(Q7:Q59)</f>
        <v>-1872.6417447539682</v>
      </c>
    </row>
    <row r="4" spans="1:19" x14ac:dyDescent="0.2">
      <c r="M4" s="2"/>
    </row>
    <row r="6" spans="1:19" x14ac:dyDescent="0.2">
      <c r="A6" t="s">
        <v>1</v>
      </c>
      <c r="B6" t="s">
        <v>2</v>
      </c>
      <c r="C6" t="s">
        <v>0</v>
      </c>
      <c r="D6" s="2" t="s">
        <v>8</v>
      </c>
      <c r="E6" s="2" t="s">
        <v>9</v>
      </c>
      <c r="F6" s="2" t="s">
        <v>20</v>
      </c>
      <c r="G6" s="2" t="s">
        <v>21</v>
      </c>
      <c r="H6" s="2"/>
      <c r="I6" s="2"/>
      <c r="J6" s="2"/>
      <c r="K6" s="2"/>
      <c r="M6" s="2" t="s">
        <v>1</v>
      </c>
      <c r="N6" s="2" t="s">
        <v>3</v>
      </c>
      <c r="O6" s="2" t="s">
        <v>6</v>
      </c>
      <c r="P6" s="2" t="s">
        <v>15</v>
      </c>
      <c r="Q6" s="2" t="s">
        <v>7</v>
      </c>
      <c r="R6" s="2" t="s">
        <v>28</v>
      </c>
      <c r="S6" s="2" t="s">
        <v>26</v>
      </c>
    </row>
    <row r="7" spans="1:19" x14ac:dyDescent="0.2">
      <c r="A7" s="1">
        <v>34798</v>
      </c>
      <c r="B7">
        <v>5250</v>
      </c>
      <c r="C7">
        <v>1709.8</v>
      </c>
      <c r="D7">
        <f>B7/1000</f>
        <v>5.25</v>
      </c>
      <c r="E7">
        <f>C7/1000</f>
        <v>1.7098</v>
      </c>
      <c r="F7">
        <v>0</v>
      </c>
      <c r="G7">
        <v>0</v>
      </c>
      <c r="M7">
        <v>1</v>
      </c>
      <c r="N7">
        <f>D7</f>
        <v>5.25</v>
      </c>
      <c r="O7">
        <f>(1-($N$2/($N$2+M7))^$N$1)*$N$3</f>
        <v>2.7875586179013766E-3</v>
      </c>
      <c r="P7">
        <f>O7</f>
        <v>2.7875586179013766E-3</v>
      </c>
      <c r="Q7">
        <f>D7*LN(P7)</f>
        <v>-30.883592846260662</v>
      </c>
      <c r="R7">
        <f>$B$2*O7</f>
        <v>5.575117235802753</v>
      </c>
      <c r="S7">
        <f>P7*$B$2</f>
        <v>5.575117235802753</v>
      </c>
    </row>
    <row r="8" spans="1:19" x14ac:dyDescent="0.2">
      <c r="A8" s="1">
        <v>34805</v>
      </c>
      <c r="B8">
        <v>5482</v>
      </c>
      <c r="C8">
        <v>2748</v>
      </c>
      <c r="D8">
        <f t="shared" ref="D8:E58" si="0">B8/1000</f>
        <v>5.4820000000000002</v>
      </c>
      <c r="E8">
        <f t="shared" si="0"/>
        <v>2.7480000000000002</v>
      </c>
      <c r="F8">
        <v>0</v>
      </c>
      <c r="G8">
        <v>0</v>
      </c>
      <c r="M8">
        <v>2</v>
      </c>
      <c r="N8">
        <f>D8+N7</f>
        <v>10.731999999999999</v>
      </c>
      <c r="O8">
        <f t="shared" ref="O8:O58" si="1">(1-($N$2/($N$2+M8))^$N$1)*$N$3</f>
        <v>5.5673460789868786E-3</v>
      </c>
      <c r="P8">
        <f>O8-O7</f>
        <v>2.779787461085502E-3</v>
      </c>
      <c r="Q8">
        <f t="shared" ref="Q8:Q58" si="2">D8*LN(P8)</f>
        <v>-32.263657584243724</v>
      </c>
      <c r="R8">
        <f t="shared" ref="R8:R58" si="3">$B$2*O8</f>
        <v>11.134692157973758</v>
      </c>
      <c r="S8">
        <f t="shared" ref="S8:S58" si="4">P8*$B$2</f>
        <v>5.559574922171004</v>
      </c>
    </row>
    <row r="9" spans="1:19" x14ac:dyDescent="0.2">
      <c r="A9" s="1">
        <v>34812</v>
      </c>
      <c r="B9">
        <v>4980</v>
      </c>
      <c r="C9">
        <v>4595.8999999999996</v>
      </c>
      <c r="D9">
        <f t="shared" si="0"/>
        <v>4.9800000000000004</v>
      </c>
      <c r="E9">
        <f t="shared" si="0"/>
        <v>4.5958999999999994</v>
      </c>
      <c r="F9">
        <v>0</v>
      </c>
      <c r="G9">
        <v>0</v>
      </c>
      <c r="M9">
        <v>3</v>
      </c>
      <c r="N9">
        <f t="shared" ref="N9:N58" si="5">D9+N8</f>
        <v>15.712</v>
      </c>
      <c r="O9">
        <f t="shared" si="1"/>
        <v>8.3393852410081019E-3</v>
      </c>
      <c r="P9">
        <f t="shared" ref="P9:P58" si="6">O9-O8</f>
        <v>2.7720391620212233E-3</v>
      </c>
      <c r="Q9">
        <f t="shared" si="2"/>
        <v>-29.323096908804139</v>
      </c>
      <c r="R9">
        <f t="shared" si="3"/>
        <v>16.678770482016205</v>
      </c>
      <c r="S9">
        <f t="shared" si="4"/>
        <v>5.5440783240424469</v>
      </c>
    </row>
    <row r="10" spans="1:19" x14ac:dyDescent="0.2">
      <c r="A10" s="1">
        <v>34819</v>
      </c>
      <c r="B10">
        <v>5517</v>
      </c>
      <c r="C10">
        <v>6801.8</v>
      </c>
      <c r="D10">
        <f t="shared" si="0"/>
        <v>5.5170000000000003</v>
      </c>
      <c r="E10">
        <f t="shared" si="0"/>
        <v>6.8018000000000001</v>
      </c>
      <c r="F10">
        <v>0</v>
      </c>
      <c r="G10">
        <v>0</v>
      </c>
      <c r="M10">
        <v>4</v>
      </c>
      <c r="N10">
        <f t="shared" si="5"/>
        <v>21.228999999999999</v>
      </c>
      <c r="O10">
        <f t="shared" si="1"/>
        <v>1.1103696511349478E-2</v>
      </c>
      <c r="P10">
        <f t="shared" si="6"/>
        <v>2.7643112703413762E-3</v>
      </c>
      <c r="Q10">
        <f t="shared" si="2"/>
        <v>-32.50044708333796</v>
      </c>
      <c r="R10">
        <f t="shared" si="3"/>
        <v>22.207393022698955</v>
      </c>
      <c r="S10">
        <f t="shared" si="4"/>
        <v>5.5286225406827523</v>
      </c>
    </row>
    <row r="11" spans="1:19" x14ac:dyDescent="0.2">
      <c r="A11" s="1">
        <v>34826</v>
      </c>
      <c r="B11">
        <v>6563</v>
      </c>
      <c r="C11">
        <v>8056.5</v>
      </c>
      <c r="D11">
        <f t="shared" si="0"/>
        <v>6.5629999999999997</v>
      </c>
      <c r="E11">
        <f t="shared" si="0"/>
        <v>8.0564999999999998</v>
      </c>
      <c r="F11">
        <v>0</v>
      </c>
      <c r="G11">
        <v>0</v>
      </c>
      <c r="M11">
        <v>5</v>
      </c>
      <c r="N11">
        <f t="shared" si="5"/>
        <v>27.791999999999998</v>
      </c>
      <c r="O11">
        <f t="shared" si="1"/>
        <v>1.386030262050445E-2</v>
      </c>
      <c r="P11">
        <f t="shared" si="6"/>
        <v>2.7566061091549715E-3</v>
      </c>
      <c r="Q11">
        <f t="shared" si="2"/>
        <v>-38.680714239013703</v>
      </c>
      <c r="R11">
        <f t="shared" si="3"/>
        <v>27.720605241008901</v>
      </c>
      <c r="S11">
        <f t="shared" si="4"/>
        <v>5.5132122183099428</v>
      </c>
    </row>
    <row r="12" spans="1:19" x14ac:dyDescent="0.2">
      <c r="A12" s="1">
        <v>34833</v>
      </c>
      <c r="B12">
        <v>6555</v>
      </c>
      <c r="C12">
        <v>9496.5</v>
      </c>
      <c r="D12">
        <f t="shared" si="0"/>
        <v>6.5549999999999997</v>
      </c>
      <c r="E12">
        <f t="shared" si="0"/>
        <v>9.4964999999999993</v>
      </c>
      <c r="F12">
        <v>0</v>
      </c>
      <c r="G12">
        <v>0</v>
      </c>
      <c r="M12">
        <v>6</v>
      </c>
      <c r="N12">
        <f t="shared" si="5"/>
        <v>34.346999999999994</v>
      </c>
      <c r="O12">
        <f t="shared" si="1"/>
        <v>1.6609223862241691E-2</v>
      </c>
      <c r="P12">
        <f t="shared" si="6"/>
        <v>2.748921241737241E-3</v>
      </c>
      <c r="Q12">
        <f t="shared" si="2"/>
        <v>-38.651863749572613</v>
      </c>
      <c r="R12">
        <f t="shared" si="3"/>
        <v>33.218447724483383</v>
      </c>
      <c r="S12">
        <f t="shared" si="4"/>
        <v>5.4978424834744821</v>
      </c>
    </row>
    <row r="13" spans="1:19" x14ac:dyDescent="0.2">
      <c r="A13" s="1">
        <v>34840</v>
      </c>
      <c r="B13">
        <v>6413</v>
      </c>
      <c r="C13">
        <v>9218.1</v>
      </c>
      <c r="D13">
        <f t="shared" si="0"/>
        <v>6.4130000000000003</v>
      </c>
      <c r="E13">
        <f t="shared" si="0"/>
        <v>9.2180999999999997</v>
      </c>
      <c r="F13">
        <v>0</v>
      </c>
      <c r="G13">
        <v>0</v>
      </c>
      <c r="M13">
        <v>7</v>
      </c>
      <c r="N13">
        <f t="shared" si="5"/>
        <v>40.759999999999991</v>
      </c>
      <c r="O13">
        <f t="shared" si="1"/>
        <v>1.9350482840504588E-2</v>
      </c>
      <c r="P13">
        <f t="shared" si="6"/>
        <v>2.7412589782628977E-3</v>
      </c>
      <c r="Q13">
        <f t="shared" si="2"/>
        <v>-37.83245448493691</v>
      </c>
      <c r="R13">
        <f t="shared" si="3"/>
        <v>38.70096568100918</v>
      </c>
      <c r="S13">
        <f t="shared" si="4"/>
        <v>5.4825179565257951</v>
      </c>
    </row>
    <row r="14" spans="1:19" x14ac:dyDescent="0.2">
      <c r="A14" s="1">
        <v>34847</v>
      </c>
      <c r="B14">
        <v>6531</v>
      </c>
      <c r="C14">
        <v>8893.4</v>
      </c>
      <c r="D14">
        <f t="shared" si="0"/>
        <v>6.5309999999999997</v>
      </c>
      <c r="E14">
        <f t="shared" si="0"/>
        <v>8.8933999999999997</v>
      </c>
      <c r="F14">
        <v>0</v>
      </c>
      <c r="G14">
        <v>0</v>
      </c>
      <c r="M14">
        <v>8</v>
      </c>
      <c r="N14">
        <f t="shared" si="5"/>
        <v>47.29099999999999</v>
      </c>
      <c r="O14">
        <f t="shared" si="1"/>
        <v>2.2084099736078319E-2</v>
      </c>
      <c r="P14">
        <f t="shared" si="6"/>
        <v>2.733616895573731E-3</v>
      </c>
      <c r="Q14">
        <f t="shared" si="2"/>
        <v>-38.546808917076675</v>
      </c>
      <c r="R14">
        <f t="shared" si="3"/>
        <v>44.168199472156637</v>
      </c>
      <c r="S14">
        <f t="shared" si="4"/>
        <v>5.4672337911474616</v>
      </c>
    </row>
    <row r="15" spans="1:19" x14ac:dyDescent="0.2">
      <c r="A15" s="1">
        <v>34854</v>
      </c>
      <c r="B15">
        <v>6875</v>
      </c>
      <c r="C15">
        <v>8178.5</v>
      </c>
      <c r="D15">
        <f t="shared" si="0"/>
        <v>6.875</v>
      </c>
      <c r="E15">
        <f t="shared" si="0"/>
        <v>8.1784999999999997</v>
      </c>
      <c r="F15">
        <v>0</v>
      </c>
      <c r="G15">
        <v>0</v>
      </c>
      <c r="M15">
        <v>9</v>
      </c>
      <c r="N15">
        <f t="shared" si="5"/>
        <v>54.16599999999999</v>
      </c>
      <c r="O15">
        <f t="shared" si="1"/>
        <v>2.4810097027061308E-2</v>
      </c>
      <c r="P15">
        <f t="shared" si="6"/>
        <v>2.7259972909829885E-3</v>
      </c>
      <c r="Q15">
        <f t="shared" si="2"/>
        <v>-40.59633145891322</v>
      </c>
      <c r="R15">
        <f t="shared" si="3"/>
        <v>49.620194054122614</v>
      </c>
      <c r="S15">
        <f t="shared" si="4"/>
        <v>5.4519945819659767</v>
      </c>
    </row>
    <row r="16" spans="1:19" x14ac:dyDescent="0.2">
      <c r="A16" s="1">
        <v>34861</v>
      </c>
      <c r="B16">
        <v>7565</v>
      </c>
      <c r="C16">
        <v>6640</v>
      </c>
      <c r="D16">
        <f t="shared" si="0"/>
        <v>7.5650000000000004</v>
      </c>
      <c r="E16">
        <f t="shared" si="0"/>
        <v>6.64</v>
      </c>
      <c r="F16">
        <v>0</v>
      </c>
      <c r="G16">
        <v>0</v>
      </c>
      <c r="M16">
        <v>10</v>
      </c>
      <c r="N16">
        <f t="shared" si="5"/>
        <v>61.730999999999987</v>
      </c>
      <c r="O16">
        <f t="shared" si="1"/>
        <v>2.7528495366182831E-2</v>
      </c>
      <c r="P16">
        <f t="shared" si="6"/>
        <v>2.7183983391215229E-3</v>
      </c>
      <c r="Q16">
        <f t="shared" si="2"/>
        <v>-44.691844442346103</v>
      </c>
      <c r="R16">
        <f t="shared" si="3"/>
        <v>55.056990732365662</v>
      </c>
      <c r="S16">
        <f t="shared" si="4"/>
        <v>5.4367966782430459</v>
      </c>
    </row>
    <row r="17" spans="1:19" x14ac:dyDescent="0.2">
      <c r="A17" s="1">
        <v>34868</v>
      </c>
      <c r="B17">
        <v>7895</v>
      </c>
      <c r="C17">
        <v>5184.8</v>
      </c>
      <c r="D17">
        <f t="shared" si="0"/>
        <v>7.8949999999999996</v>
      </c>
      <c r="E17">
        <f t="shared" si="0"/>
        <v>5.1848000000000001</v>
      </c>
      <c r="F17">
        <v>0</v>
      </c>
      <c r="G17">
        <v>0</v>
      </c>
      <c r="M17">
        <v>11</v>
      </c>
      <c r="N17">
        <f t="shared" si="5"/>
        <v>69.625999999999991</v>
      </c>
      <c r="O17">
        <f t="shared" si="1"/>
        <v>3.0239315353500822E-2</v>
      </c>
      <c r="P17">
        <f t="shared" si="6"/>
        <v>2.710819987317991E-3</v>
      </c>
      <c r="Q17">
        <f t="shared" si="2"/>
        <v>-46.663429960387248</v>
      </c>
      <c r="R17">
        <f t="shared" si="3"/>
        <v>60.478630707001642</v>
      </c>
      <c r="S17">
        <f t="shared" si="4"/>
        <v>5.4216399746359816</v>
      </c>
    </row>
    <row r="18" spans="1:19" x14ac:dyDescent="0.2">
      <c r="A18" s="1">
        <v>34875</v>
      </c>
      <c r="B18">
        <v>7538</v>
      </c>
      <c r="C18">
        <v>3885.7</v>
      </c>
      <c r="D18">
        <f t="shared" si="0"/>
        <v>7.5380000000000003</v>
      </c>
      <c r="E18">
        <f t="shared" si="0"/>
        <v>3.8856999999999999</v>
      </c>
      <c r="F18">
        <v>0</v>
      </c>
      <c r="G18">
        <v>0</v>
      </c>
      <c r="M18">
        <v>12</v>
      </c>
      <c r="N18">
        <f t="shared" si="5"/>
        <v>77.163999999999987</v>
      </c>
      <c r="O18">
        <f t="shared" si="1"/>
        <v>3.2942579279658525E-2</v>
      </c>
      <c r="P18">
        <f t="shared" si="6"/>
        <v>2.7032639261577035E-3</v>
      </c>
      <c r="Q18">
        <f t="shared" si="2"/>
        <v>-44.574420533107286</v>
      </c>
      <c r="R18">
        <f t="shared" si="3"/>
        <v>65.885158559317048</v>
      </c>
      <c r="S18">
        <f t="shared" si="4"/>
        <v>5.4065278523154072</v>
      </c>
    </row>
    <row r="19" spans="1:19" x14ac:dyDescent="0.2">
      <c r="A19" s="1">
        <v>34882</v>
      </c>
      <c r="B19">
        <v>5296</v>
      </c>
      <c r="C19">
        <v>2590.5</v>
      </c>
      <c r="D19">
        <f t="shared" si="0"/>
        <v>5.2960000000000003</v>
      </c>
      <c r="E19">
        <f t="shared" si="0"/>
        <v>2.5905</v>
      </c>
      <c r="F19">
        <v>0</v>
      </c>
      <c r="G19">
        <v>0</v>
      </c>
      <c r="M19">
        <v>13</v>
      </c>
      <c r="N19">
        <f t="shared" si="5"/>
        <v>82.46</v>
      </c>
      <c r="O19">
        <f t="shared" si="1"/>
        <v>3.5638307045726451E-2</v>
      </c>
      <c r="P19">
        <f t="shared" si="6"/>
        <v>2.6957277660679263E-3</v>
      </c>
      <c r="Q19">
        <f t="shared" si="2"/>
        <v>-31.331597112172314</v>
      </c>
      <c r="R19">
        <f t="shared" si="3"/>
        <v>71.276614091452899</v>
      </c>
      <c r="S19">
        <f t="shared" si="4"/>
        <v>5.3914555321358524</v>
      </c>
    </row>
    <row r="20" spans="1:19" x14ac:dyDescent="0.2">
      <c r="A20" s="1">
        <v>34889</v>
      </c>
      <c r="B20">
        <v>4809</v>
      </c>
      <c r="C20">
        <v>1952.1</v>
      </c>
      <c r="D20">
        <f t="shared" si="0"/>
        <v>4.8090000000000002</v>
      </c>
      <c r="E20">
        <f t="shared" si="0"/>
        <v>1.9520999999999999</v>
      </c>
      <c r="F20">
        <v>0</v>
      </c>
      <c r="G20">
        <v>0</v>
      </c>
      <c r="M20">
        <v>14</v>
      </c>
      <c r="N20">
        <f t="shared" si="5"/>
        <v>87.268999999999991</v>
      </c>
      <c r="O20">
        <f t="shared" si="1"/>
        <v>3.8326520818246911E-2</v>
      </c>
      <c r="P20">
        <f t="shared" si="6"/>
        <v>2.6882137725204591E-3</v>
      </c>
      <c r="Q20">
        <f t="shared" si="2"/>
        <v>-28.463885893856052</v>
      </c>
      <c r="R20">
        <f t="shared" si="3"/>
        <v>76.653041636493825</v>
      </c>
      <c r="S20">
        <f t="shared" si="4"/>
        <v>5.3764275450409187</v>
      </c>
    </row>
    <row r="21" spans="1:19" x14ac:dyDescent="0.2">
      <c r="A21" s="1">
        <v>34896</v>
      </c>
      <c r="B21">
        <v>4154</v>
      </c>
      <c r="C21">
        <v>1406.1</v>
      </c>
      <c r="D21">
        <f t="shared" si="0"/>
        <v>4.1539999999999999</v>
      </c>
      <c r="E21">
        <f t="shared" si="0"/>
        <v>1.4060999999999999</v>
      </c>
      <c r="F21">
        <v>0</v>
      </c>
      <c r="G21">
        <v>0</v>
      </c>
      <c r="M21">
        <v>15</v>
      </c>
      <c r="N21">
        <f t="shared" si="5"/>
        <v>91.422999999999988</v>
      </c>
      <c r="O21">
        <f t="shared" si="1"/>
        <v>4.1007240387493378E-2</v>
      </c>
      <c r="P21">
        <f t="shared" si="6"/>
        <v>2.6807195692464675E-3</v>
      </c>
      <c r="Q21">
        <f t="shared" si="2"/>
        <v>-24.598617281816537</v>
      </c>
      <c r="R21">
        <f t="shared" si="3"/>
        <v>82.014480774986751</v>
      </c>
      <c r="S21">
        <f t="shared" si="4"/>
        <v>5.3614391384929352</v>
      </c>
    </row>
    <row r="22" spans="1:19" x14ac:dyDescent="0.2">
      <c r="A22" s="1">
        <v>34903</v>
      </c>
      <c r="B22">
        <v>4730</v>
      </c>
      <c r="C22">
        <v>1088.5999999999999</v>
      </c>
      <c r="D22">
        <f t="shared" si="0"/>
        <v>4.7300000000000004</v>
      </c>
      <c r="E22">
        <f t="shared" si="0"/>
        <v>1.0886</v>
      </c>
      <c r="F22">
        <v>0</v>
      </c>
      <c r="G22">
        <v>0</v>
      </c>
      <c r="M22">
        <v>16</v>
      </c>
      <c r="N22">
        <f t="shared" si="5"/>
        <v>96.152999999999992</v>
      </c>
      <c r="O22">
        <f t="shared" si="1"/>
        <v>4.3680487796598104E-2</v>
      </c>
      <c r="P22">
        <f t="shared" si="6"/>
        <v>2.6732474091047259E-3</v>
      </c>
      <c r="Q22">
        <f t="shared" si="2"/>
        <v>-28.022701889974382</v>
      </c>
      <c r="R22">
        <f t="shared" si="3"/>
        <v>87.360975593196201</v>
      </c>
      <c r="S22">
        <f t="shared" si="4"/>
        <v>5.346494818209452</v>
      </c>
    </row>
    <row r="23" spans="1:19" x14ac:dyDescent="0.2">
      <c r="A23" s="1">
        <v>34910</v>
      </c>
      <c r="B23">
        <v>4135</v>
      </c>
      <c r="C23">
        <v>596.5</v>
      </c>
      <c r="D23">
        <f t="shared" si="0"/>
        <v>4.1349999999999998</v>
      </c>
      <c r="E23">
        <f t="shared" si="0"/>
        <v>0.59650000000000003</v>
      </c>
      <c r="F23">
        <v>0</v>
      </c>
      <c r="G23">
        <v>0</v>
      </c>
      <c r="M23">
        <v>17</v>
      </c>
      <c r="N23">
        <f t="shared" si="5"/>
        <v>100.288</v>
      </c>
      <c r="O23">
        <f t="shared" si="1"/>
        <v>4.6346282725654143E-2</v>
      </c>
      <c r="P23">
        <f t="shared" si="6"/>
        <v>2.6657949290560395E-3</v>
      </c>
      <c r="Q23">
        <f t="shared" si="2"/>
        <v>-24.50919107651097</v>
      </c>
      <c r="R23">
        <f t="shared" si="3"/>
        <v>92.692565451308283</v>
      </c>
      <c r="S23">
        <f t="shared" si="4"/>
        <v>5.3315898581120793</v>
      </c>
    </row>
    <row r="24" spans="1:19" x14ac:dyDescent="0.2">
      <c r="A24" s="1">
        <v>34917</v>
      </c>
      <c r="B24">
        <v>3915</v>
      </c>
      <c r="C24">
        <v>508.8</v>
      </c>
      <c r="D24">
        <f t="shared" si="0"/>
        <v>3.915</v>
      </c>
      <c r="E24">
        <f t="shared" si="0"/>
        <v>0.50880000000000003</v>
      </c>
      <c r="F24">
        <v>0</v>
      </c>
      <c r="G24">
        <v>0</v>
      </c>
      <c r="M24">
        <v>18</v>
      </c>
      <c r="N24">
        <f t="shared" si="5"/>
        <v>104.203</v>
      </c>
      <c r="O24">
        <f t="shared" si="1"/>
        <v>4.9004647095070929E-2</v>
      </c>
      <c r="P24">
        <f t="shared" si="6"/>
        <v>2.6583643694167852E-3</v>
      </c>
      <c r="Q24">
        <f t="shared" si="2"/>
        <v>-23.216123215384389</v>
      </c>
      <c r="R24">
        <f t="shared" si="3"/>
        <v>98.009294190141858</v>
      </c>
      <c r="S24">
        <f t="shared" si="4"/>
        <v>5.3167287388335707</v>
      </c>
    </row>
    <row r="25" spans="1:19" x14ac:dyDescent="0.2">
      <c r="A25" s="1">
        <v>34924</v>
      </c>
      <c r="B25">
        <v>3407</v>
      </c>
      <c r="C25">
        <v>321</v>
      </c>
      <c r="D25">
        <f t="shared" si="0"/>
        <v>3.407</v>
      </c>
      <c r="E25">
        <f t="shared" si="0"/>
        <v>0.32100000000000001</v>
      </c>
      <c r="F25">
        <v>0</v>
      </c>
      <c r="G25">
        <v>0</v>
      </c>
      <c r="M25">
        <v>19</v>
      </c>
      <c r="N25">
        <f t="shared" si="5"/>
        <v>107.61</v>
      </c>
      <c r="O25">
        <f t="shared" si="1"/>
        <v>5.1655600475374569E-2</v>
      </c>
      <c r="P25">
        <f t="shared" si="6"/>
        <v>2.6509533803036403E-3</v>
      </c>
      <c r="Q25">
        <f t="shared" si="2"/>
        <v>-20.213172039171571</v>
      </c>
      <c r="R25">
        <f t="shared" si="3"/>
        <v>103.31120095074914</v>
      </c>
      <c r="S25">
        <f t="shared" si="4"/>
        <v>5.3019067606072809</v>
      </c>
    </row>
    <row r="26" spans="1:19" x14ac:dyDescent="0.2">
      <c r="A26" s="1">
        <v>34931</v>
      </c>
      <c r="B26">
        <v>3315</v>
      </c>
      <c r="C26">
        <v>207.4</v>
      </c>
      <c r="D26">
        <f t="shared" si="0"/>
        <v>3.3149999999999999</v>
      </c>
      <c r="E26">
        <f t="shared" si="0"/>
        <v>0.2074</v>
      </c>
      <c r="F26">
        <v>0</v>
      </c>
      <c r="G26">
        <v>0</v>
      </c>
      <c r="M26">
        <v>20</v>
      </c>
      <c r="N26">
        <f t="shared" si="5"/>
        <v>110.925</v>
      </c>
      <c r="O26">
        <f t="shared" si="1"/>
        <v>5.4299164664934806E-2</v>
      </c>
      <c r="P26">
        <f t="shared" si="6"/>
        <v>2.6435641895602366E-3</v>
      </c>
      <c r="Q26">
        <f t="shared" si="2"/>
        <v>-19.676604169817622</v>
      </c>
      <c r="R26">
        <f t="shared" si="3"/>
        <v>108.59832932986961</v>
      </c>
      <c r="S26">
        <f t="shared" si="4"/>
        <v>5.2871283791204728</v>
      </c>
    </row>
    <row r="27" spans="1:19" x14ac:dyDescent="0.2">
      <c r="A27" s="1">
        <v>34938</v>
      </c>
      <c r="B27">
        <v>3246</v>
      </c>
      <c r="C27">
        <v>115.5</v>
      </c>
      <c r="D27">
        <f t="shared" si="0"/>
        <v>3.246</v>
      </c>
      <c r="E27">
        <f t="shared" si="0"/>
        <v>0.11550000000000001</v>
      </c>
      <c r="F27">
        <v>0</v>
      </c>
      <c r="G27">
        <v>0</v>
      </c>
      <c r="M27">
        <v>21</v>
      </c>
      <c r="N27">
        <f t="shared" si="5"/>
        <v>114.17099999999999</v>
      </c>
      <c r="O27">
        <f t="shared" si="1"/>
        <v>5.693535912532087E-2</v>
      </c>
      <c r="P27">
        <f t="shared" si="6"/>
        <v>2.636194460386064E-3</v>
      </c>
      <c r="Q27">
        <f t="shared" si="2"/>
        <v>-19.276107730090903</v>
      </c>
      <c r="R27">
        <f t="shared" si="3"/>
        <v>113.87071825064174</v>
      </c>
      <c r="S27">
        <f t="shared" si="4"/>
        <v>5.2723889207721282</v>
      </c>
    </row>
    <row r="28" spans="1:19" x14ac:dyDescent="0.2">
      <c r="A28" s="1">
        <v>34945</v>
      </c>
      <c r="B28">
        <v>2656</v>
      </c>
      <c r="C28">
        <v>185</v>
      </c>
      <c r="D28">
        <f t="shared" si="0"/>
        <v>2.6560000000000001</v>
      </c>
      <c r="E28">
        <f t="shared" si="0"/>
        <v>0.185</v>
      </c>
      <c r="F28">
        <v>0</v>
      </c>
      <c r="G28">
        <v>0</v>
      </c>
      <c r="M28">
        <v>22</v>
      </c>
      <c r="N28">
        <f t="shared" si="5"/>
        <v>116.827</v>
      </c>
      <c r="O28">
        <f t="shared" si="1"/>
        <v>5.956420553354224E-2</v>
      </c>
      <c r="P28">
        <f t="shared" si="6"/>
        <v>2.6288464082213706E-3</v>
      </c>
      <c r="Q28">
        <f t="shared" si="2"/>
        <v>-15.77985417717951</v>
      </c>
      <c r="R28">
        <f t="shared" si="3"/>
        <v>119.12841106708449</v>
      </c>
      <c r="S28">
        <f t="shared" si="4"/>
        <v>5.2576928164427414</v>
      </c>
    </row>
    <row r="29" spans="1:19" x14ac:dyDescent="0.2">
      <c r="A29" s="1">
        <v>34952</v>
      </c>
      <c r="B29">
        <v>2224</v>
      </c>
      <c r="C29">
        <v>239.8</v>
      </c>
      <c r="D29">
        <f t="shared" si="0"/>
        <v>2.2240000000000002</v>
      </c>
      <c r="E29">
        <f t="shared" si="0"/>
        <v>0.23980000000000001</v>
      </c>
      <c r="F29">
        <v>0</v>
      </c>
      <c r="G29">
        <v>0</v>
      </c>
      <c r="M29">
        <v>23</v>
      </c>
      <c r="N29">
        <f t="shared" si="5"/>
        <v>119.051</v>
      </c>
      <c r="O29">
        <f t="shared" si="1"/>
        <v>6.218572324281791E-2</v>
      </c>
      <c r="P29">
        <f t="shared" si="6"/>
        <v>2.6215177092756697E-3</v>
      </c>
      <c r="Q29">
        <f t="shared" si="2"/>
        <v>-13.219460115682304</v>
      </c>
      <c r="R29">
        <f t="shared" si="3"/>
        <v>124.37144648563581</v>
      </c>
      <c r="S29">
        <f t="shared" si="4"/>
        <v>5.2430354185513393</v>
      </c>
    </row>
    <row r="30" spans="1:19" x14ac:dyDescent="0.2">
      <c r="A30" s="1">
        <v>34959</v>
      </c>
      <c r="B30">
        <v>2324</v>
      </c>
      <c r="C30">
        <v>187.1</v>
      </c>
      <c r="D30">
        <f t="shared" si="0"/>
        <v>2.3239999999999998</v>
      </c>
      <c r="E30">
        <f t="shared" si="0"/>
        <v>0.18709999999999999</v>
      </c>
      <c r="F30">
        <v>0</v>
      </c>
      <c r="G30">
        <v>0</v>
      </c>
      <c r="M30">
        <v>24</v>
      </c>
      <c r="N30">
        <f t="shared" si="5"/>
        <v>121.375</v>
      </c>
      <c r="O30">
        <f t="shared" si="1"/>
        <v>6.4799933809472771E-2</v>
      </c>
      <c r="P30">
        <f t="shared" si="6"/>
        <v>2.6142105666548607E-3</v>
      </c>
      <c r="Q30">
        <f t="shared" si="2"/>
        <v>-13.820347196003212</v>
      </c>
      <c r="R30">
        <f t="shared" si="3"/>
        <v>129.59986761894555</v>
      </c>
      <c r="S30">
        <f t="shared" si="4"/>
        <v>5.2284211333097215</v>
      </c>
    </row>
    <row r="31" spans="1:19" x14ac:dyDescent="0.2">
      <c r="A31" s="1">
        <v>34966</v>
      </c>
      <c r="B31">
        <v>2194</v>
      </c>
      <c r="C31">
        <v>107.2</v>
      </c>
      <c r="D31">
        <f t="shared" si="0"/>
        <v>2.194</v>
      </c>
      <c r="E31">
        <f t="shared" si="0"/>
        <v>0.1072</v>
      </c>
      <c r="F31">
        <v>0</v>
      </c>
      <c r="G31">
        <v>0</v>
      </c>
      <c r="M31">
        <v>25</v>
      </c>
      <c r="N31">
        <f t="shared" si="5"/>
        <v>123.569</v>
      </c>
      <c r="O31">
        <f t="shared" si="1"/>
        <v>6.7406856478978733E-2</v>
      </c>
      <c r="P31">
        <f t="shared" si="6"/>
        <v>2.6069226695059622E-3</v>
      </c>
      <c r="Q31">
        <f t="shared" si="2"/>
        <v>-13.053389066793807</v>
      </c>
      <c r="R31">
        <f t="shared" si="3"/>
        <v>134.81371295795748</v>
      </c>
      <c r="S31">
        <f t="shared" si="4"/>
        <v>5.2138453390119244</v>
      </c>
    </row>
    <row r="32" spans="1:19" x14ac:dyDescent="0.2">
      <c r="A32" s="1">
        <v>34973</v>
      </c>
      <c r="B32">
        <v>2177</v>
      </c>
      <c r="C32">
        <v>246.2</v>
      </c>
      <c r="D32">
        <f t="shared" si="0"/>
        <v>2.177</v>
      </c>
      <c r="E32">
        <f t="shared" si="0"/>
        <v>0.2462</v>
      </c>
      <c r="F32">
        <v>0</v>
      </c>
      <c r="G32">
        <v>0</v>
      </c>
      <c r="M32">
        <v>26</v>
      </c>
      <c r="N32">
        <f t="shared" si="5"/>
        <v>125.74600000000001</v>
      </c>
      <c r="O32">
        <f t="shared" si="1"/>
        <v>7.0006512128872031E-2</v>
      </c>
      <c r="P32">
        <f t="shared" si="6"/>
        <v>2.5996556498932982E-3</v>
      </c>
      <c r="Q32">
        <f t="shared" si="2"/>
        <v>-12.95832317260761</v>
      </c>
      <c r="R32">
        <f t="shared" si="3"/>
        <v>140.01302425774406</v>
      </c>
      <c r="S32">
        <f t="shared" si="4"/>
        <v>5.1993112997865962</v>
      </c>
    </row>
    <row r="33" spans="1:19" x14ac:dyDescent="0.2">
      <c r="A33" s="1">
        <v>34980</v>
      </c>
      <c r="B33">
        <v>2366</v>
      </c>
      <c r="C33">
        <v>156.9</v>
      </c>
      <c r="D33">
        <f t="shared" si="0"/>
        <v>2.3660000000000001</v>
      </c>
      <c r="E33">
        <f t="shared" si="0"/>
        <v>0.15690000000000001</v>
      </c>
      <c r="F33">
        <v>0</v>
      </c>
      <c r="G33">
        <v>0</v>
      </c>
      <c r="M33">
        <v>27</v>
      </c>
      <c r="N33">
        <f t="shared" si="5"/>
        <v>128.11200000000002</v>
      </c>
      <c r="O33">
        <f t="shared" si="1"/>
        <v>7.2598921573805111E-2</v>
      </c>
      <c r="P33">
        <f t="shared" si="6"/>
        <v>2.5924094449330803E-3</v>
      </c>
      <c r="Q33">
        <f t="shared" si="2"/>
        <v>-14.089926418807172</v>
      </c>
      <c r="R33">
        <f t="shared" si="3"/>
        <v>145.19784314761023</v>
      </c>
      <c r="S33">
        <f t="shared" si="4"/>
        <v>5.1848188898661611</v>
      </c>
    </row>
    <row r="34" spans="1:19" x14ac:dyDescent="0.2">
      <c r="A34" s="1">
        <v>34987</v>
      </c>
      <c r="B34">
        <v>2402</v>
      </c>
      <c r="C34">
        <v>170.7</v>
      </c>
      <c r="D34">
        <f t="shared" si="0"/>
        <v>2.4020000000000001</v>
      </c>
      <c r="E34">
        <f t="shared" si="0"/>
        <v>0.17069999999999999</v>
      </c>
      <c r="F34">
        <v>0</v>
      </c>
      <c r="G34">
        <v>0</v>
      </c>
      <c r="M34">
        <v>28</v>
      </c>
      <c r="N34">
        <f t="shared" si="5"/>
        <v>130.51400000000001</v>
      </c>
      <c r="O34">
        <f t="shared" si="1"/>
        <v>7.5184103898753019E-2</v>
      </c>
      <c r="P34">
        <f t="shared" si="6"/>
        <v>2.5851823249479072E-3</v>
      </c>
      <c r="Q34">
        <f t="shared" si="2"/>
        <v>-14.311018098357453</v>
      </c>
      <c r="R34">
        <f t="shared" si="3"/>
        <v>150.36820779750605</v>
      </c>
      <c r="S34">
        <f t="shared" si="4"/>
        <v>5.1703646498958147</v>
      </c>
    </row>
    <row r="35" spans="1:19" x14ac:dyDescent="0.2">
      <c r="A35" s="1">
        <v>34994</v>
      </c>
      <c r="B35">
        <v>2485</v>
      </c>
      <c r="C35">
        <v>114.4</v>
      </c>
      <c r="D35">
        <f t="shared" si="0"/>
        <v>2.4849999999999999</v>
      </c>
      <c r="E35">
        <f t="shared" si="0"/>
        <v>0.1144</v>
      </c>
      <c r="F35">
        <v>0</v>
      </c>
      <c r="G35">
        <v>0</v>
      </c>
      <c r="M35">
        <v>29</v>
      </c>
      <c r="N35">
        <f t="shared" si="5"/>
        <v>132.99900000000002</v>
      </c>
      <c r="O35">
        <f t="shared" si="1"/>
        <v>7.7762080361260616E-2</v>
      </c>
      <c r="P35">
        <f t="shared" si="6"/>
        <v>2.5779764625075974E-3</v>
      </c>
      <c r="Q35">
        <f t="shared" si="2"/>
        <v>-14.81246500403914</v>
      </c>
      <c r="R35">
        <f t="shared" si="3"/>
        <v>155.52416072252123</v>
      </c>
      <c r="S35">
        <f t="shared" si="4"/>
        <v>5.1559529250151943</v>
      </c>
    </row>
    <row r="36" spans="1:19" x14ac:dyDescent="0.2">
      <c r="A36" s="1">
        <v>35001</v>
      </c>
      <c r="B36">
        <v>2588</v>
      </c>
      <c r="C36">
        <v>174.4</v>
      </c>
      <c r="D36">
        <f t="shared" si="0"/>
        <v>2.5880000000000001</v>
      </c>
      <c r="E36">
        <f t="shared" si="0"/>
        <v>0.1744</v>
      </c>
      <c r="F36">
        <v>0</v>
      </c>
      <c r="G36">
        <v>0</v>
      </c>
      <c r="M36">
        <v>30</v>
      </c>
      <c r="N36">
        <f t="shared" si="5"/>
        <v>135.58700000000002</v>
      </c>
      <c r="O36">
        <f t="shared" si="1"/>
        <v>8.033286994004922E-2</v>
      </c>
      <c r="P36">
        <f t="shared" si="6"/>
        <v>2.5707895787886043E-3</v>
      </c>
      <c r="Q36">
        <f t="shared" si="2"/>
        <v>-15.433647208836994</v>
      </c>
      <c r="R36">
        <f t="shared" si="3"/>
        <v>160.66573988009844</v>
      </c>
      <c r="S36">
        <f t="shared" si="4"/>
        <v>5.1415791575772083</v>
      </c>
    </row>
    <row r="37" spans="1:19" x14ac:dyDescent="0.2">
      <c r="A37" s="1">
        <v>35008</v>
      </c>
      <c r="B37">
        <v>2453</v>
      </c>
      <c r="C37">
        <v>579.70000000000005</v>
      </c>
      <c r="D37">
        <f t="shared" si="0"/>
        <v>2.4529999999999998</v>
      </c>
      <c r="E37">
        <f t="shared" si="0"/>
        <v>0.57969999999999999</v>
      </c>
      <c r="F37">
        <v>0</v>
      </c>
      <c r="G37">
        <v>0</v>
      </c>
      <c r="M37">
        <v>31</v>
      </c>
      <c r="N37">
        <f t="shared" si="5"/>
        <v>138.04000000000002</v>
      </c>
      <c r="O37">
        <f t="shared" si="1"/>
        <v>8.2896493774314559E-2</v>
      </c>
      <c r="P37">
        <f t="shared" si="6"/>
        <v>2.5636238342653384E-3</v>
      </c>
      <c r="Q37">
        <f t="shared" si="2"/>
        <v>-14.635415980303216</v>
      </c>
      <c r="R37">
        <f t="shared" si="3"/>
        <v>165.79298754862913</v>
      </c>
      <c r="S37">
        <f t="shared" si="4"/>
        <v>5.1272476685306767</v>
      </c>
    </row>
    <row r="38" spans="1:19" x14ac:dyDescent="0.2">
      <c r="A38" s="1">
        <v>35015</v>
      </c>
      <c r="B38">
        <v>2169</v>
      </c>
      <c r="C38">
        <v>1443.5</v>
      </c>
      <c r="D38">
        <f t="shared" si="0"/>
        <v>2.169</v>
      </c>
      <c r="E38">
        <f t="shared" si="0"/>
        <v>1.4435</v>
      </c>
      <c r="F38">
        <v>0</v>
      </c>
      <c r="G38">
        <v>0</v>
      </c>
      <c r="M38">
        <v>32</v>
      </c>
      <c r="N38">
        <f t="shared" si="5"/>
        <v>140.20900000000003</v>
      </c>
      <c r="O38">
        <f t="shared" si="1"/>
        <v>8.5452970737115622E-2</v>
      </c>
      <c r="P38">
        <f t="shared" si="6"/>
        <v>2.5564769628010631E-3</v>
      </c>
      <c r="Q38">
        <f t="shared" si="2"/>
        <v>-12.94703246056749</v>
      </c>
      <c r="R38">
        <f t="shared" si="3"/>
        <v>170.90594147423124</v>
      </c>
      <c r="S38">
        <f t="shared" si="4"/>
        <v>5.1129539256021257</v>
      </c>
    </row>
    <row r="39" spans="1:19" x14ac:dyDescent="0.2">
      <c r="A39" s="1">
        <v>35022</v>
      </c>
      <c r="B39">
        <v>2240</v>
      </c>
      <c r="C39">
        <v>1695.7</v>
      </c>
      <c r="D39">
        <f t="shared" si="0"/>
        <v>2.2400000000000002</v>
      </c>
      <c r="E39">
        <f t="shared" si="0"/>
        <v>1.6957</v>
      </c>
      <c r="F39">
        <v>0</v>
      </c>
      <c r="G39">
        <v>0</v>
      </c>
      <c r="M39">
        <v>33</v>
      </c>
      <c r="N39">
        <f t="shared" si="5"/>
        <v>142.44900000000004</v>
      </c>
      <c r="O39">
        <f t="shared" si="1"/>
        <v>8.8002321301994743E-2</v>
      </c>
      <c r="P39">
        <f t="shared" si="6"/>
        <v>2.5493505648791215E-3</v>
      </c>
      <c r="Q39">
        <f t="shared" si="2"/>
        <v>-13.377093257220972</v>
      </c>
      <c r="R39">
        <f t="shared" si="3"/>
        <v>176.00464260398948</v>
      </c>
      <c r="S39">
        <f t="shared" si="4"/>
        <v>5.0987011297582434</v>
      </c>
    </row>
    <row r="40" spans="1:19" x14ac:dyDescent="0.2">
      <c r="A40" s="1">
        <v>35029</v>
      </c>
      <c r="B40">
        <v>2590</v>
      </c>
      <c r="C40">
        <v>2294.5</v>
      </c>
      <c r="D40">
        <f t="shared" si="0"/>
        <v>2.59</v>
      </c>
      <c r="E40">
        <f t="shared" si="0"/>
        <v>2.2945000000000002</v>
      </c>
      <c r="F40">
        <v>0</v>
      </c>
      <c r="G40">
        <v>0</v>
      </c>
      <c r="M40">
        <v>34</v>
      </c>
      <c r="N40">
        <f t="shared" si="5"/>
        <v>145.03900000000004</v>
      </c>
      <c r="O40">
        <f t="shared" si="1"/>
        <v>9.0544565880826905E-2</v>
      </c>
      <c r="P40">
        <f t="shared" si="6"/>
        <v>2.5422445788321618E-3</v>
      </c>
      <c r="Q40">
        <f t="shared" si="2"/>
        <v>-15.474493449926156</v>
      </c>
      <c r="R40">
        <f t="shared" si="3"/>
        <v>181.08913176165382</v>
      </c>
      <c r="S40">
        <f t="shared" si="4"/>
        <v>5.0844891576643239</v>
      </c>
    </row>
    <row r="41" spans="1:19" x14ac:dyDescent="0.2">
      <c r="A41" s="1">
        <v>35036</v>
      </c>
      <c r="B41">
        <v>2479</v>
      </c>
      <c r="C41">
        <v>3910</v>
      </c>
      <c r="D41">
        <f t="shared" si="0"/>
        <v>2.4790000000000001</v>
      </c>
      <c r="E41">
        <f t="shared" si="0"/>
        <v>3.91</v>
      </c>
      <c r="F41">
        <v>1</v>
      </c>
      <c r="G41">
        <v>0</v>
      </c>
      <c r="M41">
        <v>35</v>
      </c>
      <c r="N41">
        <f t="shared" si="5"/>
        <v>147.51800000000006</v>
      </c>
      <c r="O41">
        <f t="shared" si="1"/>
        <v>9.307972318928015E-2</v>
      </c>
      <c r="P41">
        <f t="shared" si="6"/>
        <v>2.5351573084532453E-3</v>
      </c>
      <c r="Q41">
        <f t="shared" si="2"/>
        <v>-14.818221481744885</v>
      </c>
      <c r="R41">
        <f t="shared" si="3"/>
        <v>186.15944637856029</v>
      </c>
      <c r="S41">
        <f t="shared" si="4"/>
        <v>5.0703146169064901</v>
      </c>
    </row>
    <row r="42" spans="1:19" x14ac:dyDescent="0.2">
      <c r="A42" s="1">
        <v>35043</v>
      </c>
      <c r="B42">
        <v>2978</v>
      </c>
      <c r="C42">
        <v>5397.9</v>
      </c>
      <c r="D42">
        <f t="shared" si="0"/>
        <v>2.9780000000000002</v>
      </c>
      <c r="E42">
        <f t="shared" si="0"/>
        <v>5.3978999999999999</v>
      </c>
      <c r="F42">
        <v>1</v>
      </c>
      <c r="G42">
        <v>0</v>
      </c>
      <c r="M42">
        <v>36</v>
      </c>
      <c r="N42">
        <f t="shared" si="5"/>
        <v>150.49600000000007</v>
      </c>
      <c r="O42">
        <f t="shared" si="1"/>
        <v>9.5607814073551636E-2</v>
      </c>
      <c r="P42">
        <f t="shared" si="6"/>
        <v>2.5280908842714861E-3</v>
      </c>
      <c r="Q42">
        <f t="shared" si="2"/>
        <v>-17.809306158110662</v>
      </c>
      <c r="R42">
        <f t="shared" si="3"/>
        <v>191.21562814710327</v>
      </c>
      <c r="S42">
        <f t="shared" si="4"/>
        <v>5.056181768542972</v>
      </c>
    </row>
    <row r="43" spans="1:19" x14ac:dyDescent="0.2">
      <c r="A43" s="1">
        <v>35050</v>
      </c>
      <c r="B43">
        <v>4167</v>
      </c>
      <c r="C43">
        <v>6417.2</v>
      </c>
      <c r="D43">
        <f t="shared" si="0"/>
        <v>4.1669999999999998</v>
      </c>
      <c r="E43">
        <f t="shared" si="0"/>
        <v>6.4172000000000002</v>
      </c>
      <c r="F43">
        <v>1</v>
      </c>
      <c r="G43">
        <v>0</v>
      </c>
      <c r="M43">
        <v>37</v>
      </c>
      <c r="N43">
        <f t="shared" si="5"/>
        <v>154.66300000000007</v>
      </c>
      <c r="O43">
        <f t="shared" si="1"/>
        <v>9.8128857145111895E-2</v>
      </c>
      <c r="P43">
        <f t="shared" si="6"/>
        <v>2.5210430715602583E-3</v>
      </c>
      <c r="Q43">
        <f t="shared" si="2"/>
        <v>-24.931504968403257</v>
      </c>
      <c r="R43">
        <f t="shared" si="3"/>
        <v>196.25771429022379</v>
      </c>
      <c r="S43">
        <f t="shared" si="4"/>
        <v>5.0420861431205166</v>
      </c>
    </row>
    <row r="44" spans="1:19" x14ac:dyDescent="0.2">
      <c r="A44" s="1">
        <v>35057</v>
      </c>
      <c r="B44">
        <v>8225</v>
      </c>
      <c r="C44">
        <v>6418</v>
      </c>
      <c r="D44">
        <f t="shared" si="0"/>
        <v>8.2249999999999996</v>
      </c>
      <c r="E44">
        <f t="shared" si="0"/>
        <v>6.4180000000000001</v>
      </c>
      <c r="F44">
        <v>1</v>
      </c>
      <c r="G44">
        <v>1</v>
      </c>
      <c r="M44">
        <v>38</v>
      </c>
      <c r="N44">
        <f t="shared" si="5"/>
        <v>162.88800000000006</v>
      </c>
      <c r="O44">
        <f t="shared" si="1"/>
        <v>0.10064287313409895</v>
      </c>
      <c r="P44">
        <f t="shared" si="6"/>
        <v>2.5140159889870534E-3</v>
      </c>
      <c r="Q44">
        <f t="shared" si="2"/>
        <v>-49.233812077835388</v>
      </c>
      <c r="R44">
        <f t="shared" si="3"/>
        <v>201.2857462681979</v>
      </c>
      <c r="S44">
        <f t="shared" si="4"/>
        <v>5.0280319779741065</v>
      </c>
    </row>
    <row r="45" spans="1:19" x14ac:dyDescent="0.2">
      <c r="A45" s="1">
        <v>35064</v>
      </c>
      <c r="B45">
        <v>7502</v>
      </c>
      <c r="C45">
        <v>7969.2</v>
      </c>
      <c r="D45">
        <f t="shared" si="0"/>
        <v>7.5019999999999998</v>
      </c>
      <c r="E45">
        <f t="shared" si="0"/>
        <v>7.9691999999999998</v>
      </c>
      <c r="F45">
        <v>1</v>
      </c>
      <c r="G45">
        <v>0</v>
      </c>
      <c r="M45">
        <v>39</v>
      </c>
      <c r="N45">
        <f t="shared" si="5"/>
        <v>170.39000000000007</v>
      </c>
      <c r="O45">
        <f t="shared" si="1"/>
        <v>0.10314988054836594</v>
      </c>
      <c r="P45">
        <f t="shared" si="6"/>
        <v>2.5070074142669874E-3</v>
      </c>
      <c r="Q45">
        <f t="shared" si="2"/>
        <v>-44.926968598887406</v>
      </c>
      <c r="R45">
        <f t="shared" si="3"/>
        <v>206.29976109673186</v>
      </c>
      <c r="S45">
        <f t="shared" si="4"/>
        <v>5.0140148285339752</v>
      </c>
    </row>
    <row r="46" spans="1:19" x14ac:dyDescent="0.2">
      <c r="A46" s="1">
        <v>35071</v>
      </c>
      <c r="B46">
        <v>4967</v>
      </c>
      <c r="C46">
        <v>8870</v>
      </c>
      <c r="D46">
        <f t="shared" si="0"/>
        <v>4.9669999999999996</v>
      </c>
      <c r="E46">
        <f t="shared" si="0"/>
        <v>8.8699999999999992</v>
      </c>
      <c r="F46">
        <v>0</v>
      </c>
      <c r="G46">
        <v>0</v>
      </c>
      <c r="M46">
        <v>40</v>
      </c>
      <c r="N46">
        <f t="shared" si="5"/>
        <v>175.35700000000008</v>
      </c>
      <c r="O46">
        <f t="shared" si="1"/>
        <v>0.10564989946527813</v>
      </c>
      <c r="P46">
        <f t="shared" si="6"/>
        <v>2.5000189169121917E-3</v>
      </c>
      <c r="Q46">
        <f t="shared" si="2"/>
        <v>-29.759566821506397</v>
      </c>
      <c r="R46">
        <f t="shared" si="3"/>
        <v>211.29979893055625</v>
      </c>
      <c r="S46">
        <f t="shared" si="4"/>
        <v>5.0000378338243836</v>
      </c>
    </row>
    <row r="47" spans="1:19" x14ac:dyDescent="0.2">
      <c r="A47" s="1">
        <v>35078</v>
      </c>
      <c r="B47">
        <v>4283</v>
      </c>
      <c r="C47">
        <v>9017.9</v>
      </c>
      <c r="D47">
        <f t="shared" si="0"/>
        <v>4.2830000000000004</v>
      </c>
      <c r="E47">
        <f t="shared" si="0"/>
        <v>9.0178999999999991</v>
      </c>
      <c r="F47">
        <v>0</v>
      </c>
      <c r="G47">
        <v>0</v>
      </c>
      <c r="M47">
        <v>41</v>
      </c>
      <c r="N47">
        <f t="shared" si="5"/>
        <v>179.64000000000007</v>
      </c>
      <c r="O47">
        <f t="shared" si="1"/>
        <v>0.10814294990172735</v>
      </c>
      <c r="P47">
        <f t="shared" si="6"/>
        <v>2.4930504364492206E-3</v>
      </c>
      <c r="Q47">
        <f t="shared" si="2"/>
        <v>-25.673365226560328</v>
      </c>
      <c r="R47">
        <f t="shared" si="3"/>
        <v>216.2858998034547</v>
      </c>
      <c r="S47">
        <f t="shared" si="4"/>
        <v>4.9861008728984411</v>
      </c>
    </row>
    <row r="48" spans="1:19" x14ac:dyDescent="0.2">
      <c r="A48" s="1">
        <v>35085</v>
      </c>
      <c r="B48">
        <v>4694</v>
      </c>
      <c r="C48">
        <v>8945.7999999999993</v>
      </c>
      <c r="D48">
        <f t="shared" si="0"/>
        <v>4.694</v>
      </c>
      <c r="E48">
        <f t="shared" si="0"/>
        <v>8.9457999999999984</v>
      </c>
      <c r="F48">
        <v>0</v>
      </c>
      <c r="G48">
        <v>0</v>
      </c>
      <c r="M48">
        <v>42</v>
      </c>
      <c r="N48">
        <f t="shared" si="5"/>
        <v>184.33400000000006</v>
      </c>
      <c r="O48">
        <f t="shared" si="1"/>
        <v>0.11062905021122084</v>
      </c>
      <c r="P48">
        <f t="shared" si="6"/>
        <v>2.4861003094934914E-3</v>
      </c>
      <c r="Q48">
        <f t="shared" si="2"/>
        <v>-28.150105464050888</v>
      </c>
      <c r="R48">
        <f t="shared" si="3"/>
        <v>221.25810042244169</v>
      </c>
      <c r="S48">
        <f t="shared" si="4"/>
        <v>4.9722006189869825</v>
      </c>
    </row>
    <row r="49" spans="1:19" x14ac:dyDescent="0.2">
      <c r="A49" s="1">
        <v>35092</v>
      </c>
      <c r="B49">
        <v>5030</v>
      </c>
      <c r="C49">
        <v>9594.4</v>
      </c>
      <c r="D49">
        <f t="shared" si="0"/>
        <v>5.03</v>
      </c>
      <c r="E49">
        <f t="shared" si="0"/>
        <v>9.5944000000000003</v>
      </c>
      <c r="F49">
        <v>0</v>
      </c>
      <c r="G49">
        <v>0</v>
      </c>
      <c r="M49">
        <v>43</v>
      </c>
      <c r="N49">
        <f t="shared" si="5"/>
        <v>189.36400000000006</v>
      </c>
      <c r="O49">
        <f t="shared" si="1"/>
        <v>0.11310822030368961</v>
      </c>
      <c r="P49">
        <f t="shared" si="6"/>
        <v>2.4791700924687715E-3</v>
      </c>
      <c r="Q49">
        <f t="shared" si="2"/>
        <v>-30.179152017164853</v>
      </c>
      <c r="R49">
        <f t="shared" si="3"/>
        <v>226.21644060737921</v>
      </c>
      <c r="S49">
        <f t="shared" si="4"/>
        <v>4.9583401849375432</v>
      </c>
    </row>
    <row r="50" spans="1:19" x14ac:dyDescent="0.2">
      <c r="A50" s="1">
        <v>35099</v>
      </c>
      <c r="B50">
        <v>5580</v>
      </c>
      <c r="C50">
        <v>9960.7000000000007</v>
      </c>
      <c r="D50">
        <f t="shared" si="0"/>
        <v>5.58</v>
      </c>
      <c r="E50">
        <f t="shared" si="0"/>
        <v>9.960700000000001</v>
      </c>
      <c r="F50">
        <v>0</v>
      </c>
      <c r="G50">
        <v>0</v>
      </c>
      <c r="M50">
        <v>44</v>
      </c>
      <c r="N50">
        <f t="shared" si="5"/>
        <v>194.94400000000007</v>
      </c>
      <c r="O50">
        <f t="shared" si="1"/>
        <v>0.11558048002909543</v>
      </c>
      <c r="P50">
        <f t="shared" si="6"/>
        <v>2.4722597254058232E-3</v>
      </c>
      <c r="Q50">
        <f t="shared" si="2"/>
        <v>-33.494634543207042</v>
      </c>
      <c r="R50">
        <f t="shared" si="3"/>
        <v>231.16096005819088</v>
      </c>
      <c r="S50">
        <f t="shared" si="4"/>
        <v>4.9445194508116463</v>
      </c>
    </row>
    <row r="51" spans="1:19" x14ac:dyDescent="0.2">
      <c r="A51" s="1">
        <v>35106</v>
      </c>
      <c r="B51">
        <v>6933</v>
      </c>
      <c r="C51">
        <v>10371.700000000001</v>
      </c>
      <c r="D51">
        <f t="shared" si="0"/>
        <v>6.9329999999999998</v>
      </c>
      <c r="E51">
        <f t="shared" si="0"/>
        <v>10.371700000000001</v>
      </c>
      <c r="F51">
        <v>0</v>
      </c>
      <c r="G51">
        <v>0</v>
      </c>
      <c r="M51">
        <v>45</v>
      </c>
      <c r="N51">
        <f t="shared" si="5"/>
        <v>201.87700000000007</v>
      </c>
      <c r="O51">
        <f t="shared" si="1"/>
        <v>0.118045847587887</v>
      </c>
      <c r="P51">
        <f t="shared" si="6"/>
        <v>2.4653675587915647E-3</v>
      </c>
      <c r="Q51">
        <f t="shared" si="2"/>
        <v>-41.635537837830014</v>
      </c>
      <c r="R51">
        <f t="shared" si="3"/>
        <v>236.09169517577399</v>
      </c>
      <c r="S51">
        <f t="shared" si="4"/>
        <v>4.9307351175831293</v>
      </c>
    </row>
    <row r="52" spans="1:19" x14ac:dyDescent="0.2">
      <c r="A52" s="1">
        <v>35113</v>
      </c>
      <c r="B52">
        <v>8967</v>
      </c>
      <c r="C52">
        <v>9660.7000000000007</v>
      </c>
      <c r="D52">
        <f t="shared" si="0"/>
        <v>8.9670000000000005</v>
      </c>
      <c r="E52">
        <f t="shared" si="0"/>
        <v>9.6607000000000003</v>
      </c>
      <c r="F52">
        <v>0</v>
      </c>
      <c r="G52">
        <v>0</v>
      </c>
      <c r="M52">
        <v>46</v>
      </c>
      <c r="N52">
        <f t="shared" si="5"/>
        <v>210.84400000000008</v>
      </c>
      <c r="O52">
        <f t="shared" si="1"/>
        <v>0.1205043432523919</v>
      </c>
      <c r="P52">
        <f t="shared" si="6"/>
        <v>2.4584956645049005E-3</v>
      </c>
      <c r="Q52">
        <f t="shared" si="2"/>
        <v>-53.875579925328218</v>
      </c>
      <c r="R52">
        <f t="shared" si="3"/>
        <v>241.00868650478381</v>
      </c>
      <c r="S52">
        <f t="shared" si="4"/>
        <v>4.9169913290098011</v>
      </c>
    </row>
    <row r="53" spans="1:19" x14ac:dyDescent="0.2">
      <c r="A53" s="1">
        <v>35120</v>
      </c>
      <c r="B53">
        <v>9443</v>
      </c>
      <c r="C53">
        <v>10335.700000000001</v>
      </c>
      <c r="D53">
        <f t="shared" si="0"/>
        <v>9.4429999999999996</v>
      </c>
      <c r="E53">
        <f t="shared" si="0"/>
        <v>10.335700000000001</v>
      </c>
      <c r="F53">
        <v>0</v>
      </c>
      <c r="G53">
        <v>0</v>
      </c>
      <c r="M53">
        <v>47</v>
      </c>
      <c r="N53">
        <f t="shared" si="5"/>
        <v>220.28700000000009</v>
      </c>
      <c r="O53">
        <f t="shared" si="1"/>
        <v>0.12295598512172973</v>
      </c>
      <c r="P53">
        <f t="shared" si="6"/>
        <v>2.4516418693378283E-3</v>
      </c>
      <c r="Q53">
        <f t="shared" si="2"/>
        <v>-56.761847769494857</v>
      </c>
      <c r="R53">
        <f t="shared" si="3"/>
        <v>245.91197024345945</v>
      </c>
      <c r="S53">
        <f t="shared" si="4"/>
        <v>4.9032837386756567</v>
      </c>
    </row>
    <row r="54" spans="1:19" x14ac:dyDescent="0.2">
      <c r="A54" s="1">
        <v>35127</v>
      </c>
      <c r="B54">
        <v>9011</v>
      </c>
      <c r="C54">
        <v>8846.4</v>
      </c>
      <c r="D54">
        <f t="shared" si="0"/>
        <v>9.0109999999999992</v>
      </c>
      <c r="E54">
        <f t="shared" si="0"/>
        <v>8.8463999999999992</v>
      </c>
      <c r="F54">
        <v>0</v>
      </c>
      <c r="G54">
        <v>0</v>
      </c>
      <c r="M54">
        <v>48</v>
      </c>
      <c r="N54">
        <f t="shared" si="5"/>
        <v>229.29800000000009</v>
      </c>
      <c r="O54">
        <f t="shared" si="1"/>
        <v>0.12540079282987146</v>
      </c>
      <c r="P54">
        <f t="shared" si="6"/>
        <v>2.444807708141733E-3</v>
      </c>
      <c r="Q54">
        <f t="shared" si="2"/>
        <v>-54.190250931991777</v>
      </c>
      <c r="R54">
        <f t="shared" si="3"/>
        <v>250.80158565974293</v>
      </c>
      <c r="S54">
        <f t="shared" si="4"/>
        <v>4.8896154162834655</v>
      </c>
    </row>
    <row r="55" spans="1:19" x14ac:dyDescent="0.2">
      <c r="A55" s="1">
        <v>35134</v>
      </c>
      <c r="B55">
        <v>10025</v>
      </c>
      <c r="C55">
        <v>8282.4</v>
      </c>
      <c r="D55">
        <f t="shared" si="0"/>
        <v>10.025</v>
      </c>
      <c r="E55">
        <f t="shared" si="0"/>
        <v>8.2823999999999991</v>
      </c>
      <c r="F55">
        <v>0</v>
      </c>
      <c r="G55">
        <v>0</v>
      </c>
      <c r="M55">
        <v>49</v>
      </c>
      <c r="N55">
        <f t="shared" si="5"/>
        <v>239.32300000000009</v>
      </c>
      <c r="O55">
        <f t="shared" si="1"/>
        <v>0.12783878595164949</v>
      </c>
      <c r="P55">
        <f t="shared" si="6"/>
        <v>2.4379931217780315E-3</v>
      </c>
      <c r="Q55">
        <f t="shared" si="2"/>
        <v>-60.316215193559295</v>
      </c>
      <c r="R55">
        <f t="shared" si="3"/>
        <v>255.677571903299</v>
      </c>
      <c r="S55">
        <f t="shared" si="4"/>
        <v>4.8759862435560635</v>
      </c>
    </row>
    <row r="56" spans="1:19" x14ac:dyDescent="0.2">
      <c r="A56" s="1">
        <v>35141</v>
      </c>
      <c r="B56">
        <v>10601</v>
      </c>
      <c r="C56">
        <v>8033.3</v>
      </c>
      <c r="D56">
        <f t="shared" si="0"/>
        <v>10.601000000000001</v>
      </c>
      <c r="E56">
        <f t="shared" si="0"/>
        <v>8.0333000000000006</v>
      </c>
      <c r="F56">
        <v>0</v>
      </c>
      <c r="G56">
        <v>0</v>
      </c>
      <c r="M56">
        <v>50</v>
      </c>
      <c r="N56">
        <f t="shared" si="5"/>
        <v>249.92400000000009</v>
      </c>
      <c r="O56">
        <f t="shared" si="1"/>
        <v>0.13026998243524657</v>
      </c>
      <c r="P56">
        <f t="shared" si="6"/>
        <v>2.4311964835970756E-3</v>
      </c>
      <c r="Q56">
        <f t="shared" si="2"/>
        <v>-63.811360056678211</v>
      </c>
      <c r="R56">
        <f t="shared" si="3"/>
        <v>260.53996487049312</v>
      </c>
      <c r="S56">
        <f t="shared" si="4"/>
        <v>4.8623929671941513</v>
      </c>
    </row>
    <row r="57" spans="1:19" x14ac:dyDescent="0.2">
      <c r="A57" s="1">
        <v>35148</v>
      </c>
      <c r="B57">
        <v>11083</v>
      </c>
      <c r="C57">
        <v>6769.2</v>
      </c>
      <c r="D57">
        <f t="shared" si="0"/>
        <v>11.083</v>
      </c>
      <c r="E57">
        <f t="shared" si="0"/>
        <v>6.7691999999999997</v>
      </c>
      <c r="F57">
        <v>0</v>
      </c>
      <c r="G57">
        <v>0</v>
      </c>
      <c r="M57">
        <v>51</v>
      </c>
      <c r="N57">
        <f t="shared" si="5"/>
        <v>261.00700000000012</v>
      </c>
      <c r="O57">
        <f t="shared" si="1"/>
        <v>0.13269440175089672</v>
      </c>
      <c r="P57">
        <f t="shared" si="6"/>
        <v>2.4244193156501559E-3</v>
      </c>
      <c r="Q57">
        <f t="shared" si="2"/>
        <v>-66.743635197022343</v>
      </c>
      <c r="R57">
        <f t="shared" si="3"/>
        <v>265.38880350179346</v>
      </c>
      <c r="S57">
        <f t="shared" si="4"/>
        <v>4.8488386313003122</v>
      </c>
    </row>
    <row r="58" spans="1:19" x14ac:dyDescent="0.2">
      <c r="A58" s="1">
        <v>35155</v>
      </c>
      <c r="B58">
        <v>11136</v>
      </c>
      <c r="C58">
        <v>5454</v>
      </c>
      <c r="D58">
        <f t="shared" si="0"/>
        <v>11.135999999999999</v>
      </c>
      <c r="E58">
        <f t="shared" si="0"/>
        <v>5.4539999999999997</v>
      </c>
      <c r="F58">
        <v>0</v>
      </c>
      <c r="G58">
        <v>0</v>
      </c>
      <c r="M58">
        <v>52</v>
      </c>
      <c r="N58">
        <f t="shared" si="5"/>
        <v>272.14300000000014</v>
      </c>
      <c r="O58">
        <f t="shared" si="1"/>
        <v>0.13511206331018891</v>
      </c>
      <c r="P58">
        <f t="shared" si="6"/>
        <v>2.4176615592921835E-3</v>
      </c>
      <c r="Q58">
        <f t="shared" si="2"/>
        <v>-67.093893354243235</v>
      </c>
      <c r="R58">
        <f t="shared" si="3"/>
        <v>270.22412662037783</v>
      </c>
      <c r="S58">
        <f t="shared" si="4"/>
        <v>4.835323118584367</v>
      </c>
    </row>
    <row r="59" spans="1:19" x14ac:dyDescent="0.2">
      <c r="M59" s="3" t="s">
        <v>10</v>
      </c>
      <c r="Q59">
        <f>(B2-N58)*LN(1-O58)</f>
        <v>-250.80765890722913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>
      <selection activeCell="P13" sqref="P13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" bestFit="1" customWidth="1"/>
    <col min="19" max="19" width="9.85546875" customWidth="1"/>
    <col min="20" max="20" width="10.28515625" customWidth="1"/>
  </cols>
  <sheetData>
    <row r="1" spans="1:23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>
        <v>27.752764421171602</v>
      </c>
    </row>
    <row r="2" spans="1:23" x14ac:dyDescent="0.2">
      <c r="A2" s="2" t="s">
        <v>12</v>
      </c>
      <c r="B2">
        <f>B1/1000</f>
        <v>2000</v>
      </c>
      <c r="I2" s="2" t="s">
        <v>87</v>
      </c>
      <c r="J2">
        <f>CORREL(R12:R63,N12:N63)</f>
        <v>0.9990987697230258</v>
      </c>
      <c r="K2">
        <f>CORREL(S12:S63,D12:D63)</f>
        <v>0.86475053605064744</v>
      </c>
      <c r="M2" s="2" t="s">
        <v>14</v>
      </c>
      <c r="N2">
        <v>10875.131162857917</v>
      </c>
    </row>
    <row r="3" spans="1:23" x14ac:dyDescent="0.2">
      <c r="I3" s="2" t="s">
        <v>88</v>
      </c>
      <c r="J3">
        <f>AVERAGE(V12:V63)</f>
        <v>2.3771479108151379</v>
      </c>
      <c r="K3">
        <f>AVERAGE(W12:W63)</f>
        <v>17.292806422962173</v>
      </c>
      <c r="M3" s="2" t="s">
        <v>4</v>
      </c>
      <c r="N3">
        <v>0.99999000000000005</v>
      </c>
    </row>
    <row r="4" spans="1:23" x14ac:dyDescent="0.2">
      <c r="M4" s="2" t="s">
        <v>16</v>
      </c>
      <c r="N4">
        <v>3.1582011663528274E-2</v>
      </c>
    </row>
    <row r="5" spans="1:23" x14ac:dyDescent="0.2">
      <c r="M5" s="2" t="s">
        <v>22</v>
      </c>
      <c r="N5">
        <v>0.19707758025278385</v>
      </c>
    </row>
    <row r="6" spans="1:23" x14ac:dyDescent="0.2">
      <c r="M6" s="2" t="s">
        <v>23</v>
      </c>
      <c r="N6">
        <v>0.60608164695562639</v>
      </c>
    </row>
    <row r="7" spans="1:23" x14ac:dyDescent="0.2">
      <c r="M7" s="2" t="s">
        <v>35</v>
      </c>
      <c r="N7">
        <v>-2.6412166110948083E-4</v>
      </c>
      <c r="O7" s="2" t="s">
        <v>48</v>
      </c>
      <c r="P7">
        <v>9.9999999999999995E-7</v>
      </c>
    </row>
    <row r="8" spans="1:23" x14ac:dyDescent="0.2">
      <c r="M8" s="2" t="s">
        <v>36</v>
      </c>
      <c r="N8">
        <v>-0.44288166522270095</v>
      </c>
      <c r="O8" s="2" t="s">
        <v>49</v>
      </c>
      <c r="P8" s="2">
        <v>0.37103687350192727</v>
      </c>
    </row>
    <row r="9" spans="1:23" x14ac:dyDescent="0.2">
      <c r="M9" s="2" t="s">
        <v>37</v>
      </c>
      <c r="N9">
        <v>0.62046451521039769</v>
      </c>
      <c r="O9" s="2" t="s">
        <v>50</v>
      </c>
      <c r="P9">
        <v>0.99999000000000005</v>
      </c>
    </row>
    <row r="10" spans="1:23" x14ac:dyDescent="0.2">
      <c r="M10" s="2" t="s">
        <v>38</v>
      </c>
      <c r="N10">
        <v>-0.85734747510405385</v>
      </c>
      <c r="O10" s="2" t="s">
        <v>51</v>
      </c>
      <c r="P10">
        <v>0.94710857777193569</v>
      </c>
    </row>
    <row r="11" spans="1:23" x14ac:dyDescent="0.2">
      <c r="Q11">
        <f>SUM(Q13:Q65)</f>
        <v>-1845.3395658456689</v>
      </c>
    </row>
    <row r="12" spans="1:23" x14ac:dyDescent="0.2">
      <c r="A12" t="s">
        <v>1</v>
      </c>
      <c r="B12" t="s">
        <v>2</v>
      </c>
      <c r="C12" t="s">
        <v>0</v>
      </c>
      <c r="D12" s="2" t="s">
        <v>8</v>
      </c>
      <c r="E12" s="2" t="s">
        <v>9</v>
      </c>
      <c r="F12" s="2" t="s">
        <v>20</v>
      </c>
      <c r="G12" s="2" t="s">
        <v>21</v>
      </c>
      <c r="H12" s="2" t="s">
        <v>32</v>
      </c>
      <c r="I12" s="2" t="s">
        <v>33</v>
      </c>
      <c r="J12" s="2" t="s">
        <v>34</v>
      </c>
      <c r="K12" s="2" t="s">
        <v>31</v>
      </c>
      <c r="M12" s="2" t="s">
        <v>1</v>
      </c>
      <c r="N12" s="2" t="s">
        <v>3</v>
      </c>
      <c r="O12" s="2" t="s">
        <v>6</v>
      </c>
      <c r="P12" s="2" t="s">
        <v>15</v>
      </c>
      <c r="Q12" s="2" t="s">
        <v>7</v>
      </c>
      <c r="R12" s="2" t="s">
        <v>28</v>
      </c>
      <c r="S12" s="2" t="s">
        <v>26</v>
      </c>
      <c r="T12" s="2" t="s">
        <v>17</v>
      </c>
      <c r="U12" s="2" t="s">
        <v>18</v>
      </c>
      <c r="V12" s="2" t="s">
        <v>91</v>
      </c>
      <c r="W12" s="2" t="s">
        <v>92</v>
      </c>
    </row>
    <row r="13" spans="1:23" x14ac:dyDescent="0.2">
      <c r="A13" s="1">
        <v>34798</v>
      </c>
      <c r="B13">
        <v>5250</v>
      </c>
      <c r="C13">
        <v>1709.8</v>
      </c>
      <c r="D13">
        <f>B13/1000</f>
        <v>5.25</v>
      </c>
      <c r="E13">
        <f>C13/1000</f>
        <v>1.7098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</v>
      </c>
      <c r="N13">
        <f>D13</f>
        <v>5.25</v>
      </c>
      <c r="O13">
        <f>(1-($N$2/($N$2+U13))^$N$1)*$N$3</f>
        <v>2.6897568860957464E-3</v>
      </c>
      <c r="P13">
        <f>O13</f>
        <v>2.6897568860957464E-3</v>
      </c>
      <c r="Q13">
        <f>D13*LN(P13)</f>
        <v>-31.071098448435716</v>
      </c>
      <c r="R13">
        <f>$B$2*O13</f>
        <v>5.3795137721914932</v>
      </c>
      <c r="S13">
        <f>$B$2*P13</f>
        <v>5.3795137721914932</v>
      </c>
      <c r="T13">
        <f t="array" ref="T13">EXP(SUMPRODUCT(TRANSPOSE(N$4:N$10),E13:K13))</f>
        <v>1.0554834659711649</v>
      </c>
      <c r="U13">
        <f>T13</f>
        <v>1.0554834659711649</v>
      </c>
      <c r="V13">
        <f>100*ABS(R13-N13)/N13</f>
        <v>2.4669289941236796</v>
      </c>
      <c r="W13">
        <f>100*ABS(S13-D13)/D13</f>
        <v>2.4669289941236796</v>
      </c>
    </row>
    <row r="14" spans="1:23" x14ac:dyDescent="0.2">
      <c r="A14" s="1">
        <v>34805</v>
      </c>
      <c r="B14">
        <v>5482</v>
      </c>
      <c r="C14">
        <v>2748</v>
      </c>
      <c r="D14">
        <f t="shared" ref="D14:E64" si="0">B14/1000</f>
        <v>5.4820000000000002</v>
      </c>
      <c r="E14">
        <f t="shared" si="0"/>
        <v>2.7480000000000002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2</v>
      </c>
      <c r="N14">
        <f>D14+N13</f>
        <v>10.731999999999999</v>
      </c>
      <c r="O14">
        <f t="shared" ref="O14:O64" si="1">(1-($N$2/($N$2+U14))^$N$1)*$N$3</f>
        <v>5.4612950399772452E-3</v>
      </c>
      <c r="P14">
        <f>O14-O13</f>
        <v>2.7715381538814987E-3</v>
      </c>
      <c r="Q14">
        <f t="shared" ref="Q14:Q64" si="2">D14*LN(P14)</f>
        <v>-32.279950173983956</v>
      </c>
      <c r="R14">
        <f t="shared" ref="R14:R64" si="3">$B$2*O14</f>
        <v>10.922590079954491</v>
      </c>
      <c r="S14">
        <f t="shared" ref="S14:S64" si="4">$B$2*P14</f>
        <v>5.5430763077629974</v>
      </c>
      <c r="T14">
        <f t="array" ref="T14">EXP(SUMPRODUCT(TRANSPOSE(N$4:N$10),E14:K14))</f>
        <v>1.0906647448907725</v>
      </c>
      <c r="U14">
        <f>T14+U13</f>
        <v>2.1461482108619374</v>
      </c>
      <c r="V14">
        <f t="shared" ref="V14:V64" si="5">100*ABS(R14-N14)/N14</f>
        <v>1.7759045839963781</v>
      </c>
      <c r="W14">
        <f t="shared" ref="W14:W64" si="6">100*ABS(S14-D14)/D14</f>
        <v>1.1141245487595259</v>
      </c>
    </row>
    <row r="15" spans="1:23" x14ac:dyDescent="0.2">
      <c r="A15" s="1">
        <v>34812</v>
      </c>
      <c r="B15">
        <v>4980</v>
      </c>
      <c r="C15">
        <v>4595.8999999999996</v>
      </c>
      <c r="D15">
        <f t="shared" si="0"/>
        <v>4.9800000000000004</v>
      </c>
      <c r="E15">
        <f t="shared" si="0"/>
        <v>4.5958999999999994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3</v>
      </c>
      <c r="N15">
        <f t="shared" ref="N15:N64" si="7">D15+N14</f>
        <v>15.712</v>
      </c>
      <c r="O15">
        <f t="shared" si="1"/>
        <v>8.3906821782202164E-3</v>
      </c>
      <c r="P15">
        <f t="shared" ref="P15:P64" si="8">O15-O14</f>
        <v>2.9293871382429712E-3</v>
      </c>
      <c r="Q15">
        <f t="shared" si="2"/>
        <v>-29.048150987421501</v>
      </c>
      <c r="R15">
        <f t="shared" si="3"/>
        <v>16.781364356440434</v>
      </c>
      <c r="S15">
        <f t="shared" si="4"/>
        <v>5.8587742764859421</v>
      </c>
      <c r="T15">
        <f t="array" ref="T15">EXP(SUMPRODUCT(TRANSPOSE(N$4:N$10),E15:K15))</f>
        <v>1.1562104078565176</v>
      </c>
      <c r="U15">
        <f t="shared" ref="U15:U64" si="9">T15+U14</f>
        <v>3.302358618718455</v>
      </c>
      <c r="V15">
        <f t="shared" si="5"/>
        <v>6.8060358734752722</v>
      </c>
      <c r="W15">
        <f t="shared" si="6"/>
        <v>17.64606980895465</v>
      </c>
    </row>
    <row r="16" spans="1:23" x14ac:dyDescent="0.2">
      <c r="A16" s="1">
        <v>34819</v>
      </c>
      <c r="B16">
        <v>5517</v>
      </c>
      <c r="C16">
        <v>6801.8</v>
      </c>
      <c r="D16">
        <f t="shared" si="0"/>
        <v>5.5170000000000003</v>
      </c>
      <c r="E16">
        <f t="shared" si="0"/>
        <v>6.8018000000000001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4</v>
      </c>
      <c r="N16">
        <f t="shared" si="7"/>
        <v>21.228999999999999</v>
      </c>
      <c r="O16">
        <f t="shared" si="1"/>
        <v>1.152149868742806E-2</v>
      </c>
      <c r="P16">
        <f t="shared" si="8"/>
        <v>3.1308165092078441E-3</v>
      </c>
      <c r="Q16">
        <f t="shared" si="2"/>
        <v>-31.813567780412921</v>
      </c>
      <c r="R16">
        <f t="shared" si="3"/>
        <v>23.042997374856121</v>
      </c>
      <c r="S16">
        <f t="shared" si="4"/>
        <v>6.2616330184156883</v>
      </c>
      <c r="T16">
        <f t="array" ref="T16">EXP(SUMPRODUCT(TRANSPOSE(N$4:N$10),E16:K16))</f>
        <v>1.2396319573018251</v>
      </c>
      <c r="U16">
        <f>T16+U15</f>
        <v>4.5419905760202806</v>
      </c>
      <c r="V16">
        <f t="shared" si="5"/>
        <v>8.5449026089600171</v>
      </c>
      <c r="W16">
        <f t="shared" si="6"/>
        <v>13.497063955332388</v>
      </c>
    </row>
    <row r="17" spans="1:23" x14ac:dyDescent="0.2">
      <c r="A17" s="1">
        <v>34826</v>
      </c>
      <c r="B17">
        <v>6563</v>
      </c>
      <c r="C17">
        <v>8056.5</v>
      </c>
      <c r="D17">
        <f t="shared" si="0"/>
        <v>6.5629999999999997</v>
      </c>
      <c r="E17">
        <f t="shared" si="0"/>
        <v>8.0564999999999998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5</v>
      </c>
      <c r="N17">
        <f t="shared" si="7"/>
        <v>27.791999999999998</v>
      </c>
      <c r="O17">
        <f t="shared" si="1"/>
        <v>1.4767998776406367E-2</v>
      </c>
      <c r="P17">
        <f t="shared" si="8"/>
        <v>3.2465000889783067E-3</v>
      </c>
      <c r="Q17">
        <f t="shared" si="2"/>
        <v>-37.607156629746122</v>
      </c>
      <c r="R17">
        <f t="shared" si="3"/>
        <v>29.535997552812734</v>
      </c>
      <c r="S17">
        <f t="shared" si="4"/>
        <v>6.4930001779566133</v>
      </c>
      <c r="T17">
        <f t="array" ref="T17">EXP(SUMPRODUCT(TRANSPOSE(N$4:N$10),E17:K17))</f>
        <v>1.2897397798352626</v>
      </c>
      <c r="U17">
        <f t="shared" si="9"/>
        <v>5.8317303558555427</v>
      </c>
      <c r="V17">
        <f t="shared" si="5"/>
        <v>6.2751782988368463</v>
      </c>
      <c r="W17">
        <f t="shared" si="6"/>
        <v>1.0665826915036782</v>
      </c>
    </row>
    <row r="18" spans="1:23" x14ac:dyDescent="0.2">
      <c r="A18" s="1">
        <v>34833</v>
      </c>
      <c r="B18">
        <v>6555</v>
      </c>
      <c r="C18">
        <v>9496.5</v>
      </c>
      <c r="D18">
        <f t="shared" si="0"/>
        <v>6.5549999999999997</v>
      </c>
      <c r="E18">
        <f t="shared" si="0"/>
        <v>9.4964999999999993</v>
      </c>
      <c r="F18">
        <v>0</v>
      </c>
      <c r="G18">
        <v>0</v>
      </c>
      <c r="H18">
        <f>$P$7^(M18-$M$18)</f>
        <v>1</v>
      </c>
      <c r="I18">
        <v>0</v>
      </c>
      <c r="J18">
        <v>0</v>
      </c>
      <c r="K18">
        <v>0</v>
      </c>
      <c r="M18">
        <v>6</v>
      </c>
      <c r="N18">
        <f t="shared" si="7"/>
        <v>34.346999999999994</v>
      </c>
      <c r="O18">
        <f t="shared" si="1"/>
        <v>1.8152831932395773E-2</v>
      </c>
      <c r="P18">
        <f t="shared" si="8"/>
        <v>3.3848331559894057E-3</v>
      </c>
      <c r="Q18">
        <f t="shared" si="2"/>
        <v>-37.287794096311863</v>
      </c>
      <c r="R18">
        <f t="shared" si="3"/>
        <v>36.305663864791548</v>
      </c>
      <c r="S18">
        <f t="shared" si="4"/>
        <v>6.7696663119788116</v>
      </c>
      <c r="T18">
        <f t="array" ref="T18">EXP(SUMPRODUCT(TRANSPOSE(N$4:N$10),E18:K18))</f>
        <v>1.3493924472814407</v>
      </c>
      <c r="U18">
        <f t="shared" si="9"/>
        <v>7.1811228031369829</v>
      </c>
      <c r="V18">
        <f t="shared" si="5"/>
        <v>5.7025762505940953</v>
      </c>
      <c r="W18">
        <f t="shared" si="6"/>
        <v>3.2748483902183358</v>
      </c>
    </row>
    <row r="19" spans="1:23" x14ac:dyDescent="0.2">
      <c r="A19" s="1">
        <v>34840</v>
      </c>
      <c r="B19">
        <v>6413</v>
      </c>
      <c r="C19">
        <v>9218.1</v>
      </c>
      <c r="D19">
        <f t="shared" si="0"/>
        <v>6.4130000000000003</v>
      </c>
      <c r="E19">
        <f t="shared" si="0"/>
        <v>9.2180999999999997</v>
      </c>
      <c r="F19">
        <v>0</v>
      </c>
      <c r="G19">
        <v>0</v>
      </c>
      <c r="H19">
        <f t="shared" ref="H19:H64" si="10">$P$7^(M19-$M$18)</f>
        <v>9.9999999999999995E-7</v>
      </c>
      <c r="I19">
        <v>0</v>
      </c>
      <c r="J19">
        <v>0</v>
      </c>
      <c r="K19">
        <v>0</v>
      </c>
      <c r="M19">
        <v>7</v>
      </c>
      <c r="N19">
        <f t="shared" si="7"/>
        <v>40.759999999999991</v>
      </c>
      <c r="O19">
        <f t="shared" si="1"/>
        <v>2.149702733811807E-2</v>
      </c>
      <c r="P19">
        <f t="shared" si="8"/>
        <v>3.3441954057222972E-3</v>
      </c>
      <c r="Q19">
        <f t="shared" si="2"/>
        <v>-36.557493443704324</v>
      </c>
      <c r="R19">
        <f t="shared" si="3"/>
        <v>42.994054676236139</v>
      </c>
      <c r="S19">
        <f t="shared" si="4"/>
        <v>6.6883908114445942</v>
      </c>
      <c r="T19">
        <f t="array" ref="T19">EXP(SUMPRODUCT(TRANSPOSE(N$4:N$10),E19:K19))</f>
        <v>1.3379333421598298</v>
      </c>
      <c r="U19">
        <f t="shared" si="9"/>
        <v>8.5190561452968119</v>
      </c>
      <c r="V19">
        <f t="shared" si="5"/>
        <v>5.4809977336510034</v>
      </c>
      <c r="W19">
        <f t="shared" si="6"/>
        <v>4.2942587158053014</v>
      </c>
    </row>
    <row r="20" spans="1:23" x14ac:dyDescent="0.2">
      <c r="A20" s="1">
        <v>34847</v>
      </c>
      <c r="B20">
        <v>6531</v>
      </c>
      <c r="C20">
        <v>8893.4</v>
      </c>
      <c r="D20">
        <f t="shared" si="0"/>
        <v>6.5309999999999997</v>
      </c>
      <c r="E20">
        <f t="shared" si="0"/>
        <v>8.8933999999999997</v>
      </c>
      <c r="F20">
        <v>0</v>
      </c>
      <c r="G20">
        <v>0</v>
      </c>
      <c r="H20">
        <f t="shared" si="10"/>
        <v>9.9999999999999998E-13</v>
      </c>
      <c r="I20">
        <v>0</v>
      </c>
      <c r="J20">
        <v>0</v>
      </c>
      <c r="K20">
        <v>0</v>
      </c>
      <c r="M20">
        <v>8</v>
      </c>
      <c r="N20">
        <f t="shared" si="7"/>
        <v>47.29099999999999</v>
      </c>
      <c r="O20">
        <f t="shared" si="1"/>
        <v>2.4795484636522883E-2</v>
      </c>
      <c r="P20">
        <f t="shared" si="8"/>
        <v>3.2984572984048124E-3</v>
      </c>
      <c r="Q20">
        <f t="shared" si="2"/>
        <v>-37.320095946014483</v>
      </c>
      <c r="R20">
        <f t="shared" si="3"/>
        <v>49.590969273045765</v>
      </c>
      <c r="S20">
        <f t="shared" si="4"/>
        <v>6.5969145968096248</v>
      </c>
      <c r="T20">
        <f t="array" ref="T20">EXP(SUMPRODUCT(TRANSPOSE(N$4:N$10),E20:K20))</f>
        <v>1.3242833729585493</v>
      </c>
      <c r="U20">
        <f t="shared" si="9"/>
        <v>9.8433395182553607</v>
      </c>
      <c r="V20">
        <f t="shared" si="5"/>
        <v>4.8634397095552551</v>
      </c>
      <c r="W20">
        <f t="shared" si="6"/>
        <v>1.0092573389928814</v>
      </c>
    </row>
    <row r="21" spans="1:23" x14ac:dyDescent="0.2">
      <c r="A21" s="1">
        <v>34854</v>
      </c>
      <c r="B21">
        <v>6875</v>
      </c>
      <c r="C21">
        <v>8178.5</v>
      </c>
      <c r="D21">
        <f t="shared" si="0"/>
        <v>6.875</v>
      </c>
      <c r="E21">
        <f t="shared" si="0"/>
        <v>8.1784999999999997</v>
      </c>
      <c r="F21">
        <v>0</v>
      </c>
      <c r="G21">
        <v>0</v>
      </c>
      <c r="H21">
        <f t="shared" si="10"/>
        <v>9.9999999999999988E-19</v>
      </c>
      <c r="I21">
        <v>0</v>
      </c>
      <c r="J21">
        <v>0</v>
      </c>
      <c r="K21">
        <v>0</v>
      </c>
      <c r="M21">
        <v>9</v>
      </c>
      <c r="N21">
        <f t="shared" si="7"/>
        <v>54.16599999999999</v>
      </c>
      <c r="O21">
        <f t="shared" si="1"/>
        <v>2.8009168204957528E-2</v>
      </c>
      <c r="P21">
        <f t="shared" si="8"/>
        <v>3.213683568434645E-3</v>
      </c>
      <c r="Q21">
        <f t="shared" si="2"/>
        <v>-39.46482011065762</v>
      </c>
      <c r="R21">
        <f t="shared" si="3"/>
        <v>56.018336409915058</v>
      </c>
      <c r="S21">
        <f t="shared" si="4"/>
        <v>6.4273671368692904</v>
      </c>
      <c r="T21">
        <f t="array" ref="T21">EXP(SUMPRODUCT(TRANSPOSE(N$4:N$10),E21:K21))</f>
        <v>1.2947187400218052</v>
      </c>
      <c r="U21">
        <f t="shared" si="9"/>
        <v>11.138058258277166</v>
      </c>
      <c r="V21">
        <f t="shared" si="5"/>
        <v>3.419740076644147</v>
      </c>
      <c r="W21">
        <f t="shared" si="6"/>
        <v>6.5110234637194129</v>
      </c>
    </row>
    <row r="22" spans="1:23" x14ac:dyDescent="0.2">
      <c r="A22" s="1">
        <v>34861</v>
      </c>
      <c r="B22">
        <v>7565</v>
      </c>
      <c r="C22">
        <v>6640</v>
      </c>
      <c r="D22">
        <f t="shared" si="0"/>
        <v>7.5650000000000004</v>
      </c>
      <c r="E22">
        <f t="shared" si="0"/>
        <v>6.64</v>
      </c>
      <c r="F22">
        <v>0</v>
      </c>
      <c r="G22">
        <v>0</v>
      </c>
      <c r="H22">
        <f t="shared" si="10"/>
        <v>9.9999999999999992E-25</v>
      </c>
      <c r="I22">
        <v>0</v>
      </c>
      <c r="J22">
        <v>0</v>
      </c>
      <c r="K22">
        <v>0</v>
      </c>
      <c r="M22">
        <v>10</v>
      </c>
      <c r="N22">
        <f t="shared" si="7"/>
        <v>61.730999999999987</v>
      </c>
      <c r="O22">
        <f t="shared" si="1"/>
        <v>3.1060232009311305E-2</v>
      </c>
      <c r="P22">
        <f t="shared" si="8"/>
        <v>3.0510638043537777E-3</v>
      </c>
      <c r="Q22">
        <f t="shared" si="2"/>
        <v>-43.818484428925622</v>
      </c>
      <c r="R22">
        <f t="shared" si="3"/>
        <v>62.120464018622613</v>
      </c>
      <c r="S22">
        <f t="shared" si="4"/>
        <v>6.1021276087075558</v>
      </c>
      <c r="T22">
        <f t="array" ref="T22">EXP(SUMPRODUCT(TRANSPOSE(N$4:N$10),E22:K22))</f>
        <v>1.2333136327959797</v>
      </c>
      <c r="U22">
        <f t="shared" si="9"/>
        <v>12.371371891073146</v>
      </c>
      <c r="V22">
        <f t="shared" si="5"/>
        <v>0.63090508597402528</v>
      </c>
      <c r="W22">
        <f t="shared" si="6"/>
        <v>19.337374637044871</v>
      </c>
    </row>
    <row r="23" spans="1:23" x14ac:dyDescent="0.2">
      <c r="A23" s="1">
        <v>34868</v>
      </c>
      <c r="B23">
        <v>7895</v>
      </c>
      <c r="C23">
        <v>5184.8</v>
      </c>
      <c r="D23">
        <f t="shared" si="0"/>
        <v>7.8949999999999996</v>
      </c>
      <c r="E23">
        <f t="shared" si="0"/>
        <v>5.1848000000000001</v>
      </c>
      <c r="F23">
        <v>0</v>
      </c>
      <c r="G23">
        <v>0</v>
      </c>
      <c r="H23">
        <f t="shared" si="10"/>
        <v>9.9999999999999991E-31</v>
      </c>
      <c r="I23">
        <v>0</v>
      </c>
      <c r="J23">
        <v>0</v>
      </c>
      <c r="K23">
        <v>0</v>
      </c>
      <c r="M23">
        <v>11</v>
      </c>
      <c r="N23">
        <f t="shared" si="7"/>
        <v>69.625999999999991</v>
      </c>
      <c r="O23">
        <f t="shared" si="1"/>
        <v>3.3964984621506773E-2</v>
      </c>
      <c r="P23">
        <f t="shared" si="8"/>
        <v>2.904752612195468E-3</v>
      </c>
      <c r="Q23">
        <f t="shared" si="2"/>
        <v>-46.117908672521061</v>
      </c>
      <c r="R23">
        <f t="shared" si="3"/>
        <v>67.929969243013545</v>
      </c>
      <c r="S23">
        <f t="shared" si="4"/>
        <v>5.8095052243909358</v>
      </c>
      <c r="T23">
        <f t="array" ref="T23">EXP(SUMPRODUCT(TRANSPOSE(N$4:N$10),E23:K23))</f>
        <v>1.1779155744033152</v>
      </c>
      <c r="U23">
        <f t="shared" si="9"/>
        <v>13.549287465476461</v>
      </c>
      <c r="V23">
        <f t="shared" si="5"/>
        <v>2.4359158317100591</v>
      </c>
      <c r="W23">
        <f t="shared" si="6"/>
        <v>26.415386644826651</v>
      </c>
    </row>
    <row r="24" spans="1:23" x14ac:dyDescent="0.2">
      <c r="A24" s="1">
        <v>34875</v>
      </c>
      <c r="B24">
        <v>7538</v>
      </c>
      <c r="C24">
        <v>3885.7</v>
      </c>
      <c r="D24">
        <f t="shared" si="0"/>
        <v>7.5380000000000003</v>
      </c>
      <c r="E24">
        <f t="shared" si="0"/>
        <v>3.8856999999999999</v>
      </c>
      <c r="F24">
        <v>0</v>
      </c>
      <c r="G24">
        <v>0</v>
      </c>
      <c r="H24">
        <f t="shared" si="10"/>
        <v>9.9999999999999994E-37</v>
      </c>
      <c r="I24">
        <v>0</v>
      </c>
      <c r="J24">
        <v>0</v>
      </c>
      <c r="K24">
        <v>0</v>
      </c>
      <c r="M24">
        <v>12</v>
      </c>
      <c r="N24">
        <f t="shared" si="7"/>
        <v>77.163999999999987</v>
      </c>
      <c r="O24">
        <f t="shared" si="1"/>
        <v>3.6744487523854709E-2</v>
      </c>
      <c r="P24">
        <f t="shared" si="8"/>
        <v>2.7795029023479356E-3</v>
      </c>
      <c r="Q24">
        <f t="shared" si="2"/>
        <v>-44.364772206117003</v>
      </c>
      <c r="R24">
        <f t="shared" si="3"/>
        <v>73.488975047709417</v>
      </c>
      <c r="S24">
        <f t="shared" si="4"/>
        <v>5.5590058046958717</v>
      </c>
      <c r="T24">
        <f t="array" ref="T24">EXP(SUMPRODUCT(TRANSPOSE(N$4:N$10),E24:K24))</f>
        <v>1.1305658083034695</v>
      </c>
      <c r="U24">
        <f t="shared" si="9"/>
        <v>14.67985327377993</v>
      </c>
      <c r="V24">
        <f t="shared" si="5"/>
        <v>4.7626159249009525</v>
      </c>
      <c r="W24">
        <f t="shared" si="6"/>
        <v>26.253571176759465</v>
      </c>
    </row>
    <row r="25" spans="1:23" x14ac:dyDescent="0.2">
      <c r="A25" s="1">
        <v>34882</v>
      </c>
      <c r="B25">
        <v>5296</v>
      </c>
      <c r="C25">
        <v>2590.5</v>
      </c>
      <c r="D25">
        <f t="shared" si="0"/>
        <v>5.2960000000000003</v>
      </c>
      <c r="E25">
        <f t="shared" si="0"/>
        <v>2.5905</v>
      </c>
      <c r="F25">
        <v>0</v>
      </c>
      <c r="G25">
        <v>0</v>
      </c>
      <c r="H25">
        <f t="shared" si="10"/>
        <v>9.9999999999999988E-43</v>
      </c>
      <c r="I25">
        <v>0</v>
      </c>
      <c r="J25">
        <v>0</v>
      </c>
      <c r="K25">
        <v>0</v>
      </c>
      <c r="M25">
        <v>13</v>
      </c>
      <c r="N25">
        <f t="shared" si="7"/>
        <v>82.46</v>
      </c>
      <c r="O25">
        <f t="shared" si="1"/>
        <v>3.9404795219575808E-2</v>
      </c>
      <c r="P25">
        <f t="shared" si="8"/>
        <v>2.6603076957210994E-3</v>
      </c>
      <c r="Q25">
        <f t="shared" si="2"/>
        <v>-31.401644231363672</v>
      </c>
      <c r="R25">
        <f t="shared" si="3"/>
        <v>78.80959043915162</v>
      </c>
      <c r="S25">
        <f t="shared" si="4"/>
        <v>5.3206153914421987</v>
      </c>
      <c r="T25">
        <f t="array" ref="T25">EXP(SUMPRODUCT(TRANSPOSE(N$4:N$10),E25:K25))</f>
        <v>1.0852530669390703</v>
      </c>
      <c r="U25">
        <f t="shared" si="9"/>
        <v>15.765106340719001</v>
      </c>
      <c r="V25">
        <f t="shared" si="5"/>
        <v>4.4268852302308686</v>
      </c>
      <c r="W25">
        <f t="shared" si="6"/>
        <v>0.46479213448259982</v>
      </c>
    </row>
    <row r="26" spans="1:23" x14ac:dyDescent="0.2">
      <c r="A26" s="1">
        <v>34889</v>
      </c>
      <c r="B26">
        <v>4809</v>
      </c>
      <c r="C26">
        <v>1952.1</v>
      </c>
      <c r="D26">
        <f t="shared" si="0"/>
        <v>4.8090000000000002</v>
      </c>
      <c r="E26">
        <f t="shared" si="0"/>
        <v>1.9520999999999999</v>
      </c>
      <c r="F26">
        <v>0</v>
      </c>
      <c r="G26">
        <v>0</v>
      </c>
      <c r="H26">
        <f t="shared" si="10"/>
        <v>9.9999999999999982E-49</v>
      </c>
      <c r="I26">
        <v>0</v>
      </c>
      <c r="J26">
        <v>0</v>
      </c>
      <c r="K26">
        <v>0</v>
      </c>
      <c r="M26">
        <v>14</v>
      </c>
      <c r="N26">
        <f t="shared" si="7"/>
        <v>87.268999999999991</v>
      </c>
      <c r="O26">
        <f t="shared" si="1"/>
        <v>4.2004617960379728E-2</v>
      </c>
      <c r="P26">
        <f t="shared" si="8"/>
        <v>2.5998227408039198E-3</v>
      </c>
      <c r="Q26">
        <f t="shared" si="2"/>
        <v>-28.624668470001033</v>
      </c>
      <c r="R26">
        <f t="shared" si="3"/>
        <v>84.009235920759451</v>
      </c>
      <c r="S26">
        <f t="shared" si="4"/>
        <v>5.1996454816078401</v>
      </c>
      <c r="T26">
        <f t="array" ref="T26">EXP(SUMPRODUCT(TRANSPOSE(N$4:N$10),E26:K26))</f>
        <v>1.0635913472042355</v>
      </c>
      <c r="U26">
        <f t="shared" si="9"/>
        <v>16.828697687923235</v>
      </c>
      <c r="V26">
        <f t="shared" si="5"/>
        <v>3.7353058694846282</v>
      </c>
      <c r="W26">
        <f t="shared" si="6"/>
        <v>8.1232165025543761</v>
      </c>
    </row>
    <row r="27" spans="1:23" x14ac:dyDescent="0.2">
      <c r="A27" s="1">
        <v>34896</v>
      </c>
      <c r="B27">
        <v>4154</v>
      </c>
      <c r="C27">
        <v>1406.1</v>
      </c>
      <c r="D27">
        <f t="shared" si="0"/>
        <v>4.1539999999999999</v>
      </c>
      <c r="E27">
        <f t="shared" si="0"/>
        <v>1.4060999999999999</v>
      </c>
      <c r="F27">
        <v>0</v>
      </c>
      <c r="G27">
        <v>0</v>
      </c>
      <c r="H27">
        <f t="shared" si="10"/>
        <v>9.9999999999999974E-55</v>
      </c>
      <c r="I27">
        <v>0</v>
      </c>
      <c r="J27">
        <v>0</v>
      </c>
      <c r="K27">
        <v>0</v>
      </c>
      <c r="M27">
        <v>15</v>
      </c>
      <c r="N27">
        <f t="shared" si="7"/>
        <v>91.422999999999988</v>
      </c>
      <c r="O27">
        <f t="shared" si="1"/>
        <v>4.4552890744421793E-2</v>
      </c>
      <c r="P27">
        <f t="shared" si="8"/>
        <v>2.5482727840420646E-3</v>
      </c>
      <c r="Q27">
        <f t="shared" si="2"/>
        <v>-24.809098236895785</v>
      </c>
      <c r="R27">
        <f t="shared" si="3"/>
        <v>89.10578148884359</v>
      </c>
      <c r="S27">
        <f t="shared" si="4"/>
        <v>5.096545568084129</v>
      </c>
      <c r="T27">
        <f t="array" ref="T27">EXP(SUMPRODUCT(TRANSPOSE(N$4:N$10),E27:K27))</f>
        <v>1.0454082370562283</v>
      </c>
      <c r="U27">
        <f t="shared" si="9"/>
        <v>17.874105924979464</v>
      </c>
      <c r="V27">
        <f t="shared" si="5"/>
        <v>2.5346121995082176</v>
      </c>
      <c r="W27">
        <f t="shared" si="6"/>
        <v>22.690071451230839</v>
      </c>
    </row>
    <row r="28" spans="1:23" x14ac:dyDescent="0.2">
      <c r="A28" s="1">
        <v>34903</v>
      </c>
      <c r="B28">
        <v>4730</v>
      </c>
      <c r="C28">
        <v>1088.5999999999999</v>
      </c>
      <c r="D28">
        <f t="shared" si="0"/>
        <v>4.7300000000000004</v>
      </c>
      <c r="E28">
        <f t="shared" si="0"/>
        <v>1.0886</v>
      </c>
      <c r="F28">
        <v>0</v>
      </c>
      <c r="G28">
        <v>0</v>
      </c>
      <c r="H28">
        <f t="shared" si="10"/>
        <v>9.9999999999999983E-61</v>
      </c>
      <c r="I28">
        <v>0</v>
      </c>
      <c r="J28">
        <v>0</v>
      </c>
      <c r="K28">
        <v>0</v>
      </c>
      <c r="M28">
        <v>16</v>
      </c>
      <c r="N28">
        <f t="shared" si="7"/>
        <v>96.152999999999992</v>
      </c>
      <c r="O28">
        <f t="shared" si="1"/>
        <v>4.706882155764771E-2</v>
      </c>
      <c r="P28">
        <f t="shared" si="8"/>
        <v>2.5159308132259167E-3</v>
      </c>
      <c r="Q28">
        <f t="shared" si="2"/>
        <v>-28.309581837604632</v>
      </c>
      <c r="R28">
        <f t="shared" si="3"/>
        <v>94.137643115295418</v>
      </c>
      <c r="S28">
        <f t="shared" si="4"/>
        <v>5.0318616264518337</v>
      </c>
      <c r="T28">
        <f t="array" ref="T28">EXP(SUMPRODUCT(TRANSPOSE(N$4:N$10),E28:K28))</f>
        <v>1.0349780077045259</v>
      </c>
      <c r="U28">
        <f t="shared" si="9"/>
        <v>18.909083932683991</v>
      </c>
      <c r="V28">
        <f t="shared" si="5"/>
        <v>2.0959896048012787</v>
      </c>
      <c r="W28">
        <f t="shared" si="6"/>
        <v>6.3818525676920341</v>
      </c>
    </row>
    <row r="29" spans="1:23" x14ac:dyDescent="0.2">
      <c r="A29" s="1">
        <v>34910</v>
      </c>
      <c r="B29">
        <v>4135</v>
      </c>
      <c r="C29">
        <v>596.5</v>
      </c>
      <c r="D29">
        <f t="shared" si="0"/>
        <v>4.1349999999999998</v>
      </c>
      <c r="E29">
        <f t="shared" si="0"/>
        <v>0.59650000000000003</v>
      </c>
      <c r="F29">
        <v>0</v>
      </c>
      <c r="G29">
        <v>0</v>
      </c>
      <c r="H29">
        <f t="shared" si="10"/>
        <v>9.9999999999999971E-67</v>
      </c>
      <c r="I29">
        <v>0</v>
      </c>
      <c r="J29">
        <v>0</v>
      </c>
      <c r="K29">
        <v>0</v>
      </c>
      <c r="M29">
        <v>17</v>
      </c>
      <c r="N29">
        <f t="shared" si="7"/>
        <v>100.288</v>
      </c>
      <c r="O29">
        <f t="shared" si="1"/>
        <v>4.953924792569904E-2</v>
      </c>
      <c r="P29">
        <f t="shared" si="8"/>
        <v>2.4704263680513303E-3</v>
      </c>
      <c r="Q29">
        <f t="shared" si="2"/>
        <v>-24.823912309199795</v>
      </c>
      <c r="R29">
        <f t="shared" si="3"/>
        <v>99.078495851398074</v>
      </c>
      <c r="S29">
        <f t="shared" si="4"/>
        <v>4.9408527361026602</v>
      </c>
      <c r="T29">
        <f t="array" ref="T29">EXP(SUMPRODUCT(TRANSPOSE(N$4:N$10),E29:K29))</f>
        <v>1.0190172372611142</v>
      </c>
      <c r="U29">
        <f t="shared" si="9"/>
        <v>19.928101169945105</v>
      </c>
      <c r="V29">
        <f t="shared" si="5"/>
        <v>1.2060307799556504</v>
      </c>
      <c r="W29">
        <f t="shared" si="6"/>
        <v>19.488578865844268</v>
      </c>
    </row>
    <row r="30" spans="1:23" x14ac:dyDescent="0.2">
      <c r="A30" s="1">
        <v>34917</v>
      </c>
      <c r="B30">
        <v>3915</v>
      </c>
      <c r="C30">
        <v>508.8</v>
      </c>
      <c r="D30">
        <f t="shared" si="0"/>
        <v>3.915</v>
      </c>
      <c r="E30">
        <f t="shared" si="0"/>
        <v>0.50880000000000003</v>
      </c>
      <c r="F30">
        <v>0</v>
      </c>
      <c r="G30">
        <v>0</v>
      </c>
      <c r="H30">
        <f t="shared" si="10"/>
        <v>9.9999999999999971E-73</v>
      </c>
      <c r="I30">
        <v>0</v>
      </c>
      <c r="J30">
        <v>0</v>
      </c>
      <c r="K30">
        <v>0</v>
      </c>
      <c r="M30">
        <v>18</v>
      </c>
      <c r="N30">
        <f t="shared" si="7"/>
        <v>104.203</v>
      </c>
      <c r="O30">
        <f t="shared" si="1"/>
        <v>5.1996234125601934E-2</v>
      </c>
      <c r="P30">
        <f t="shared" si="8"/>
        <v>2.4569861999028941E-3</v>
      </c>
      <c r="Q30">
        <f t="shared" si="2"/>
        <v>-23.524529525237188</v>
      </c>
      <c r="R30">
        <f t="shared" si="3"/>
        <v>103.99246825120387</v>
      </c>
      <c r="S30">
        <f t="shared" si="4"/>
        <v>4.9139723998057878</v>
      </c>
      <c r="T30">
        <f t="array" ref="T30">EXP(SUMPRODUCT(TRANSPOSE(N$4:N$10),E30:K30))</f>
        <v>1.016198727064888</v>
      </c>
      <c r="U30">
        <f t="shared" si="9"/>
        <v>20.944299897009994</v>
      </c>
      <c r="V30">
        <f t="shared" si="5"/>
        <v>0.20204000728974086</v>
      </c>
      <c r="W30">
        <f t="shared" si="6"/>
        <v>25.516536393506712</v>
      </c>
    </row>
    <row r="31" spans="1:23" x14ac:dyDescent="0.2">
      <c r="A31" s="1">
        <v>34924</v>
      </c>
      <c r="B31">
        <v>3407</v>
      </c>
      <c r="C31">
        <v>321</v>
      </c>
      <c r="D31">
        <f t="shared" si="0"/>
        <v>3.407</v>
      </c>
      <c r="E31">
        <f t="shared" si="0"/>
        <v>0.32100000000000001</v>
      </c>
      <c r="F31">
        <v>0</v>
      </c>
      <c r="G31">
        <v>0</v>
      </c>
      <c r="H31">
        <f t="shared" si="10"/>
        <v>9.9999999999999976E-79</v>
      </c>
      <c r="I31">
        <v>0</v>
      </c>
      <c r="J31">
        <v>0</v>
      </c>
      <c r="K31">
        <v>0</v>
      </c>
      <c r="M31">
        <v>19</v>
      </c>
      <c r="N31">
        <f t="shared" si="7"/>
        <v>107.61</v>
      </c>
      <c r="O31">
        <f t="shared" si="1"/>
        <v>5.443216929485143E-2</v>
      </c>
      <c r="P31">
        <f t="shared" si="8"/>
        <v>2.4359351692494965E-3</v>
      </c>
      <c r="Q31">
        <f t="shared" si="2"/>
        <v>-20.501365418332217</v>
      </c>
      <c r="R31">
        <f t="shared" si="3"/>
        <v>108.86433858970287</v>
      </c>
      <c r="S31">
        <f t="shared" si="4"/>
        <v>4.8718703384989928</v>
      </c>
      <c r="T31">
        <f t="array" ref="T31">EXP(SUMPRODUCT(TRANSPOSE(N$4:N$10),E31:K31))</f>
        <v>1.0101893875937811</v>
      </c>
      <c r="U31">
        <f t="shared" si="9"/>
        <v>21.954489284603774</v>
      </c>
      <c r="V31">
        <f t="shared" si="5"/>
        <v>1.1656338534549471</v>
      </c>
      <c r="W31">
        <f t="shared" si="6"/>
        <v>42.995900748429484</v>
      </c>
    </row>
    <row r="32" spans="1:23" x14ac:dyDescent="0.2">
      <c r="A32" s="1">
        <v>34931</v>
      </c>
      <c r="B32">
        <v>3315</v>
      </c>
      <c r="C32">
        <v>207.4</v>
      </c>
      <c r="D32">
        <f t="shared" si="0"/>
        <v>3.3149999999999999</v>
      </c>
      <c r="E32">
        <f t="shared" si="0"/>
        <v>0.2074</v>
      </c>
      <c r="F32">
        <v>0</v>
      </c>
      <c r="G32">
        <v>0</v>
      </c>
      <c r="H32">
        <f t="shared" si="10"/>
        <v>9.9999999999999981E-85</v>
      </c>
      <c r="I32">
        <f>$P$8^(M32-$M$32)</f>
        <v>1</v>
      </c>
      <c r="J32">
        <v>0</v>
      </c>
      <c r="K32">
        <v>0</v>
      </c>
      <c r="M32">
        <v>20</v>
      </c>
      <c r="N32">
        <f t="shared" si="7"/>
        <v>110.925</v>
      </c>
      <c r="O32">
        <f t="shared" si="1"/>
        <v>5.598748046316953E-2</v>
      </c>
      <c r="P32">
        <f t="shared" si="8"/>
        <v>1.5553111683180992E-3</v>
      </c>
      <c r="Q32">
        <f t="shared" si="2"/>
        <v>-21.435054023595253</v>
      </c>
      <c r="R32">
        <f t="shared" si="3"/>
        <v>111.97496092633907</v>
      </c>
      <c r="S32">
        <f t="shared" si="4"/>
        <v>3.1106223366361982</v>
      </c>
      <c r="T32">
        <f t="array" ref="T32">EXP(SUMPRODUCT(TRANSPOSE(N$4:N$10),E32:K32))</f>
        <v>0.64640337148353288</v>
      </c>
      <c r="U32">
        <f t="shared" si="9"/>
        <v>22.600892656087307</v>
      </c>
      <c r="V32">
        <f t="shared" si="5"/>
        <v>0.94655030546681829</v>
      </c>
      <c r="W32">
        <f t="shared" si="6"/>
        <v>6.1652387138401723</v>
      </c>
    </row>
    <row r="33" spans="1:23" x14ac:dyDescent="0.2">
      <c r="A33" s="1">
        <v>34938</v>
      </c>
      <c r="B33">
        <v>3246</v>
      </c>
      <c r="C33">
        <v>115.5</v>
      </c>
      <c r="D33">
        <f t="shared" si="0"/>
        <v>3.246</v>
      </c>
      <c r="E33">
        <f t="shared" si="0"/>
        <v>0.11550000000000001</v>
      </c>
      <c r="F33">
        <v>0</v>
      </c>
      <c r="G33">
        <v>0</v>
      </c>
      <c r="H33">
        <f t="shared" si="10"/>
        <v>9.9999999999999978E-91</v>
      </c>
      <c r="I33">
        <f t="shared" ref="I33:I64" si="11">$P$8^(M33-$M$32)</f>
        <v>0.37103687350192727</v>
      </c>
      <c r="J33">
        <v>0</v>
      </c>
      <c r="K33">
        <v>0</v>
      </c>
      <c r="M33">
        <v>21</v>
      </c>
      <c r="N33">
        <f t="shared" si="7"/>
        <v>114.17099999999999</v>
      </c>
      <c r="O33">
        <f t="shared" si="1"/>
        <v>5.8032389792065896E-2</v>
      </c>
      <c r="P33">
        <f t="shared" si="8"/>
        <v>2.044909328896366E-3</v>
      </c>
      <c r="Q33">
        <f t="shared" si="2"/>
        <v>-20.100536335045852</v>
      </c>
      <c r="R33">
        <f t="shared" si="3"/>
        <v>116.06477958413178</v>
      </c>
      <c r="S33">
        <f t="shared" si="4"/>
        <v>4.0898186577927316</v>
      </c>
      <c r="T33">
        <f t="array" ref="T33">EXP(SUMPRODUCT(TRANSPOSE(N$4:N$10),E33:K33))</f>
        <v>0.85156648161074389</v>
      </c>
      <c r="U33">
        <f t="shared" si="9"/>
        <v>23.45245913769805</v>
      </c>
      <c r="V33">
        <f t="shared" si="5"/>
        <v>1.6587220784015138</v>
      </c>
      <c r="W33">
        <f t="shared" si="6"/>
        <v>25.995645649806889</v>
      </c>
    </row>
    <row r="34" spans="1:23" x14ac:dyDescent="0.2">
      <c r="A34" s="1">
        <v>34945</v>
      </c>
      <c r="B34">
        <v>2656</v>
      </c>
      <c r="C34">
        <v>185</v>
      </c>
      <c r="D34">
        <f t="shared" si="0"/>
        <v>2.6560000000000001</v>
      </c>
      <c r="E34">
        <f t="shared" si="0"/>
        <v>0.185</v>
      </c>
      <c r="F34">
        <v>0</v>
      </c>
      <c r="G34">
        <v>0</v>
      </c>
      <c r="H34">
        <f t="shared" si="10"/>
        <v>9.999999999999997E-97</v>
      </c>
      <c r="I34">
        <f t="shared" si="11"/>
        <v>0.13766836149808517</v>
      </c>
      <c r="J34">
        <v>0</v>
      </c>
      <c r="K34">
        <v>1</v>
      </c>
      <c r="M34">
        <v>22</v>
      </c>
      <c r="N34">
        <f t="shared" si="7"/>
        <v>116.827</v>
      </c>
      <c r="O34">
        <f t="shared" si="1"/>
        <v>5.8995008785413847E-2</v>
      </c>
      <c r="P34">
        <f t="shared" si="8"/>
        <v>9.6261899334795092E-4</v>
      </c>
      <c r="Q34">
        <f t="shared" si="2"/>
        <v>-18.448185222697184</v>
      </c>
      <c r="R34">
        <f t="shared" si="3"/>
        <v>117.99001757082769</v>
      </c>
      <c r="S34">
        <f t="shared" si="4"/>
        <v>1.925237986695902</v>
      </c>
      <c r="T34">
        <f t="array" ref="T34">EXP(SUMPRODUCT(TRANSPOSE(N$4:N$10),E34:K34))</f>
        <v>0.40152896905333535</v>
      </c>
      <c r="U34">
        <f t="shared" si="9"/>
        <v>23.853988106751384</v>
      </c>
      <c r="V34">
        <f t="shared" si="5"/>
        <v>0.995504096508248</v>
      </c>
      <c r="W34">
        <f t="shared" si="6"/>
        <v>27.513630018979597</v>
      </c>
    </row>
    <row r="35" spans="1:23" x14ac:dyDescent="0.2">
      <c r="A35" s="1">
        <v>34952</v>
      </c>
      <c r="B35">
        <v>2224</v>
      </c>
      <c r="C35">
        <v>239.8</v>
      </c>
      <c r="D35">
        <f t="shared" si="0"/>
        <v>2.2240000000000002</v>
      </c>
      <c r="E35">
        <f t="shared" si="0"/>
        <v>0.23980000000000001</v>
      </c>
      <c r="F35">
        <v>0</v>
      </c>
      <c r="G35">
        <v>0</v>
      </c>
      <c r="H35">
        <f t="shared" si="10"/>
        <v>9.9999999999999973E-103</v>
      </c>
      <c r="I35">
        <f t="shared" si="11"/>
        <v>5.108003843038262E-2</v>
      </c>
      <c r="J35">
        <v>0</v>
      </c>
      <c r="K35">
        <v>1</v>
      </c>
      <c r="M35">
        <v>23</v>
      </c>
      <c r="N35">
        <f t="shared" si="7"/>
        <v>119.051</v>
      </c>
      <c r="O35">
        <f t="shared" si="1"/>
        <v>5.9995909741652129E-2</v>
      </c>
      <c r="P35">
        <f t="shared" si="8"/>
        <v>1.000900956238282E-3</v>
      </c>
      <c r="Q35">
        <f t="shared" si="2"/>
        <v>-15.360844915875569</v>
      </c>
      <c r="R35">
        <f t="shared" si="3"/>
        <v>119.99181948330425</v>
      </c>
      <c r="S35">
        <f t="shared" si="4"/>
        <v>2.001801912476564</v>
      </c>
      <c r="T35">
        <f t="array" ref="T35">EXP(SUMPRODUCT(TRANSPOSE(N$4:N$10),E35:K35))</f>
        <v>0.4179487251082224</v>
      </c>
      <c r="U35">
        <f t="shared" si="9"/>
        <v>24.271936831859605</v>
      </c>
      <c r="V35">
        <f t="shared" si="5"/>
        <v>0.79026592242337557</v>
      </c>
      <c r="W35">
        <f t="shared" si="6"/>
        <v>9.990921201593352</v>
      </c>
    </row>
    <row r="36" spans="1:23" x14ac:dyDescent="0.2">
      <c r="A36" s="1">
        <v>34959</v>
      </c>
      <c r="B36">
        <v>2324</v>
      </c>
      <c r="C36">
        <v>187.1</v>
      </c>
      <c r="D36">
        <f t="shared" si="0"/>
        <v>2.3239999999999998</v>
      </c>
      <c r="E36">
        <f t="shared" si="0"/>
        <v>0.18709999999999999</v>
      </c>
      <c r="F36">
        <v>0</v>
      </c>
      <c r="G36">
        <v>0</v>
      </c>
      <c r="H36">
        <f t="shared" si="10"/>
        <v>9.9999999999999966E-109</v>
      </c>
      <c r="I36">
        <f t="shared" si="11"/>
        <v>1.8952577757567462E-2</v>
      </c>
      <c r="J36">
        <v>0</v>
      </c>
      <c r="K36">
        <v>1</v>
      </c>
      <c r="M36">
        <v>24</v>
      </c>
      <c r="N36">
        <f t="shared" si="7"/>
        <v>121.375</v>
      </c>
      <c r="O36">
        <f t="shared" si="1"/>
        <v>6.1008341703115511E-2</v>
      </c>
      <c r="P36">
        <f t="shared" si="8"/>
        <v>1.0124319614633823E-3</v>
      </c>
      <c r="Q36">
        <f t="shared" si="2"/>
        <v>-16.024909506566338</v>
      </c>
      <c r="R36">
        <f t="shared" si="3"/>
        <v>122.01668340623102</v>
      </c>
      <c r="S36">
        <f t="shared" si="4"/>
        <v>2.0248639229267646</v>
      </c>
      <c r="T36">
        <f t="array" ref="T36">EXP(SUMPRODUCT(TRANSPOSE(N$4:N$10),E36:K36))</f>
        <v>0.42323308221009298</v>
      </c>
      <c r="U36">
        <f t="shared" si="9"/>
        <v>24.695169914069698</v>
      </c>
      <c r="V36">
        <f t="shared" si="5"/>
        <v>0.52867839854255361</v>
      </c>
      <c r="W36">
        <f t="shared" si="6"/>
        <v>12.871604004872429</v>
      </c>
    </row>
    <row r="37" spans="1:23" x14ac:dyDescent="0.2">
      <c r="A37" s="1">
        <v>34966</v>
      </c>
      <c r="B37">
        <v>2194</v>
      </c>
      <c r="C37">
        <v>107.2</v>
      </c>
      <c r="D37">
        <f t="shared" si="0"/>
        <v>2.194</v>
      </c>
      <c r="E37">
        <f t="shared" si="0"/>
        <v>0.1072</v>
      </c>
      <c r="F37">
        <v>0</v>
      </c>
      <c r="G37">
        <v>0</v>
      </c>
      <c r="H37">
        <f t="shared" si="10"/>
        <v>9.9999999999999951E-115</v>
      </c>
      <c r="I37">
        <f t="shared" si="11"/>
        <v>7.0321051959699983E-3</v>
      </c>
      <c r="J37">
        <v>0</v>
      </c>
      <c r="K37">
        <v>1</v>
      </c>
      <c r="M37">
        <v>25</v>
      </c>
      <c r="N37">
        <f t="shared" si="7"/>
        <v>123.569</v>
      </c>
      <c r="O37">
        <f t="shared" si="1"/>
        <v>6.2022433351416884E-2</v>
      </c>
      <c r="P37">
        <f t="shared" si="8"/>
        <v>1.0140916483013726E-3</v>
      </c>
      <c r="Q37">
        <f t="shared" si="2"/>
        <v>-15.124913816936159</v>
      </c>
      <c r="R37">
        <f t="shared" si="3"/>
        <v>124.04486670283377</v>
      </c>
      <c r="S37">
        <f t="shared" si="4"/>
        <v>2.0281832966027453</v>
      </c>
      <c r="T37">
        <f t="array" ref="T37">EXP(SUMPRODUCT(TRANSPOSE(N$4:N$10),E37:K37))</f>
        <v>0.42440110273241849</v>
      </c>
      <c r="U37">
        <f t="shared" si="9"/>
        <v>25.119571016802116</v>
      </c>
      <c r="V37">
        <f t="shared" si="5"/>
        <v>0.38510201007839323</v>
      </c>
      <c r="W37">
        <f t="shared" si="6"/>
        <v>7.5577348859277409</v>
      </c>
    </row>
    <row r="38" spans="1:23" x14ac:dyDescent="0.2">
      <c r="A38" s="1">
        <v>34973</v>
      </c>
      <c r="B38">
        <v>2177</v>
      </c>
      <c r="C38">
        <v>246.2</v>
      </c>
      <c r="D38">
        <f t="shared" si="0"/>
        <v>2.177</v>
      </c>
      <c r="E38">
        <f t="shared" si="0"/>
        <v>0.2462</v>
      </c>
      <c r="F38">
        <v>0</v>
      </c>
      <c r="G38">
        <v>0</v>
      </c>
      <c r="H38">
        <f t="shared" si="10"/>
        <v>9.9999999999999963E-121</v>
      </c>
      <c r="I38">
        <f t="shared" si="11"/>
        <v>2.609170326049366E-3</v>
      </c>
      <c r="J38">
        <v>0</v>
      </c>
      <c r="K38">
        <f>$P$10^(M38-$M$38)</f>
        <v>1</v>
      </c>
      <c r="M38">
        <v>26</v>
      </c>
      <c r="N38">
        <f t="shared" si="7"/>
        <v>125.74600000000001</v>
      </c>
      <c r="O38">
        <f t="shared" si="1"/>
        <v>6.3041838192367375E-2</v>
      </c>
      <c r="P38">
        <f t="shared" si="8"/>
        <v>1.0194048409504913E-3</v>
      </c>
      <c r="Q38">
        <f t="shared" si="2"/>
        <v>-14.996343549583173</v>
      </c>
      <c r="R38">
        <f t="shared" si="3"/>
        <v>126.08367638473474</v>
      </c>
      <c r="S38">
        <f t="shared" si="4"/>
        <v>2.0388096819009824</v>
      </c>
      <c r="T38">
        <f t="array" ref="T38">EXP(SUMPRODUCT(TRANSPOSE(N$4:N$10),E38:K38))</f>
        <v>0.42710408463453237</v>
      </c>
      <c r="U38">
        <f t="shared" si="9"/>
        <v>25.546675101436648</v>
      </c>
      <c r="V38">
        <f t="shared" si="5"/>
        <v>0.26853847019764826</v>
      </c>
      <c r="W38">
        <f t="shared" si="6"/>
        <v>6.3477408405612126</v>
      </c>
    </row>
    <row r="39" spans="1:23" x14ac:dyDescent="0.2">
      <c r="A39" s="1">
        <v>34980</v>
      </c>
      <c r="B39">
        <v>2366</v>
      </c>
      <c r="C39">
        <v>156.9</v>
      </c>
      <c r="D39">
        <f t="shared" si="0"/>
        <v>2.3660000000000001</v>
      </c>
      <c r="E39">
        <f t="shared" si="0"/>
        <v>0.15690000000000001</v>
      </c>
      <c r="F39">
        <v>0</v>
      </c>
      <c r="G39">
        <v>0</v>
      </c>
      <c r="H39">
        <f t="shared" si="10"/>
        <v>9.9999999999999962E-127</v>
      </c>
      <c r="I39">
        <f t="shared" si="11"/>
        <v>9.6809840021136082E-4</v>
      </c>
      <c r="J39">
        <v>0</v>
      </c>
      <c r="K39">
        <f t="shared" ref="K39:K64" si="12">$P$10^(M39-$M$38)</f>
        <v>0.94710857777193569</v>
      </c>
      <c r="M39">
        <v>27</v>
      </c>
      <c r="N39">
        <f t="shared" si="7"/>
        <v>128.11200000000002</v>
      </c>
      <c r="O39">
        <f t="shared" si="1"/>
        <v>6.4105077665950083E-2</v>
      </c>
      <c r="P39">
        <f t="shared" si="8"/>
        <v>1.0632394735827083E-3</v>
      </c>
      <c r="Q39">
        <f t="shared" si="2"/>
        <v>-16.19866503043815</v>
      </c>
      <c r="R39">
        <f t="shared" si="3"/>
        <v>128.21015533190015</v>
      </c>
      <c r="S39">
        <f t="shared" si="4"/>
        <v>2.1264789471654169</v>
      </c>
      <c r="T39">
        <f t="array" ref="T39">EXP(SUMPRODUCT(TRANSPOSE(N$4:N$10),E39:K39))</f>
        <v>0.4459828934442911</v>
      </c>
      <c r="U39">
        <f t="shared" si="9"/>
        <v>25.99265799488094</v>
      </c>
      <c r="V39">
        <f t="shared" si="5"/>
        <v>7.6616813335308703E-2</v>
      </c>
      <c r="W39">
        <f t="shared" si="6"/>
        <v>10.123459544995065</v>
      </c>
    </row>
    <row r="40" spans="1:23" x14ac:dyDescent="0.2">
      <c r="A40" s="1">
        <v>34987</v>
      </c>
      <c r="B40">
        <v>2402</v>
      </c>
      <c r="C40">
        <v>170.7</v>
      </c>
      <c r="D40">
        <f t="shared" si="0"/>
        <v>2.4020000000000001</v>
      </c>
      <c r="E40">
        <f t="shared" si="0"/>
        <v>0.17069999999999999</v>
      </c>
      <c r="F40">
        <v>0</v>
      </c>
      <c r="G40">
        <v>0</v>
      </c>
      <c r="H40">
        <f t="shared" si="10"/>
        <v>9.9999999999999967E-133</v>
      </c>
      <c r="I40">
        <f t="shared" si="11"/>
        <v>3.5920020365664087E-4</v>
      </c>
      <c r="J40">
        <v>0</v>
      </c>
      <c r="K40">
        <f t="shared" si="12"/>
        <v>0.8970146580891788</v>
      </c>
      <c r="M40">
        <v>28</v>
      </c>
      <c r="N40">
        <f t="shared" si="7"/>
        <v>130.51400000000001</v>
      </c>
      <c r="O40">
        <f t="shared" si="1"/>
        <v>6.5214424263649234E-2</v>
      </c>
      <c r="P40">
        <f t="shared" si="8"/>
        <v>1.1093465976991512E-3</v>
      </c>
      <c r="Q40">
        <f t="shared" si="2"/>
        <v>-16.343169778660773</v>
      </c>
      <c r="R40">
        <f t="shared" si="3"/>
        <v>130.42884852729847</v>
      </c>
      <c r="S40">
        <f t="shared" si="4"/>
        <v>2.2186931953983025</v>
      </c>
      <c r="T40">
        <f t="array" ref="T40">EXP(SUMPRODUCT(TRANSPOSE(N$4:N$10),E40:K40))</f>
        <v>0.46588274996275469</v>
      </c>
      <c r="U40">
        <f t="shared" si="9"/>
        <v>26.458540744843695</v>
      </c>
      <c r="V40">
        <f t="shared" si="5"/>
        <v>6.5243171385092696E-2</v>
      </c>
      <c r="W40">
        <f t="shared" si="6"/>
        <v>7.6314240050665134</v>
      </c>
    </row>
    <row r="41" spans="1:23" x14ac:dyDescent="0.2">
      <c r="A41" s="1">
        <v>34994</v>
      </c>
      <c r="B41">
        <v>2485</v>
      </c>
      <c r="C41">
        <v>114.4</v>
      </c>
      <c r="D41">
        <f t="shared" si="0"/>
        <v>2.4849999999999999</v>
      </c>
      <c r="E41">
        <f t="shared" si="0"/>
        <v>0.1144</v>
      </c>
      <c r="F41">
        <v>0</v>
      </c>
      <c r="G41">
        <v>0</v>
      </c>
      <c r="H41">
        <f t="shared" si="10"/>
        <v>9.9999999999999962E-139</v>
      </c>
      <c r="I41">
        <f t="shared" si="11"/>
        <v>1.3327652052601556E-4</v>
      </c>
      <c r="J41">
        <v>0</v>
      </c>
      <c r="K41">
        <f t="shared" si="12"/>
        <v>0.84957027706342125</v>
      </c>
      <c r="M41">
        <v>29</v>
      </c>
      <c r="N41">
        <f t="shared" si="7"/>
        <v>132.99900000000002</v>
      </c>
      <c r="O41">
        <f t="shared" si="1"/>
        <v>6.6366443564529226E-2</v>
      </c>
      <c r="P41">
        <f t="shared" si="8"/>
        <v>1.1520193008799917E-3</v>
      </c>
      <c r="Q41">
        <f t="shared" si="2"/>
        <v>-16.81410382209252</v>
      </c>
      <c r="R41">
        <f t="shared" si="3"/>
        <v>132.73288712905844</v>
      </c>
      <c r="S41">
        <f t="shared" si="4"/>
        <v>2.3040386017599834</v>
      </c>
      <c r="T41">
        <f t="array" ref="T41">EXP(SUMPRODUCT(TRANSPOSE(N$4:N$10),E41:K41))</f>
        <v>0.48441031383174882</v>
      </c>
      <c r="U41">
        <f t="shared" si="9"/>
        <v>26.942951058675444</v>
      </c>
      <c r="V41">
        <f t="shared" si="5"/>
        <v>0.20008636977840688</v>
      </c>
      <c r="W41">
        <f t="shared" si="6"/>
        <v>7.2821488225358744</v>
      </c>
    </row>
    <row r="42" spans="1:23" x14ac:dyDescent="0.2">
      <c r="A42" s="1">
        <v>35001</v>
      </c>
      <c r="B42">
        <v>2588</v>
      </c>
      <c r="C42">
        <v>174.4</v>
      </c>
      <c r="D42">
        <f t="shared" si="0"/>
        <v>2.5880000000000001</v>
      </c>
      <c r="E42">
        <f t="shared" si="0"/>
        <v>0.1744</v>
      </c>
      <c r="F42">
        <v>0</v>
      </c>
      <c r="G42">
        <v>0</v>
      </c>
      <c r="H42">
        <f t="shared" si="10"/>
        <v>9.9999999999999952E-145</v>
      </c>
      <c r="I42">
        <f t="shared" si="11"/>
        <v>4.945050348718825E-5</v>
      </c>
      <c r="J42">
        <v>0</v>
      </c>
      <c r="K42">
        <f t="shared" si="12"/>
        <v>0.80463529682684631</v>
      </c>
      <c r="M42">
        <v>30</v>
      </c>
      <c r="N42">
        <f t="shared" si="7"/>
        <v>135.58700000000002</v>
      </c>
      <c r="O42">
        <f t="shared" si="1"/>
        <v>6.7564462517181567E-2</v>
      </c>
      <c r="P42">
        <f t="shared" si="8"/>
        <v>1.198018952652341E-3</v>
      </c>
      <c r="Q42">
        <f t="shared" si="2"/>
        <v>-17.409698462331946</v>
      </c>
      <c r="R42">
        <f t="shared" si="3"/>
        <v>135.12892503436314</v>
      </c>
      <c r="S42">
        <f t="shared" si="4"/>
        <v>2.3960379053046821</v>
      </c>
      <c r="T42">
        <f t="array" ref="T42">EXP(SUMPRODUCT(TRANSPOSE(N$4:N$10),E42:K42))</f>
        <v>0.50440990494459903</v>
      </c>
      <c r="U42">
        <f t="shared" si="9"/>
        <v>27.447360963620042</v>
      </c>
      <c r="V42">
        <f t="shared" si="5"/>
        <v>0.33784578583262576</v>
      </c>
      <c r="W42">
        <f t="shared" si="6"/>
        <v>7.4173916033739573</v>
      </c>
    </row>
    <row r="43" spans="1:23" x14ac:dyDescent="0.2">
      <c r="A43" s="1">
        <v>35008</v>
      </c>
      <c r="B43">
        <v>2453</v>
      </c>
      <c r="C43">
        <v>579.70000000000005</v>
      </c>
      <c r="D43">
        <f t="shared" si="0"/>
        <v>2.4529999999999998</v>
      </c>
      <c r="E43">
        <f t="shared" si="0"/>
        <v>0.57969999999999999</v>
      </c>
      <c r="F43">
        <v>0</v>
      </c>
      <c r="G43">
        <v>0</v>
      </c>
      <c r="H43">
        <f t="shared" si="10"/>
        <v>9.9999999999999946E-151</v>
      </c>
      <c r="I43">
        <f t="shared" si="11"/>
        <v>1.834796020698248E-5</v>
      </c>
      <c r="J43">
        <v>0</v>
      </c>
      <c r="K43">
        <f t="shared" si="12"/>
        <v>0.76207699160277376</v>
      </c>
      <c r="M43">
        <v>31</v>
      </c>
      <c r="N43">
        <f t="shared" si="7"/>
        <v>138.04000000000002</v>
      </c>
      <c r="O43">
        <f t="shared" si="1"/>
        <v>6.8821310118922396E-2</v>
      </c>
      <c r="P43">
        <f t="shared" si="8"/>
        <v>1.2568476017408292E-3</v>
      </c>
      <c r="Q43">
        <f t="shared" si="2"/>
        <v>-16.383951506943102</v>
      </c>
      <c r="R43">
        <f t="shared" si="3"/>
        <v>137.6426202378448</v>
      </c>
      <c r="S43">
        <f t="shared" si="4"/>
        <v>2.5136952034816584</v>
      </c>
      <c r="T43">
        <f t="array" ref="T43">EXP(SUMPRODUCT(TRANSPOSE(N$4:N$10),E43:K43))</f>
        <v>0.52990113986067289</v>
      </c>
      <c r="U43">
        <f t="shared" si="9"/>
        <v>27.977262103480715</v>
      </c>
      <c r="V43">
        <f t="shared" si="5"/>
        <v>0.28787290796524562</v>
      </c>
      <c r="W43">
        <f t="shared" si="6"/>
        <v>2.4743254578743814</v>
      </c>
    </row>
    <row r="44" spans="1:23" x14ac:dyDescent="0.2">
      <c r="A44" s="1">
        <v>35015</v>
      </c>
      <c r="B44">
        <v>2169</v>
      </c>
      <c r="C44">
        <v>1443.5</v>
      </c>
      <c r="D44">
        <f t="shared" si="0"/>
        <v>2.169</v>
      </c>
      <c r="E44">
        <f t="shared" si="0"/>
        <v>1.4435</v>
      </c>
      <c r="F44">
        <v>0</v>
      </c>
      <c r="G44">
        <v>0</v>
      </c>
      <c r="H44">
        <f t="shared" si="10"/>
        <v>9.9999999999999952E-157</v>
      </c>
      <c r="I44">
        <f t="shared" si="11"/>
        <v>6.8077697903365543E-6</v>
      </c>
      <c r="J44">
        <v>0</v>
      </c>
      <c r="K44">
        <f t="shared" si="12"/>
        <v>0.72176965566961848</v>
      </c>
      <c r="M44">
        <v>32</v>
      </c>
      <c r="N44">
        <f t="shared" si="7"/>
        <v>140.20900000000003</v>
      </c>
      <c r="O44">
        <f t="shared" si="1"/>
        <v>7.015641220114445E-2</v>
      </c>
      <c r="P44">
        <f t="shared" si="8"/>
        <v>1.3351020822220533E-3</v>
      </c>
      <c r="Q44">
        <f t="shared" si="2"/>
        <v>-14.356063379489566</v>
      </c>
      <c r="R44">
        <f t="shared" si="3"/>
        <v>140.3128244022889</v>
      </c>
      <c r="S44">
        <f t="shared" si="4"/>
        <v>2.6702041644441064</v>
      </c>
      <c r="T44">
        <f t="array" ref="T44">EXP(SUMPRODUCT(TRANSPOSE(N$4:N$10),E44:K44))</f>
        <v>0.56370637593369133</v>
      </c>
      <c r="U44">
        <f t="shared" si="9"/>
        <v>28.540968479414406</v>
      </c>
      <c r="V44">
        <f t="shared" si="5"/>
        <v>7.4049741663420168E-2</v>
      </c>
      <c r="W44">
        <f t="shared" si="6"/>
        <v>23.107614773817716</v>
      </c>
    </row>
    <row r="45" spans="1:23" x14ac:dyDescent="0.2">
      <c r="A45" s="1">
        <v>35022</v>
      </c>
      <c r="B45">
        <v>2240</v>
      </c>
      <c r="C45">
        <v>1695.7</v>
      </c>
      <c r="D45">
        <f t="shared" si="0"/>
        <v>2.2400000000000002</v>
      </c>
      <c r="E45">
        <f t="shared" si="0"/>
        <v>1.6957</v>
      </c>
      <c r="F45">
        <v>0</v>
      </c>
      <c r="G45">
        <v>0</v>
      </c>
      <c r="H45">
        <f t="shared" si="10"/>
        <v>9.9999999999999946E-163</v>
      </c>
      <c r="I45">
        <f t="shared" si="11"/>
        <v>2.5259336185273458E-6</v>
      </c>
      <c r="J45">
        <v>0</v>
      </c>
      <c r="K45">
        <f t="shared" si="12"/>
        <v>0.68359423206019199</v>
      </c>
      <c r="M45">
        <v>33</v>
      </c>
      <c r="N45">
        <f t="shared" si="7"/>
        <v>142.44900000000004</v>
      </c>
      <c r="O45">
        <f t="shared" si="1"/>
        <v>7.1544860640506594E-2</v>
      </c>
      <c r="P45">
        <f t="shared" si="8"/>
        <v>1.3884484393621443E-3</v>
      </c>
      <c r="Q45">
        <f t="shared" si="2"/>
        <v>-14.738233184558686</v>
      </c>
      <c r="R45">
        <f t="shared" si="3"/>
        <v>143.0897212810132</v>
      </c>
      <c r="S45">
        <f t="shared" si="4"/>
        <v>2.7768968787242887</v>
      </c>
      <c r="T45">
        <f t="array" ref="T45">EXP(SUMPRODUCT(TRANSPOSE(N$4:N$10),E45:K45))</f>
        <v>0.5871204464350549</v>
      </c>
      <c r="U45">
        <f t="shared" si="9"/>
        <v>29.128088925849461</v>
      </c>
      <c r="V45">
        <f t="shared" si="5"/>
        <v>0.44978994658660759</v>
      </c>
      <c r="W45">
        <f t="shared" si="6"/>
        <v>23.968610657334306</v>
      </c>
    </row>
    <row r="46" spans="1:23" x14ac:dyDescent="0.2">
      <c r="A46" s="1">
        <v>35029</v>
      </c>
      <c r="B46">
        <v>2590</v>
      </c>
      <c r="C46">
        <v>2294.5</v>
      </c>
      <c r="D46">
        <f t="shared" si="0"/>
        <v>2.59</v>
      </c>
      <c r="E46">
        <f t="shared" si="0"/>
        <v>2.2945000000000002</v>
      </c>
      <c r="F46">
        <v>0</v>
      </c>
      <c r="G46">
        <v>0</v>
      </c>
      <c r="H46">
        <f t="shared" si="10"/>
        <v>9.9999999999999946E-169</v>
      </c>
      <c r="I46">
        <f t="shared" si="11"/>
        <v>9.3721451249179635E-7</v>
      </c>
      <c r="J46">
        <v>0</v>
      </c>
      <c r="K46">
        <f t="shared" si="12"/>
        <v>0.64743796089962702</v>
      </c>
      <c r="M46">
        <v>34</v>
      </c>
      <c r="N46">
        <f t="shared" si="7"/>
        <v>145.03900000000004</v>
      </c>
      <c r="O46">
        <f t="shared" si="1"/>
        <v>7.3002050240058763E-2</v>
      </c>
      <c r="P46">
        <f t="shared" si="8"/>
        <v>1.4571895995521694E-3</v>
      </c>
      <c r="Q46">
        <f t="shared" si="2"/>
        <v>-16.915926182056587</v>
      </c>
      <c r="R46">
        <f t="shared" si="3"/>
        <v>146.00410048011753</v>
      </c>
      <c r="S46">
        <f t="shared" si="4"/>
        <v>2.9143791991043386</v>
      </c>
      <c r="T46">
        <f t="array" ref="T46">EXP(SUMPRODUCT(TRANSPOSE(N$4:N$10),E46:K46))</f>
        <v>0.61716751645613688</v>
      </c>
      <c r="U46">
        <f t="shared" si="9"/>
        <v>29.7452564423056</v>
      </c>
      <c r="V46">
        <f t="shared" si="5"/>
        <v>0.66540756632180631</v>
      </c>
      <c r="W46">
        <f t="shared" si="6"/>
        <v>12.524293401711923</v>
      </c>
    </row>
    <row r="47" spans="1:23" x14ac:dyDescent="0.2">
      <c r="A47" s="1">
        <v>35036</v>
      </c>
      <c r="B47">
        <v>2479</v>
      </c>
      <c r="C47">
        <v>3910</v>
      </c>
      <c r="D47">
        <f t="shared" si="0"/>
        <v>2.4790000000000001</v>
      </c>
      <c r="E47">
        <f t="shared" si="0"/>
        <v>3.91</v>
      </c>
      <c r="F47">
        <v>1</v>
      </c>
      <c r="G47">
        <v>0</v>
      </c>
      <c r="H47">
        <f t="shared" si="10"/>
        <v>9.9999999999999943E-175</v>
      </c>
      <c r="I47">
        <f t="shared" si="11"/>
        <v>3.4774114251558904E-7</v>
      </c>
      <c r="J47">
        <v>0</v>
      </c>
      <c r="K47">
        <f t="shared" si="12"/>
        <v>0.61319404634320784</v>
      </c>
      <c r="M47">
        <v>35</v>
      </c>
      <c r="N47">
        <f t="shared" si="7"/>
        <v>147.51800000000006</v>
      </c>
      <c r="O47">
        <f t="shared" si="1"/>
        <v>7.4921579158205229E-2</v>
      </c>
      <c r="P47">
        <f t="shared" si="8"/>
        <v>1.9195289181464653E-3</v>
      </c>
      <c r="Q47">
        <f t="shared" si="2"/>
        <v>-15.507819510405719</v>
      </c>
      <c r="R47">
        <f t="shared" si="3"/>
        <v>149.84315831641047</v>
      </c>
      <c r="S47">
        <f t="shared" si="4"/>
        <v>3.8390578362929304</v>
      </c>
      <c r="T47">
        <f t="array" ref="T47">EXP(SUMPRODUCT(TRANSPOSE(N$4:N$10),E47:K47))</f>
        <v>0.81451920239604747</v>
      </c>
      <c r="U47">
        <f t="shared" si="9"/>
        <v>30.559775644701649</v>
      </c>
      <c r="V47">
        <f t="shared" si="5"/>
        <v>1.5761861714573191</v>
      </c>
      <c r="W47">
        <f t="shared" si="6"/>
        <v>54.86316402956556</v>
      </c>
    </row>
    <row r="48" spans="1:23" x14ac:dyDescent="0.2">
      <c r="A48" s="1">
        <v>35043</v>
      </c>
      <c r="B48">
        <v>2978</v>
      </c>
      <c r="C48">
        <v>5397.9</v>
      </c>
      <c r="D48">
        <f t="shared" si="0"/>
        <v>2.9780000000000002</v>
      </c>
      <c r="E48">
        <f t="shared" si="0"/>
        <v>5.3978999999999999</v>
      </c>
      <c r="F48">
        <v>1</v>
      </c>
      <c r="G48">
        <v>0</v>
      </c>
      <c r="H48">
        <f t="shared" si="10"/>
        <v>9.9999999999999959E-181</v>
      </c>
      <c r="I48">
        <f t="shared" si="11"/>
        <v>1.2902478630697228E-7</v>
      </c>
      <c r="J48">
        <v>0</v>
      </c>
      <c r="K48">
        <f t="shared" si="12"/>
        <v>0.58076134113033406</v>
      </c>
      <c r="M48">
        <v>36</v>
      </c>
      <c r="N48">
        <f t="shared" si="7"/>
        <v>150.49600000000007</v>
      </c>
      <c r="O48">
        <f t="shared" si="1"/>
        <v>7.6985579556590564E-2</v>
      </c>
      <c r="P48">
        <f t="shared" si="8"/>
        <v>2.064000398385335E-3</v>
      </c>
      <c r="Q48">
        <f t="shared" si="2"/>
        <v>-18.41329931179644</v>
      </c>
      <c r="R48">
        <f t="shared" si="3"/>
        <v>153.97115911318113</v>
      </c>
      <c r="S48">
        <f t="shared" si="4"/>
        <v>4.12800079677067</v>
      </c>
      <c r="T48">
        <f t="array" ref="T48">EXP(SUMPRODUCT(TRANSPOSE(N$4:N$10),E48:K48))</f>
        <v>0.87777919299873353</v>
      </c>
      <c r="U48">
        <f t="shared" si="9"/>
        <v>31.437554837700382</v>
      </c>
      <c r="V48">
        <f t="shared" si="5"/>
        <v>2.309137195128816</v>
      </c>
      <c r="W48">
        <f t="shared" si="6"/>
        <v>38.616547910365</v>
      </c>
    </row>
    <row r="49" spans="1:23" x14ac:dyDescent="0.2">
      <c r="A49" s="1">
        <v>35050</v>
      </c>
      <c r="B49">
        <v>4167</v>
      </c>
      <c r="C49">
        <v>6417.2</v>
      </c>
      <c r="D49">
        <f t="shared" si="0"/>
        <v>4.1669999999999998</v>
      </c>
      <c r="E49">
        <f t="shared" si="0"/>
        <v>6.4172000000000002</v>
      </c>
      <c r="F49">
        <v>1</v>
      </c>
      <c r="G49">
        <v>0</v>
      </c>
      <c r="H49">
        <f t="shared" si="10"/>
        <v>9.999999999999995E-187</v>
      </c>
      <c r="I49">
        <f t="shared" si="11"/>
        <v>4.7872953315593269E-8</v>
      </c>
      <c r="J49">
        <v>0</v>
      </c>
      <c r="K49">
        <f t="shared" si="12"/>
        <v>0.55004404782287264</v>
      </c>
      <c r="M49">
        <v>37</v>
      </c>
      <c r="N49">
        <f t="shared" si="7"/>
        <v>154.66300000000007</v>
      </c>
      <c r="O49">
        <f t="shared" si="1"/>
        <v>7.916877419897525E-2</v>
      </c>
      <c r="P49">
        <f t="shared" si="8"/>
        <v>2.1831946423846865E-3</v>
      </c>
      <c r="Q49">
        <f t="shared" si="2"/>
        <v>-25.531067499483484</v>
      </c>
      <c r="R49">
        <f t="shared" si="3"/>
        <v>158.33754839795051</v>
      </c>
      <c r="S49">
        <f t="shared" si="4"/>
        <v>4.3663892847693733</v>
      </c>
      <c r="T49">
        <f t="array" ref="T49">EXP(SUMPRODUCT(TRANSPOSE(N$4:N$10),E49:K49))</f>
        <v>0.93068609218050213</v>
      </c>
      <c r="U49">
        <f t="shared" si="9"/>
        <v>32.368240929880884</v>
      </c>
      <c r="V49">
        <f t="shared" si="5"/>
        <v>2.3758419259618941</v>
      </c>
      <c r="W49">
        <f t="shared" si="6"/>
        <v>4.7849600376619499</v>
      </c>
    </row>
    <row r="50" spans="1:23" x14ac:dyDescent="0.2">
      <c r="A50" s="1">
        <v>35057</v>
      </c>
      <c r="B50">
        <v>8225</v>
      </c>
      <c r="C50">
        <v>6418</v>
      </c>
      <c r="D50">
        <f t="shared" si="0"/>
        <v>8.2249999999999996</v>
      </c>
      <c r="E50">
        <f t="shared" si="0"/>
        <v>6.4180000000000001</v>
      </c>
      <c r="F50">
        <v>1</v>
      </c>
      <c r="G50">
        <v>1</v>
      </c>
      <c r="H50">
        <f t="shared" si="10"/>
        <v>9.9999999999999932E-193</v>
      </c>
      <c r="I50">
        <f t="shared" si="11"/>
        <v>1.7762630923521451E-8</v>
      </c>
      <c r="J50">
        <v>0</v>
      </c>
      <c r="K50">
        <f t="shared" si="12"/>
        <v>0.52095143584543946</v>
      </c>
      <c r="M50">
        <v>38</v>
      </c>
      <c r="N50">
        <f t="shared" si="7"/>
        <v>162.88800000000006</v>
      </c>
      <c r="O50">
        <f t="shared" si="1"/>
        <v>8.3257801291811692E-2</v>
      </c>
      <c r="P50">
        <f t="shared" si="8"/>
        <v>4.0890270928364419E-3</v>
      </c>
      <c r="Q50">
        <f t="shared" si="2"/>
        <v>-45.232961542352719</v>
      </c>
      <c r="R50">
        <f t="shared" si="3"/>
        <v>166.51560258362338</v>
      </c>
      <c r="S50">
        <f t="shared" si="4"/>
        <v>8.1780541856728846</v>
      </c>
      <c r="T50">
        <f t="array" ref="T50">EXP(SUMPRODUCT(TRANSPOSE(N$4:N$10),E50:K50))</f>
        <v>1.7493008118681423</v>
      </c>
      <c r="U50">
        <f t="shared" si="9"/>
        <v>34.117541741749022</v>
      </c>
      <c r="V50">
        <f t="shared" si="5"/>
        <v>2.2270533026517074</v>
      </c>
      <c r="W50">
        <f t="shared" si="6"/>
        <v>0.57076977905307102</v>
      </c>
    </row>
    <row r="51" spans="1:23" x14ac:dyDescent="0.2">
      <c r="A51" s="1">
        <v>35064</v>
      </c>
      <c r="B51">
        <v>7502</v>
      </c>
      <c r="C51">
        <v>7969.2</v>
      </c>
      <c r="D51">
        <f t="shared" si="0"/>
        <v>7.5019999999999998</v>
      </c>
      <c r="E51">
        <f t="shared" si="0"/>
        <v>7.9691999999999998</v>
      </c>
      <c r="F51">
        <v>1</v>
      </c>
      <c r="G51">
        <v>0</v>
      </c>
      <c r="H51">
        <f t="shared" si="10"/>
        <v>9.9999999999999936E-199</v>
      </c>
      <c r="I51">
        <f t="shared" si="11"/>
        <v>6.5905910430320493E-9</v>
      </c>
      <c r="J51">
        <v>0</v>
      </c>
      <c r="K51">
        <f t="shared" si="12"/>
        <v>0.49339757349182201</v>
      </c>
      <c r="M51">
        <v>39</v>
      </c>
      <c r="N51">
        <f t="shared" si="7"/>
        <v>170.39000000000007</v>
      </c>
      <c r="O51">
        <f t="shared" si="1"/>
        <v>8.564753172475699E-2</v>
      </c>
      <c r="P51">
        <f t="shared" si="8"/>
        <v>2.3897304329452973E-3</v>
      </c>
      <c r="Q51">
        <f t="shared" si="2"/>
        <v>-45.28638346663724</v>
      </c>
      <c r="R51">
        <f t="shared" si="3"/>
        <v>171.29506344951398</v>
      </c>
      <c r="S51">
        <f t="shared" si="4"/>
        <v>4.779460865890595</v>
      </c>
      <c r="T51">
        <f t="array" ref="T51">EXP(SUMPRODUCT(TRANSPOSE(N$4:N$10),E51:K51))</f>
        <v>1.0260821182507938</v>
      </c>
      <c r="U51">
        <f t="shared" si="9"/>
        <v>35.143623859999813</v>
      </c>
      <c r="V51">
        <f t="shared" si="5"/>
        <v>0.53117169406297504</v>
      </c>
      <c r="W51">
        <f t="shared" si="6"/>
        <v>36.290844229664152</v>
      </c>
    </row>
    <row r="52" spans="1:23" x14ac:dyDescent="0.2">
      <c r="A52" s="1">
        <v>35071</v>
      </c>
      <c r="B52">
        <v>4967</v>
      </c>
      <c r="C52">
        <v>8870</v>
      </c>
      <c r="D52">
        <f t="shared" si="0"/>
        <v>4.9669999999999996</v>
      </c>
      <c r="E52">
        <f t="shared" si="0"/>
        <v>8.8699999999999992</v>
      </c>
      <c r="F52">
        <v>0</v>
      </c>
      <c r="G52">
        <v>0</v>
      </c>
      <c r="H52">
        <f t="shared" si="10"/>
        <v>9.9999999999999929E-205</v>
      </c>
      <c r="I52">
        <f t="shared" si="11"/>
        <v>2.4453522951364178E-9</v>
      </c>
      <c r="J52">
        <v>0</v>
      </c>
      <c r="K52">
        <f t="shared" si="12"/>
        <v>0.46730107410596372</v>
      </c>
      <c r="M52">
        <v>40</v>
      </c>
      <c r="N52">
        <f t="shared" si="7"/>
        <v>175.35700000000008</v>
      </c>
      <c r="O52">
        <f t="shared" si="1"/>
        <v>8.7706913011776994E-2</v>
      </c>
      <c r="P52">
        <f t="shared" si="8"/>
        <v>2.059381287020004E-3</v>
      </c>
      <c r="Q52">
        <f t="shared" si="2"/>
        <v>-30.722631897317619</v>
      </c>
      <c r="R52">
        <f t="shared" si="3"/>
        <v>175.41382602355398</v>
      </c>
      <c r="S52">
        <f t="shared" si="4"/>
        <v>4.1187625740400078</v>
      </c>
      <c r="T52">
        <f t="array" ref="T52">EXP(SUMPRODUCT(TRANSPOSE(N$4:N$10),E52:K52))</f>
        <v>0.88647092313698306</v>
      </c>
      <c r="U52">
        <f t="shared" si="9"/>
        <v>36.030094783136796</v>
      </c>
      <c r="V52">
        <f t="shared" si="5"/>
        <v>3.2405905412327844E-2</v>
      </c>
      <c r="W52">
        <f t="shared" si="6"/>
        <v>17.077459753573425</v>
      </c>
    </row>
    <row r="53" spans="1:23" x14ac:dyDescent="0.2">
      <c r="A53" s="1">
        <v>35078</v>
      </c>
      <c r="B53">
        <v>4283</v>
      </c>
      <c r="C53">
        <v>9017.9</v>
      </c>
      <c r="D53">
        <f t="shared" si="0"/>
        <v>4.2830000000000004</v>
      </c>
      <c r="E53">
        <f t="shared" si="0"/>
        <v>9.0178999999999991</v>
      </c>
      <c r="F53">
        <v>0</v>
      </c>
      <c r="G53">
        <v>0</v>
      </c>
      <c r="H53">
        <f t="shared" si="10"/>
        <v>9.999999999999992E-211</v>
      </c>
      <c r="I53">
        <f t="shared" si="11"/>
        <v>9.0731587019817845E-10</v>
      </c>
      <c r="J53">
        <v>0</v>
      </c>
      <c r="K53">
        <f t="shared" si="12"/>
        <v>0.44258485568779715</v>
      </c>
      <c r="M53">
        <v>41</v>
      </c>
      <c r="N53">
        <f t="shared" si="7"/>
        <v>179.64000000000007</v>
      </c>
      <c r="O53">
        <f t="shared" si="1"/>
        <v>8.9815251880301025E-2</v>
      </c>
      <c r="P53">
        <f t="shared" si="8"/>
        <v>2.1083388685240317E-3</v>
      </c>
      <c r="Q53">
        <f t="shared" si="2"/>
        <v>-26.39122456947873</v>
      </c>
      <c r="R53">
        <f t="shared" si="3"/>
        <v>179.63050376060204</v>
      </c>
      <c r="S53">
        <f t="shared" si="4"/>
        <v>4.2166777370480633</v>
      </c>
      <c r="T53">
        <f t="array" ref="T53">EXP(SUMPRODUCT(TRANSPOSE(N$4:N$10),E53:K53))</f>
        <v>0.90969528611928685</v>
      </c>
      <c r="U53">
        <f t="shared" si="9"/>
        <v>36.939790069256084</v>
      </c>
      <c r="V53">
        <f t="shared" si="5"/>
        <v>5.2862610766157055E-3</v>
      </c>
      <c r="W53">
        <f t="shared" si="6"/>
        <v>1.5485001856627854</v>
      </c>
    </row>
    <row r="54" spans="1:23" x14ac:dyDescent="0.2">
      <c r="A54" s="1">
        <v>35085</v>
      </c>
      <c r="B54">
        <v>4694</v>
      </c>
      <c r="C54">
        <v>8945.7999999999993</v>
      </c>
      <c r="D54">
        <f t="shared" si="0"/>
        <v>4.694</v>
      </c>
      <c r="E54">
        <f t="shared" si="0"/>
        <v>8.9457999999999984</v>
      </c>
      <c r="F54">
        <v>0</v>
      </c>
      <c r="G54">
        <v>0</v>
      </c>
      <c r="H54">
        <f t="shared" si="10"/>
        <v>9.9999999999999924E-217</v>
      </c>
      <c r="I54">
        <f t="shared" si="11"/>
        <v>3.3664764375701262E-10</v>
      </c>
      <c r="J54">
        <f>$P$9^(M54-$M$54)</f>
        <v>1</v>
      </c>
      <c r="K54">
        <f t="shared" si="12"/>
        <v>0.41917591321386699</v>
      </c>
      <c r="M54">
        <v>42</v>
      </c>
      <c r="N54">
        <f t="shared" si="7"/>
        <v>184.33400000000006</v>
      </c>
      <c r="O54">
        <f t="shared" si="1"/>
        <v>9.3792899718493875E-2</v>
      </c>
      <c r="P54">
        <f t="shared" si="8"/>
        <v>3.9776478381928493E-3</v>
      </c>
      <c r="Q54">
        <f t="shared" si="2"/>
        <v>-25.944041372381459</v>
      </c>
      <c r="R54">
        <f t="shared" si="3"/>
        <v>187.58579943698774</v>
      </c>
      <c r="S54">
        <f t="shared" si="4"/>
        <v>7.955295676385699</v>
      </c>
      <c r="T54">
        <f t="array" ref="T54">EXP(SUMPRODUCT(TRANSPOSE(N$4:N$10),E54:K54))</f>
        <v>1.7222153636470228</v>
      </c>
      <c r="U54">
        <f t="shared" si="9"/>
        <v>38.662005432903108</v>
      </c>
      <c r="V54">
        <f t="shared" si="5"/>
        <v>1.7640801138084568</v>
      </c>
      <c r="W54">
        <f t="shared" si="6"/>
        <v>69.477964984782673</v>
      </c>
    </row>
    <row r="55" spans="1:23" x14ac:dyDescent="0.2">
      <c r="A55" s="1">
        <v>35092</v>
      </c>
      <c r="B55">
        <v>5030</v>
      </c>
      <c r="C55">
        <v>9594.4</v>
      </c>
      <c r="D55">
        <f t="shared" si="0"/>
        <v>5.03</v>
      </c>
      <c r="E55">
        <f t="shared" si="0"/>
        <v>9.5944000000000003</v>
      </c>
      <c r="F55">
        <v>0</v>
      </c>
      <c r="G55">
        <v>0</v>
      </c>
      <c r="H55">
        <f t="shared" si="10"/>
        <v>9.9999999999999928E-223</v>
      </c>
      <c r="I55">
        <f t="shared" si="11"/>
        <v>1.2490868921139257E-10</v>
      </c>
      <c r="J55">
        <f t="shared" ref="J55:J64" si="13">$P$9^(M55-$M$54)</f>
        <v>0.99999000000000005</v>
      </c>
      <c r="K55">
        <f t="shared" si="12"/>
        <v>0.39700510300023789</v>
      </c>
      <c r="M55">
        <v>43</v>
      </c>
      <c r="N55">
        <f t="shared" si="7"/>
        <v>189.36400000000006</v>
      </c>
      <c r="O55">
        <f t="shared" si="1"/>
        <v>9.7911643045460572E-2</v>
      </c>
      <c r="P55">
        <f t="shared" si="8"/>
        <v>4.1187433269666979E-3</v>
      </c>
      <c r="Q55">
        <f t="shared" si="2"/>
        <v>-27.62580211476924</v>
      </c>
      <c r="R55">
        <f t="shared" si="3"/>
        <v>195.82328609092116</v>
      </c>
      <c r="S55">
        <f t="shared" si="4"/>
        <v>8.2374866539333951</v>
      </c>
      <c r="T55">
        <f t="array" ref="T55">EXP(SUMPRODUCT(TRANSPOSE(N$4:N$10),E55:K55))</f>
        <v>1.7915791552185898</v>
      </c>
      <c r="U55">
        <f t="shared" si="9"/>
        <v>40.4535845881217</v>
      </c>
      <c r="V55">
        <f t="shared" si="5"/>
        <v>3.4110422735689441</v>
      </c>
      <c r="W55">
        <f t="shared" si="6"/>
        <v>63.76713029688657</v>
      </c>
    </row>
    <row r="56" spans="1:23" x14ac:dyDescent="0.2">
      <c r="A56" s="1">
        <v>35099</v>
      </c>
      <c r="B56">
        <v>5580</v>
      </c>
      <c r="C56">
        <v>9960.7000000000007</v>
      </c>
      <c r="D56">
        <f t="shared" si="0"/>
        <v>5.58</v>
      </c>
      <c r="E56">
        <f t="shared" si="0"/>
        <v>9.960700000000001</v>
      </c>
      <c r="F56">
        <v>0</v>
      </c>
      <c r="G56">
        <v>0</v>
      </c>
      <c r="H56">
        <f t="shared" si="10"/>
        <v>9.999999999999993E-229</v>
      </c>
      <c r="I56">
        <f t="shared" si="11"/>
        <v>4.6345729518219009E-11</v>
      </c>
      <c r="J56">
        <f t="shared" si="13"/>
        <v>0.9999800001000001</v>
      </c>
      <c r="K56">
        <f t="shared" si="12"/>
        <v>0.37600693847075617</v>
      </c>
      <c r="M56">
        <v>44</v>
      </c>
      <c r="N56">
        <f t="shared" si="7"/>
        <v>194.94400000000007</v>
      </c>
      <c r="O56">
        <f t="shared" si="1"/>
        <v>0.10213370307387483</v>
      </c>
      <c r="P56">
        <f t="shared" si="8"/>
        <v>4.2220600284142568E-3</v>
      </c>
      <c r="Q56">
        <f t="shared" si="2"/>
        <v>-30.508271183022394</v>
      </c>
      <c r="R56">
        <f t="shared" si="3"/>
        <v>204.26740614774965</v>
      </c>
      <c r="S56">
        <f t="shared" si="4"/>
        <v>8.4441200568285133</v>
      </c>
      <c r="T56">
        <f t="array" ref="T56">EXP(SUMPRODUCT(TRANSPOSE(N$4:N$10),E56:K56))</f>
        <v>1.845337984634271</v>
      </c>
      <c r="U56">
        <f t="shared" si="9"/>
        <v>42.29892257275597</v>
      </c>
      <c r="V56">
        <f t="shared" si="5"/>
        <v>4.7826073886601161</v>
      </c>
      <c r="W56">
        <f t="shared" si="6"/>
        <v>51.328316430618514</v>
      </c>
    </row>
    <row r="57" spans="1:23" x14ac:dyDescent="0.2">
      <c r="A57" s="1">
        <v>35106</v>
      </c>
      <c r="B57">
        <v>6933</v>
      </c>
      <c r="C57">
        <v>10371.700000000001</v>
      </c>
      <c r="D57">
        <f t="shared" si="0"/>
        <v>6.9329999999999998</v>
      </c>
      <c r="E57">
        <f t="shared" si="0"/>
        <v>10.371700000000001</v>
      </c>
      <c r="F57">
        <v>0</v>
      </c>
      <c r="G57">
        <v>0</v>
      </c>
      <c r="H57">
        <f t="shared" si="10"/>
        <v>9.9999999999999926E-235</v>
      </c>
      <c r="I57">
        <f t="shared" si="11"/>
        <v>1.7195974580605964E-11</v>
      </c>
      <c r="J57">
        <f t="shared" si="13"/>
        <v>0.99997000029999916</v>
      </c>
      <c r="K57">
        <f t="shared" si="12"/>
        <v>0.3561193967274176</v>
      </c>
      <c r="M57">
        <v>45</v>
      </c>
      <c r="N57">
        <f t="shared" si="7"/>
        <v>201.87700000000007</v>
      </c>
      <c r="O57">
        <f t="shared" si="1"/>
        <v>0.10646303707386394</v>
      </c>
      <c r="P57">
        <f t="shared" si="8"/>
        <v>4.3293339999891101E-3</v>
      </c>
      <c r="Q57">
        <f t="shared" si="2"/>
        <v>-37.731754031485742</v>
      </c>
      <c r="R57">
        <f t="shared" si="3"/>
        <v>212.92607414772789</v>
      </c>
      <c r="S57">
        <f t="shared" si="4"/>
        <v>8.6586679999782206</v>
      </c>
      <c r="T57">
        <f t="array" ref="T57">EXP(SUMPRODUCT(TRANSPOSE(N$4:N$10),E57:K57))</f>
        <v>1.9015835495965461</v>
      </c>
      <c r="U57">
        <f t="shared" si="9"/>
        <v>44.200506122352515</v>
      </c>
      <c r="V57">
        <f t="shared" si="5"/>
        <v>5.4731713606442627</v>
      </c>
      <c r="W57">
        <f t="shared" si="6"/>
        <v>24.890638972713411</v>
      </c>
    </row>
    <row r="58" spans="1:23" x14ac:dyDescent="0.2">
      <c r="A58" s="1">
        <v>35113</v>
      </c>
      <c r="B58">
        <v>8967</v>
      </c>
      <c r="C58">
        <v>9660.7000000000007</v>
      </c>
      <c r="D58">
        <f t="shared" si="0"/>
        <v>8.9670000000000005</v>
      </c>
      <c r="E58">
        <f t="shared" si="0"/>
        <v>9.6607000000000003</v>
      </c>
      <c r="F58">
        <v>0</v>
      </c>
      <c r="G58">
        <v>0</v>
      </c>
      <c r="H58">
        <f t="shared" si="10"/>
        <v>9.9999999999999917E-241</v>
      </c>
      <c r="I58">
        <f t="shared" si="11"/>
        <v>6.3803406452066518E-12</v>
      </c>
      <c r="J58">
        <f t="shared" si="13"/>
        <v>0.99996000059999623</v>
      </c>
      <c r="K58">
        <f t="shared" si="12"/>
        <v>0.33728373535150424</v>
      </c>
      <c r="M58">
        <v>46</v>
      </c>
      <c r="N58">
        <f t="shared" si="7"/>
        <v>210.84400000000008</v>
      </c>
      <c r="O58">
        <f t="shared" si="1"/>
        <v>0.11074370863340624</v>
      </c>
      <c r="P58">
        <f t="shared" si="8"/>
        <v>4.2806715595423012E-3</v>
      </c>
      <c r="Q58">
        <f t="shared" si="2"/>
        <v>-48.902838079972938</v>
      </c>
      <c r="R58">
        <f t="shared" si="3"/>
        <v>221.48741726681249</v>
      </c>
      <c r="S58">
        <f t="shared" si="4"/>
        <v>8.5613431190846025</v>
      </c>
      <c r="T58">
        <f t="array" ref="T58">EXP(SUMPRODUCT(TRANSPOSE(N$4:N$10),E58:K58))</f>
        <v>1.8896179734294192</v>
      </c>
      <c r="U58">
        <f t="shared" si="9"/>
        <v>46.090124095781931</v>
      </c>
      <c r="V58">
        <f t="shared" si="5"/>
        <v>5.0480057610424787</v>
      </c>
      <c r="W58">
        <f t="shared" si="6"/>
        <v>4.5238862597903191</v>
      </c>
    </row>
    <row r="59" spans="1:23" x14ac:dyDescent="0.2">
      <c r="A59" s="1">
        <v>35120</v>
      </c>
      <c r="B59">
        <v>9443</v>
      </c>
      <c r="C59">
        <v>10335.700000000001</v>
      </c>
      <c r="D59">
        <f t="shared" si="0"/>
        <v>9.4429999999999996</v>
      </c>
      <c r="E59">
        <f t="shared" si="0"/>
        <v>10.335700000000001</v>
      </c>
      <c r="F59">
        <v>0</v>
      </c>
      <c r="G59">
        <v>0</v>
      </c>
      <c r="H59">
        <f t="shared" si="10"/>
        <v>9.9999999999999907E-247</v>
      </c>
      <c r="I59">
        <f t="shared" si="11"/>
        <v>2.3673416448747453E-12</v>
      </c>
      <c r="J59">
        <f t="shared" si="13"/>
        <v>0.99995000099999032</v>
      </c>
      <c r="K59">
        <f t="shared" si="12"/>
        <v>0.31944431889436914</v>
      </c>
      <c r="M59">
        <v>47</v>
      </c>
      <c r="N59">
        <f t="shared" si="7"/>
        <v>220.28700000000009</v>
      </c>
      <c r="O59">
        <f t="shared" si="1"/>
        <v>0.11516153853956985</v>
      </c>
      <c r="P59">
        <f t="shared" si="8"/>
        <v>4.4178299061636145E-3</v>
      </c>
      <c r="Q59">
        <f t="shared" si="2"/>
        <v>-51.200953331219289</v>
      </c>
      <c r="R59">
        <f t="shared" si="3"/>
        <v>230.32307707913972</v>
      </c>
      <c r="S59">
        <f t="shared" si="4"/>
        <v>8.8356598123272292</v>
      </c>
      <c r="T59">
        <f t="array" ref="T59">EXP(SUMPRODUCT(TRANSPOSE(N$4:N$10),E59:K59))</f>
        <v>1.9600714179621037</v>
      </c>
      <c r="U59">
        <f t="shared" si="9"/>
        <v>48.050195513744036</v>
      </c>
      <c r="V59">
        <f t="shared" si="5"/>
        <v>4.5559098263354745</v>
      </c>
      <c r="W59">
        <f t="shared" si="6"/>
        <v>6.4316444739253464</v>
      </c>
    </row>
    <row r="60" spans="1:23" x14ac:dyDescent="0.2">
      <c r="A60" s="1">
        <v>35127</v>
      </c>
      <c r="B60">
        <v>9011</v>
      </c>
      <c r="C60">
        <v>8846.4</v>
      </c>
      <c r="D60">
        <f t="shared" si="0"/>
        <v>9.0109999999999992</v>
      </c>
      <c r="E60">
        <f t="shared" si="0"/>
        <v>8.8463999999999992</v>
      </c>
      <c r="F60">
        <v>0</v>
      </c>
      <c r="G60">
        <v>0</v>
      </c>
      <c r="H60">
        <f t="shared" si="10"/>
        <v>9.9999999999999909E-253</v>
      </c>
      <c r="I60">
        <f t="shared" si="11"/>
        <v>8.7837104242523543E-13</v>
      </c>
      <c r="J60">
        <f t="shared" si="13"/>
        <v>0.9999400014999803</v>
      </c>
      <c r="K60">
        <f t="shared" si="12"/>
        <v>0.30254845454537066</v>
      </c>
      <c r="M60">
        <v>48</v>
      </c>
      <c r="N60">
        <f t="shared" si="7"/>
        <v>229.29800000000009</v>
      </c>
      <c r="O60">
        <f t="shared" si="1"/>
        <v>0.11941620363703946</v>
      </c>
      <c r="P60">
        <f t="shared" si="8"/>
        <v>4.2546650974696065E-3</v>
      </c>
      <c r="Q60">
        <f t="shared" si="2"/>
        <v>-49.197710183978181</v>
      </c>
      <c r="R60">
        <f t="shared" si="3"/>
        <v>238.83240727407892</v>
      </c>
      <c r="S60">
        <f t="shared" si="4"/>
        <v>8.5093301949392135</v>
      </c>
      <c r="T60">
        <f t="array" ref="T60">EXP(SUMPRODUCT(TRANSPOSE(N$4:N$10),E60:K60))</f>
        <v>1.8972875153535436</v>
      </c>
      <c r="U60">
        <f t="shared" si="9"/>
        <v>49.947483029097583</v>
      </c>
      <c r="V60">
        <f t="shared" si="5"/>
        <v>4.1580856675936237</v>
      </c>
      <c r="W60">
        <f t="shared" si="6"/>
        <v>5.5673044618886447</v>
      </c>
    </row>
    <row r="61" spans="1:23" x14ac:dyDescent="0.2">
      <c r="A61" s="1">
        <v>35134</v>
      </c>
      <c r="B61">
        <v>10025</v>
      </c>
      <c r="C61">
        <v>8282.4</v>
      </c>
      <c r="D61">
        <f t="shared" si="0"/>
        <v>10.025</v>
      </c>
      <c r="E61">
        <f t="shared" si="0"/>
        <v>8.2823999999999991</v>
      </c>
      <c r="F61">
        <v>0</v>
      </c>
      <c r="G61">
        <v>0</v>
      </c>
      <c r="H61">
        <f t="shared" si="10"/>
        <v>9.9999999999999903E-259</v>
      </c>
      <c r="I61">
        <f t="shared" si="11"/>
        <v>3.2590804535608804E-13</v>
      </c>
      <c r="J61">
        <f t="shared" si="13"/>
        <v>0.99993000209996541</v>
      </c>
      <c r="K61">
        <f t="shared" si="12"/>
        <v>0.28654623649156308</v>
      </c>
      <c r="M61">
        <v>49</v>
      </c>
      <c r="N61">
        <f t="shared" si="7"/>
        <v>239.32300000000009</v>
      </c>
      <c r="O61">
        <f t="shared" si="1"/>
        <v>0.12363240237910478</v>
      </c>
      <c r="P61">
        <f t="shared" si="8"/>
        <v>4.2161987420653163E-3</v>
      </c>
      <c r="Q61">
        <f t="shared" si="2"/>
        <v>-54.824933822178018</v>
      </c>
      <c r="R61">
        <f t="shared" si="3"/>
        <v>247.26480475820955</v>
      </c>
      <c r="S61">
        <f t="shared" si="4"/>
        <v>8.4323974841306324</v>
      </c>
      <c r="T61">
        <f t="array" ref="T61">EXP(SUMPRODUCT(TRANSPOSE(N$4:N$10),E61:K61))</f>
        <v>1.8895264555189863</v>
      </c>
      <c r="U61">
        <f t="shared" si="9"/>
        <v>51.837009484616573</v>
      </c>
      <c r="V61">
        <f t="shared" si="5"/>
        <v>3.3184460992923599</v>
      </c>
      <c r="W61">
        <f t="shared" si="6"/>
        <v>15.886309385230602</v>
      </c>
    </row>
    <row r="62" spans="1:23" x14ac:dyDescent="0.2">
      <c r="A62" s="1">
        <v>35141</v>
      </c>
      <c r="B62">
        <v>10601</v>
      </c>
      <c r="C62">
        <v>8033.3</v>
      </c>
      <c r="D62">
        <f t="shared" si="0"/>
        <v>10.601000000000001</v>
      </c>
      <c r="E62">
        <f t="shared" si="0"/>
        <v>8.0333000000000006</v>
      </c>
      <c r="F62">
        <v>0</v>
      </c>
      <c r="G62">
        <v>0</v>
      </c>
      <c r="H62">
        <f t="shared" si="10"/>
        <v>9.9999999999999913E-265</v>
      </c>
      <c r="I62">
        <f t="shared" si="11"/>
        <v>1.2092390219804722E-13</v>
      </c>
      <c r="J62">
        <f t="shared" si="13"/>
        <v>0.99992000279994442</v>
      </c>
      <c r="K62">
        <f t="shared" si="12"/>
        <v>0.27139039850942509</v>
      </c>
      <c r="M62">
        <v>50</v>
      </c>
      <c r="N62">
        <f t="shared" si="7"/>
        <v>249.92400000000009</v>
      </c>
      <c r="O62">
        <f t="shared" si="1"/>
        <v>0.12784917357233411</v>
      </c>
      <c r="P62">
        <f t="shared" si="8"/>
        <v>4.2167711932293295E-3</v>
      </c>
      <c r="Q62">
        <f t="shared" si="2"/>
        <v>-57.973535662647528</v>
      </c>
      <c r="R62">
        <f t="shared" si="3"/>
        <v>255.69834714466822</v>
      </c>
      <c r="S62">
        <f t="shared" si="4"/>
        <v>8.4335423864586581</v>
      </c>
      <c r="T62">
        <f t="array" ref="T62">EXP(SUMPRODUCT(TRANSPOSE(N$4:N$10),E62:K62))</f>
        <v>1.8992266578904633</v>
      </c>
      <c r="U62">
        <f t="shared" si="9"/>
        <v>53.736236142507039</v>
      </c>
      <c r="V62">
        <f t="shared" si="5"/>
        <v>2.3104412320017786</v>
      </c>
      <c r="W62">
        <f t="shared" si="6"/>
        <v>20.445784487702507</v>
      </c>
    </row>
    <row r="63" spans="1:23" x14ac:dyDescent="0.2">
      <c r="A63" s="1">
        <v>35148</v>
      </c>
      <c r="B63">
        <v>11083</v>
      </c>
      <c r="C63">
        <v>6769.2</v>
      </c>
      <c r="D63">
        <f t="shared" si="0"/>
        <v>11.083</v>
      </c>
      <c r="E63">
        <f t="shared" si="0"/>
        <v>6.7691999999999997</v>
      </c>
      <c r="F63">
        <v>0</v>
      </c>
      <c r="G63">
        <v>0</v>
      </c>
      <c r="H63">
        <f t="shared" si="10"/>
        <v>9.9999999999999899E-271</v>
      </c>
      <c r="I63">
        <f t="shared" si="11"/>
        <v>4.4867226603216271E-14</v>
      </c>
      <c r="J63">
        <f t="shared" si="13"/>
        <v>0.99991000359991644</v>
      </c>
      <c r="K63">
        <f t="shared" si="12"/>
        <v>0.2570361743532204</v>
      </c>
      <c r="M63">
        <v>51</v>
      </c>
      <c r="N63">
        <f t="shared" si="7"/>
        <v>261.00700000000012</v>
      </c>
      <c r="O63">
        <f t="shared" si="1"/>
        <v>0.13193089400003766</v>
      </c>
      <c r="P63">
        <f t="shared" si="8"/>
        <v>4.0817204277035501E-3</v>
      </c>
      <c r="Q63">
        <f t="shared" si="2"/>
        <v>-60.970206412471455</v>
      </c>
      <c r="R63">
        <f t="shared" si="3"/>
        <v>263.86178800007531</v>
      </c>
      <c r="S63">
        <f t="shared" si="4"/>
        <v>8.1634408554070994</v>
      </c>
      <c r="T63">
        <f t="array" ref="T63">EXP(SUMPRODUCT(TRANSPOSE(N$4:N$10),E63:K63))</f>
        <v>1.847483261833027</v>
      </c>
      <c r="U63">
        <f t="shared" si="9"/>
        <v>55.583719404340066</v>
      </c>
      <c r="V63">
        <f t="shared" si="5"/>
        <v>1.0937591712387742</v>
      </c>
      <c r="W63">
        <f t="shared" si="6"/>
        <v>26.342679279914289</v>
      </c>
    </row>
    <row r="64" spans="1:23" x14ac:dyDescent="0.2">
      <c r="A64" s="1">
        <v>35155</v>
      </c>
      <c r="B64">
        <v>11136</v>
      </c>
      <c r="C64">
        <v>5454</v>
      </c>
      <c r="D64">
        <f t="shared" si="0"/>
        <v>11.135999999999999</v>
      </c>
      <c r="E64">
        <f t="shared" si="0"/>
        <v>5.4539999999999997</v>
      </c>
      <c r="F64">
        <v>0</v>
      </c>
      <c r="G64">
        <v>0</v>
      </c>
      <c r="H64">
        <f t="shared" si="10"/>
        <v>9.9999999999999909E-277</v>
      </c>
      <c r="I64">
        <f t="shared" si="11"/>
        <v>1.6647395481559861E-14</v>
      </c>
      <c r="J64">
        <f t="shared" si="13"/>
        <v>0.99990000449988048</v>
      </c>
      <c r="K64">
        <f t="shared" si="12"/>
        <v>0.24344116552761791</v>
      </c>
      <c r="M64">
        <v>52</v>
      </c>
      <c r="N64">
        <f t="shared" si="7"/>
        <v>272.14300000000014</v>
      </c>
      <c r="O64">
        <f t="shared" si="1"/>
        <v>0.13587350467671924</v>
      </c>
      <c r="P64">
        <f t="shared" si="8"/>
        <v>3.9426106766815849E-3</v>
      </c>
      <c r="Q64">
        <f t="shared" si="2"/>
        <v>-61.647917889545241</v>
      </c>
      <c r="R64">
        <f t="shared" si="3"/>
        <v>271.7470093534385</v>
      </c>
      <c r="S64">
        <f t="shared" si="4"/>
        <v>7.8852213533631694</v>
      </c>
      <c r="T64">
        <f t="array" ref="T64">EXP(SUMPRODUCT(TRANSPOSE(N$4:N$10),E64:K64))</f>
        <v>1.7930840935631078</v>
      </c>
      <c r="U64">
        <f t="shared" si="9"/>
        <v>57.376803497903175</v>
      </c>
      <c r="V64">
        <f t="shared" si="5"/>
        <v>0.14550829768233706</v>
      </c>
      <c r="W64">
        <f t="shared" si="6"/>
        <v>29.19161859408073</v>
      </c>
    </row>
    <row r="65" spans="13:17" x14ac:dyDescent="0.2">
      <c r="M65" s="3" t="s">
        <v>10</v>
      </c>
      <c r="Q65">
        <f>(B2-N64)*LN(1-O64)</f>
        <v>-252.32952229476834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opLeftCell="D1" workbookViewId="0">
      <selection activeCell="O14" sqref="O14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32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>
        <v>89.357681644643819</v>
      </c>
      <c r="O1">
        <v>0.61326458806877027</v>
      </c>
    </row>
    <row r="2" spans="1:32" x14ac:dyDescent="0.2">
      <c r="A2" s="2" t="s">
        <v>12</v>
      </c>
      <c r="B2">
        <f>B1/1000</f>
        <v>2000</v>
      </c>
      <c r="I2" s="2" t="s">
        <v>87</v>
      </c>
      <c r="J2">
        <f>CORREL(Z12:Z63,N12:N63)</f>
        <v>0.9992469637349044</v>
      </c>
      <c r="K2">
        <f>CORREL(AA12:AA63,D12:D63)</f>
        <v>0.86676365731965166</v>
      </c>
      <c r="M2" s="2" t="s">
        <v>14</v>
      </c>
      <c r="N2">
        <v>36233.234017502487</v>
      </c>
      <c r="O2">
        <v>1.1092493246704866</v>
      </c>
    </row>
    <row r="3" spans="1:32" x14ac:dyDescent="0.2">
      <c r="I3" s="2" t="s">
        <v>88</v>
      </c>
      <c r="J3">
        <f>AVERAGE(AE12:AE63)</f>
        <v>1.9247973514961847</v>
      </c>
      <c r="K3">
        <f>AVERAGE(AF12:AF63)</f>
        <v>17.41548236545778</v>
      </c>
      <c r="M3" s="2" t="s">
        <v>39</v>
      </c>
      <c r="N3">
        <v>0.9999873596387141</v>
      </c>
    </row>
    <row r="4" spans="1:32" x14ac:dyDescent="0.2">
      <c r="M4" s="2" t="s">
        <v>16</v>
      </c>
      <c r="N4">
        <v>2.6153146215088754E-2</v>
      </c>
    </row>
    <row r="5" spans="1:32" x14ac:dyDescent="0.2">
      <c r="M5" s="2" t="s">
        <v>22</v>
      </c>
      <c r="N5">
        <v>0.22207121941722624</v>
      </c>
    </row>
    <row r="6" spans="1:32" x14ac:dyDescent="0.2">
      <c r="M6" s="2" t="s">
        <v>23</v>
      </c>
      <c r="N6">
        <v>0.61292059770053997</v>
      </c>
    </row>
    <row r="7" spans="1:32" x14ac:dyDescent="0.2">
      <c r="M7" s="2" t="s">
        <v>35</v>
      </c>
      <c r="N7">
        <v>0.16184364530068243</v>
      </c>
      <c r="O7" s="2" t="s">
        <v>48</v>
      </c>
      <c r="P7">
        <v>0.87151314877295438</v>
      </c>
    </row>
    <row r="8" spans="1:32" x14ac:dyDescent="0.2">
      <c r="M8" s="2" t="s">
        <v>36</v>
      </c>
      <c r="N8">
        <v>-0.42292975647181102</v>
      </c>
      <c r="O8" s="2" t="s">
        <v>49</v>
      </c>
      <c r="P8" s="2">
        <v>0.40212651702080071</v>
      </c>
    </row>
    <row r="9" spans="1:32" x14ac:dyDescent="0.2">
      <c r="M9" s="2" t="s">
        <v>37</v>
      </c>
      <c r="N9">
        <v>0.66795844074459776</v>
      </c>
      <c r="O9" s="2" t="s">
        <v>50</v>
      </c>
      <c r="P9">
        <v>0.99999000000000005</v>
      </c>
    </row>
    <row r="10" spans="1:32" x14ac:dyDescent="0.2">
      <c r="M10" s="2" t="s">
        <v>38</v>
      </c>
      <c r="N10">
        <v>-0.82368715652157376</v>
      </c>
      <c r="O10" s="2" t="s">
        <v>51</v>
      </c>
      <c r="P10">
        <v>0.94351742945072747</v>
      </c>
    </row>
    <row r="11" spans="1:32" x14ac:dyDescent="0.2">
      <c r="O11">
        <v>1</v>
      </c>
      <c r="Q11">
        <v>2</v>
      </c>
      <c r="S11" s="2" t="s">
        <v>42</v>
      </c>
      <c r="U11">
        <f>SUM(U13:U65)</f>
        <v>-1845.212326326628</v>
      </c>
      <c r="V11">
        <v>1</v>
      </c>
      <c r="X11">
        <v>2</v>
      </c>
      <c r="Z11" s="2" t="s">
        <v>42</v>
      </c>
    </row>
    <row r="12" spans="1:32" x14ac:dyDescent="0.2">
      <c r="A12" t="s">
        <v>1</v>
      </c>
      <c r="B12" t="s">
        <v>2</v>
      </c>
      <c r="C12" t="s">
        <v>0</v>
      </c>
      <c r="D12" s="2" t="s">
        <v>8</v>
      </c>
      <c r="E12" s="2" t="s">
        <v>9</v>
      </c>
      <c r="F12" s="2" t="s">
        <v>20</v>
      </c>
      <c r="G12" s="2" t="s">
        <v>21</v>
      </c>
      <c r="H12" s="2" t="s">
        <v>32</v>
      </c>
      <c r="I12" s="2" t="s">
        <v>33</v>
      </c>
      <c r="J12" s="2" t="s">
        <v>34</v>
      </c>
      <c r="K12" s="2" t="s">
        <v>31</v>
      </c>
      <c r="M12" s="2" t="s">
        <v>1</v>
      </c>
      <c r="N12" s="2" t="s">
        <v>3</v>
      </c>
      <c r="O12" s="2" t="s">
        <v>6</v>
      </c>
      <c r="P12" s="2" t="s">
        <v>15</v>
      </c>
      <c r="Q12" s="2" t="s">
        <v>6</v>
      </c>
      <c r="R12" s="2" t="s">
        <v>15</v>
      </c>
      <c r="S12" s="2" t="s">
        <v>6</v>
      </c>
      <c r="T12" s="2" t="s">
        <v>15</v>
      </c>
      <c r="U12" s="2" t="s">
        <v>7</v>
      </c>
      <c r="V12" s="2" t="s">
        <v>28</v>
      </c>
      <c r="W12" s="2" t="s">
        <v>26</v>
      </c>
      <c r="X12" s="2" t="s">
        <v>28</v>
      </c>
      <c r="Y12" s="2" t="s">
        <v>26</v>
      </c>
      <c r="Z12" s="2" t="s">
        <v>28</v>
      </c>
      <c r="AA12" s="2" t="s">
        <v>26</v>
      </c>
      <c r="AB12" s="2" t="s">
        <v>17</v>
      </c>
      <c r="AC12" s="2" t="s">
        <v>97</v>
      </c>
      <c r="AD12" s="2" t="s">
        <v>98</v>
      </c>
      <c r="AE12" s="2" t="s">
        <v>91</v>
      </c>
      <c r="AF12" s="2" t="s">
        <v>92</v>
      </c>
    </row>
    <row r="13" spans="1:32" x14ac:dyDescent="0.2">
      <c r="A13" s="1">
        <v>34798</v>
      </c>
      <c r="B13">
        <v>5250</v>
      </c>
      <c r="C13">
        <v>1709.8</v>
      </c>
      <c r="D13">
        <f>B13/1000</f>
        <v>5.25</v>
      </c>
      <c r="E13">
        <f>C13/1000</f>
        <v>1.7098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</v>
      </c>
      <c r="N13">
        <f>D13</f>
        <v>5.25</v>
      </c>
      <c r="O13">
        <f>(1-($N$2/($N$2+AC13))^$N$1)</f>
        <v>2.5756024800672739E-3</v>
      </c>
      <c r="P13">
        <f>O13</f>
        <v>2.5756024800672739E-3</v>
      </c>
      <c r="Q13">
        <f>(1-($O$2/($O$2+AD13))^$O$1)</f>
        <v>0.33453416987124007</v>
      </c>
      <c r="R13">
        <f>Q13</f>
        <v>0.33453416987124007</v>
      </c>
      <c r="S13">
        <f>$N$3*O13+(1-$N$3)*Q13</f>
        <v>2.5797985562910478E-3</v>
      </c>
      <c r="T13">
        <f>$N$3*P13+(1-$N$3)*R13</f>
        <v>2.5797985562910478E-3</v>
      </c>
      <c r="U13">
        <f>D13*LN(T13)</f>
        <v>-31.290230800782922</v>
      </c>
      <c r="V13">
        <f>$B$2*O13</f>
        <v>5.1512049601345478</v>
      </c>
      <c r="W13">
        <f>$B$2*P13</f>
        <v>5.1512049601345478</v>
      </c>
      <c r="X13">
        <f>$B$2*Q13</f>
        <v>669.06833974248013</v>
      </c>
      <c r="Y13">
        <f>$B$2*R13</f>
        <v>669.06833974248013</v>
      </c>
      <c r="Z13">
        <f>$N$3*V13+(1-$N$3)*X13</f>
        <v>5.1595971125820945</v>
      </c>
      <c r="AA13">
        <f>$N$3*W13+(1-$N$3)*Y13</f>
        <v>5.1595971125820945</v>
      </c>
      <c r="AB13">
        <f t="array" ref="AB13">EXP(SUMPRODUCT(TRANSPOSE(N$4:N$10),E13:K13))</f>
        <v>1.0457315092730357</v>
      </c>
      <c r="AC13" s="4">
        <f>AB13</f>
        <v>1.0457315092730357</v>
      </c>
      <c r="AD13">
        <f>AB13</f>
        <v>1.0457315092730357</v>
      </c>
      <c r="AE13">
        <f>100*ABS(Z13-N13)/N13</f>
        <v>1.7219597603410566</v>
      </c>
      <c r="AF13">
        <f>100*ABS(AA13-D13)/D13</f>
        <v>1.7219597603410566</v>
      </c>
    </row>
    <row r="14" spans="1:32" x14ac:dyDescent="0.2">
      <c r="A14" s="1">
        <v>34805</v>
      </c>
      <c r="B14">
        <v>5482</v>
      </c>
      <c r="C14">
        <v>2748</v>
      </c>
      <c r="D14">
        <f t="shared" ref="D14:E64" si="0">B14/1000</f>
        <v>5.4820000000000002</v>
      </c>
      <c r="E14">
        <f t="shared" si="0"/>
        <v>2.7480000000000002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2</v>
      </c>
      <c r="N14">
        <f>D14+N13</f>
        <v>10.731999999999999</v>
      </c>
      <c r="O14">
        <f t="shared" ref="O14:O64" si="1">(1-($N$2/($N$2+AC14))^$N$1)</f>
        <v>5.2151092135129806E-3</v>
      </c>
      <c r="P14">
        <f>O14-O13</f>
        <v>2.6395067334457067E-3</v>
      </c>
      <c r="Q14">
        <f t="shared" ref="Q14:Q64" si="2">(1-($O$2/($O$2+AD14))^$O$1)</f>
        <v>0.48074516821683955</v>
      </c>
      <c r="R14">
        <f>Q14-Q13</f>
        <v>0.14621099834559947</v>
      </c>
      <c r="S14">
        <f t="shared" ref="S14:T64" si="3">$N$3*O14+(1-$N$3)*Q14</f>
        <v>5.2211200852610874E-3</v>
      </c>
      <c r="T14">
        <f t="shared" si="3"/>
        <v>2.6413215289700395E-3</v>
      </c>
      <c r="U14">
        <f t="shared" ref="U14:U64" si="4">D14*LN(T14)</f>
        <v>-32.543760927198491</v>
      </c>
      <c r="V14">
        <f t="shared" ref="V14:V45" si="5">$B$2*O14</f>
        <v>10.430218427025961</v>
      </c>
      <c r="W14">
        <f t="shared" ref="W14:W45" si="6">$B$2*P14</f>
        <v>5.2790134668914135</v>
      </c>
      <c r="X14">
        <f t="shared" ref="X14:Y64" si="7">$B$2*Q14</f>
        <v>961.49033643367909</v>
      </c>
      <c r="Y14">
        <f t="shared" si="7"/>
        <v>292.42199669119896</v>
      </c>
      <c r="Z14">
        <f t="shared" ref="Z14:AA64" si="8">$N$3*V14+(1-$N$3)*X14</f>
        <v>10.442240170522174</v>
      </c>
      <c r="AA14">
        <f t="shared" si="8"/>
        <v>5.2826430579400796</v>
      </c>
      <c r="AB14">
        <f t="array" ref="AB14">EXP(SUMPRODUCT(TRANSPOSE(N$4:N$10),E14:K14))</f>
        <v>1.0745144077432784</v>
      </c>
      <c r="AC14" s="4">
        <f>AC13+AB14</f>
        <v>2.1202459170163142</v>
      </c>
      <c r="AD14" s="4">
        <f>AD13+AB14</f>
        <v>2.1202459170163142</v>
      </c>
      <c r="AE14">
        <f t="shared" ref="AE14:AE64" si="9">100*ABS(Z14-N14)/N14</f>
        <v>2.699961139375934</v>
      </c>
      <c r="AF14">
        <f t="shared" ref="AF14:AF64" si="10">100*ABS(AA14-D14)/D14</f>
        <v>3.6365731860620323</v>
      </c>
    </row>
    <row r="15" spans="1:32" x14ac:dyDescent="0.2">
      <c r="A15" s="1">
        <v>34812</v>
      </c>
      <c r="B15">
        <v>4980</v>
      </c>
      <c r="C15">
        <v>4595.8999999999996</v>
      </c>
      <c r="D15">
        <f t="shared" si="0"/>
        <v>4.9800000000000004</v>
      </c>
      <c r="E15">
        <f t="shared" si="0"/>
        <v>4.5958999999999994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3</v>
      </c>
      <c r="N15">
        <f t="shared" ref="N15:N64" si="11">D15+N14</f>
        <v>15.712</v>
      </c>
      <c r="O15">
        <f t="shared" si="1"/>
        <v>7.9777159545959542E-3</v>
      </c>
      <c r="P15">
        <f t="shared" ref="P15:P64" si="12">O15-O14</f>
        <v>2.7626067410829735E-3</v>
      </c>
      <c r="Q15">
        <f t="shared" si="2"/>
        <v>0.56787380920411201</v>
      </c>
      <c r="R15">
        <f t="shared" ref="R15:R64" si="13">Q15-Q14</f>
        <v>8.7128640987272465E-2</v>
      </c>
      <c r="S15">
        <f t="shared" si="3"/>
        <v>7.9847932434971916E-3</v>
      </c>
      <c r="T15">
        <f t="shared" si="3"/>
        <v>2.7636731582361038E-3</v>
      </c>
      <c r="U15">
        <f t="shared" si="4"/>
        <v>-29.338149255515212</v>
      </c>
      <c r="V15">
        <f t="shared" si="5"/>
        <v>15.955431909191908</v>
      </c>
      <c r="W15">
        <f t="shared" si="6"/>
        <v>5.5252134821659471</v>
      </c>
      <c r="X15">
        <f t="shared" si="7"/>
        <v>1135.7476184082241</v>
      </c>
      <c r="Y15">
        <f t="shared" si="7"/>
        <v>174.25728197454492</v>
      </c>
      <c r="Z15">
        <f t="shared" si="8"/>
        <v>15.969586486994382</v>
      </c>
      <c r="AA15">
        <f t="shared" si="8"/>
        <v>5.5273463164722072</v>
      </c>
      <c r="AB15">
        <f t="array" ref="AB15">EXP(SUMPRODUCT(TRANSPOSE(N$4:N$10),E15:K15))</f>
        <v>1.1277192662805968</v>
      </c>
      <c r="AC15" s="4">
        <f t="shared" ref="AC15:AC64" si="14">AC14+AB15</f>
        <v>3.2479651832969108</v>
      </c>
      <c r="AD15" s="4">
        <f t="shared" ref="AD15:AD64" si="15">AD14+AB15</f>
        <v>3.2479651832969108</v>
      </c>
      <c r="AE15">
        <f t="shared" si="9"/>
        <v>1.6394251972656726</v>
      </c>
      <c r="AF15">
        <f t="shared" si="10"/>
        <v>10.990889889000135</v>
      </c>
    </row>
    <row r="16" spans="1:32" x14ac:dyDescent="0.2">
      <c r="A16" s="1">
        <v>34819</v>
      </c>
      <c r="B16">
        <v>5517</v>
      </c>
      <c r="C16">
        <v>6801.8</v>
      </c>
      <c r="D16">
        <f t="shared" si="0"/>
        <v>5.5170000000000003</v>
      </c>
      <c r="E16">
        <f t="shared" si="0"/>
        <v>6.8018000000000001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4</v>
      </c>
      <c r="N16">
        <f t="shared" si="11"/>
        <v>21.228999999999999</v>
      </c>
      <c r="O16">
        <f t="shared" si="1"/>
        <v>1.0895926034023007E-2</v>
      </c>
      <c r="P16">
        <f t="shared" si="12"/>
        <v>2.9182100794270527E-3</v>
      </c>
      <c r="Q16">
        <f t="shared" si="2"/>
        <v>0.62754415937685071</v>
      </c>
      <c r="R16">
        <f t="shared" si="13"/>
        <v>5.9670350172738695E-2</v>
      </c>
      <c r="S16">
        <f t="shared" si="3"/>
        <v>1.090372069047877E-2</v>
      </c>
      <c r="T16">
        <f t="shared" si="3"/>
        <v>2.9189274469815802E-3</v>
      </c>
      <c r="U16">
        <f t="shared" si="4"/>
        <v>-32.200185899432768</v>
      </c>
      <c r="V16">
        <f t="shared" si="5"/>
        <v>21.791852068046012</v>
      </c>
      <c r="W16">
        <f t="shared" si="6"/>
        <v>5.8364201588541054</v>
      </c>
      <c r="X16">
        <f t="shared" si="7"/>
        <v>1255.0883187537015</v>
      </c>
      <c r="Y16">
        <f t="shared" si="7"/>
        <v>119.34070034547739</v>
      </c>
      <c r="Z16">
        <f t="shared" si="8"/>
        <v>21.807441380957538</v>
      </c>
      <c r="AA16">
        <f t="shared" si="8"/>
        <v>5.8378548939631605</v>
      </c>
      <c r="AB16">
        <f t="array" ref="AB16">EXP(SUMPRODUCT(TRANSPOSE(N$4:N$10),E16:K16))</f>
        <v>1.1946920697089707</v>
      </c>
      <c r="AC16" s="4">
        <f t="shared" si="14"/>
        <v>4.4426572530058817</v>
      </c>
      <c r="AD16" s="4">
        <f t="shared" si="15"/>
        <v>4.4426572530058817</v>
      </c>
      <c r="AE16">
        <f t="shared" si="9"/>
        <v>2.7247698005442511</v>
      </c>
      <c r="AF16">
        <f t="shared" si="10"/>
        <v>5.8157493921181826</v>
      </c>
    </row>
    <row r="17" spans="1:32" x14ac:dyDescent="0.2">
      <c r="A17" s="1">
        <v>34826</v>
      </c>
      <c r="B17">
        <v>6563</v>
      </c>
      <c r="C17">
        <v>8056.5</v>
      </c>
      <c r="D17">
        <f t="shared" si="0"/>
        <v>6.5629999999999997</v>
      </c>
      <c r="E17">
        <f t="shared" si="0"/>
        <v>8.0564999999999998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5</v>
      </c>
      <c r="N17">
        <f t="shared" si="11"/>
        <v>27.791999999999998</v>
      </c>
      <c r="O17">
        <f t="shared" si="1"/>
        <v>1.3902364670655976E-2</v>
      </c>
      <c r="P17">
        <f t="shared" si="12"/>
        <v>3.0064386366329687E-3</v>
      </c>
      <c r="Q17">
        <f t="shared" si="2"/>
        <v>0.67069545158396782</v>
      </c>
      <c r="R17">
        <f t="shared" si="13"/>
        <v>4.3151292207117109E-2</v>
      </c>
      <c r="S17">
        <f t="shared" si="3"/>
        <v>1.3910666772564639E-2</v>
      </c>
      <c r="T17">
        <f t="shared" si="3"/>
        <v>3.0069460820858688E-3</v>
      </c>
      <c r="U17">
        <f t="shared" si="4"/>
        <v>-38.110227297858067</v>
      </c>
      <c r="V17">
        <f t="shared" si="5"/>
        <v>27.804729341311951</v>
      </c>
      <c r="W17">
        <f t="shared" si="6"/>
        <v>6.0128772732659375</v>
      </c>
      <c r="X17">
        <f t="shared" si="7"/>
        <v>1341.3909031679357</v>
      </c>
      <c r="Y17">
        <f t="shared" si="7"/>
        <v>86.302584414234218</v>
      </c>
      <c r="Z17">
        <f t="shared" si="8"/>
        <v>27.821333545129281</v>
      </c>
      <c r="AA17">
        <f t="shared" si="8"/>
        <v>6.0138921641717387</v>
      </c>
      <c r="AB17">
        <f t="array" ref="AB17">EXP(SUMPRODUCT(TRANSPOSE(N$4:N$10),E17:K17))</f>
        <v>1.2345454213975182</v>
      </c>
      <c r="AC17" s="4">
        <f t="shared" si="14"/>
        <v>5.6772026744034001</v>
      </c>
      <c r="AD17" s="4">
        <f t="shared" si="15"/>
        <v>5.6772026744034001</v>
      </c>
      <c r="AE17">
        <f t="shared" si="9"/>
        <v>0.1055467225434777</v>
      </c>
      <c r="AF17">
        <f t="shared" si="10"/>
        <v>8.3667200339518679</v>
      </c>
    </row>
    <row r="18" spans="1:32" x14ac:dyDescent="0.2">
      <c r="A18" s="1">
        <v>34833</v>
      </c>
      <c r="B18">
        <v>6555</v>
      </c>
      <c r="C18">
        <v>9496.5</v>
      </c>
      <c r="D18">
        <f t="shared" si="0"/>
        <v>6.5549999999999997</v>
      </c>
      <c r="E18">
        <f t="shared" si="0"/>
        <v>9.4964999999999993</v>
      </c>
      <c r="F18">
        <v>0</v>
      </c>
      <c r="G18">
        <v>0</v>
      </c>
      <c r="H18">
        <f>$P$7^(M18-$M$18)</f>
        <v>1</v>
      </c>
      <c r="I18">
        <v>0</v>
      </c>
      <c r="J18">
        <v>0</v>
      </c>
      <c r="K18">
        <v>0</v>
      </c>
      <c r="M18">
        <v>6</v>
      </c>
      <c r="N18">
        <f t="shared" si="11"/>
        <v>34.346999999999994</v>
      </c>
      <c r="O18">
        <f t="shared" si="1"/>
        <v>1.7560093983291281E-2</v>
      </c>
      <c r="P18">
        <f t="shared" si="12"/>
        <v>3.657729312635305E-3</v>
      </c>
      <c r="Q18">
        <f t="shared" si="2"/>
        <v>0.7088057572597537</v>
      </c>
      <c r="R18">
        <f t="shared" si="13"/>
        <v>3.8110305675785883E-2</v>
      </c>
      <c r="S18">
        <f t="shared" si="3"/>
        <v>1.7568831578212405E-2</v>
      </c>
      <c r="T18">
        <f t="shared" si="3"/>
        <v>3.6581648056477649E-3</v>
      </c>
      <c r="U18">
        <f t="shared" si="4"/>
        <v>-36.778752549742251</v>
      </c>
      <c r="V18">
        <f t="shared" si="5"/>
        <v>35.120187966582563</v>
      </c>
      <c r="W18">
        <f t="shared" si="6"/>
        <v>7.31545862527061</v>
      </c>
      <c r="X18">
        <f t="shared" si="7"/>
        <v>1417.6115145195074</v>
      </c>
      <c r="Y18">
        <f t="shared" si="7"/>
        <v>76.220611351571762</v>
      </c>
      <c r="Z18">
        <f t="shared" si="8"/>
        <v>35.137663156424814</v>
      </c>
      <c r="AA18">
        <f t="shared" si="8"/>
        <v>7.3163296112955303</v>
      </c>
      <c r="AB18">
        <f t="array" ref="AB18">EXP(SUMPRODUCT(TRANSPOSE(N$4:N$10),E18:K18))</f>
        <v>1.507129726165936</v>
      </c>
      <c r="AC18" s="4">
        <f t="shared" si="14"/>
        <v>7.1843324005693363</v>
      </c>
      <c r="AD18" s="4">
        <f t="shared" si="15"/>
        <v>7.1843324005693363</v>
      </c>
      <c r="AE18">
        <f t="shared" si="9"/>
        <v>2.3019860728005948</v>
      </c>
      <c r="AF18">
        <f t="shared" si="10"/>
        <v>11.614486823730443</v>
      </c>
    </row>
    <row r="19" spans="1:32" x14ac:dyDescent="0.2">
      <c r="A19" s="1">
        <v>34840</v>
      </c>
      <c r="B19">
        <v>6413</v>
      </c>
      <c r="C19">
        <v>9218.1</v>
      </c>
      <c r="D19">
        <f t="shared" si="0"/>
        <v>6.4130000000000003</v>
      </c>
      <c r="E19">
        <f t="shared" si="0"/>
        <v>9.2180999999999997</v>
      </c>
      <c r="F19">
        <v>0</v>
      </c>
      <c r="G19">
        <v>0</v>
      </c>
      <c r="H19">
        <f t="shared" ref="H19:H64" si="16">$P$7^(M19-$M$18)</f>
        <v>0.87151314877295438</v>
      </c>
      <c r="I19">
        <v>0</v>
      </c>
      <c r="J19">
        <v>0</v>
      </c>
      <c r="K19">
        <v>0</v>
      </c>
      <c r="M19">
        <v>7</v>
      </c>
      <c r="N19">
        <f t="shared" si="11"/>
        <v>40.759999999999991</v>
      </c>
      <c r="O19">
        <f t="shared" si="1"/>
        <v>2.1103402896325063E-2</v>
      </c>
      <c r="P19">
        <f t="shared" si="12"/>
        <v>3.5433089130337825E-3</v>
      </c>
      <c r="Q19">
        <f t="shared" si="2"/>
        <v>0.73645915527898886</v>
      </c>
      <c r="R19">
        <f t="shared" si="13"/>
        <v>2.7653398019235165E-2</v>
      </c>
      <c r="S19">
        <f t="shared" si="3"/>
        <v>2.1112445251483127E-2</v>
      </c>
      <c r="T19">
        <f t="shared" si="3"/>
        <v>3.5436136732707201E-3</v>
      </c>
      <c r="U19">
        <f t="shared" si="4"/>
        <v>-36.186046776843682</v>
      </c>
      <c r="V19">
        <f t="shared" si="5"/>
        <v>42.20680579265013</v>
      </c>
      <c r="W19">
        <f t="shared" si="6"/>
        <v>7.086617826067565</v>
      </c>
      <c r="X19">
        <f t="shared" si="7"/>
        <v>1472.9183105579777</v>
      </c>
      <c r="Y19">
        <f t="shared" si="7"/>
        <v>55.306796038470331</v>
      </c>
      <c r="Z19">
        <f t="shared" si="8"/>
        <v>42.224890502966254</v>
      </c>
      <c r="AA19">
        <f t="shared" si="8"/>
        <v>7.0872273465414395</v>
      </c>
      <c r="AB19">
        <f t="array" ref="AB19">EXP(SUMPRODUCT(TRANSPOSE(N$4:N$10),E19:K19))</f>
        <v>1.4654043072660374</v>
      </c>
      <c r="AC19" s="4">
        <f t="shared" si="14"/>
        <v>8.6497367078353733</v>
      </c>
      <c r="AD19" s="4">
        <f t="shared" si="15"/>
        <v>8.6497367078353733</v>
      </c>
      <c r="AE19">
        <f t="shared" si="9"/>
        <v>3.5939413713598216</v>
      </c>
      <c r="AF19">
        <f t="shared" si="10"/>
        <v>10.513446850794312</v>
      </c>
    </row>
    <row r="20" spans="1:32" x14ac:dyDescent="0.2">
      <c r="A20" s="1">
        <v>34847</v>
      </c>
      <c r="B20">
        <v>6531</v>
      </c>
      <c r="C20">
        <v>8893.4</v>
      </c>
      <c r="D20">
        <f t="shared" si="0"/>
        <v>6.5309999999999997</v>
      </c>
      <c r="E20">
        <f t="shared" si="0"/>
        <v>8.8933999999999997</v>
      </c>
      <c r="F20">
        <v>0</v>
      </c>
      <c r="G20">
        <v>0</v>
      </c>
      <c r="H20">
        <f t="shared" si="16"/>
        <v>0.7595351684841497</v>
      </c>
      <c r="I20">
        <v>0</v>
      </c>
      <c r="J20">
        <v>0</v>
      </c>
      <c r="K20">
        <v>0</v>
      </c>
      <c r="M20">
        <v>8</v>
      </c>
      <c r="N20">
        <f t="shared" si="11"/>
        <v>47.29099999999999</v>
      </c>
      <c r="O20">
        <f t="shared" si="1"/>
        <v>2.4541233334185453E-2</v>
      </c>
      <c r="P20">
        <f t="shared" si="12"/>
        <v>3.4378304378603897E-3</v>
      </c>
      <c r="Q20">
        <f t="shared" si="2"/>
        <v>0.75761710284284711</v>
      </c>
      <c r="R20">
        <f t="shared" si="13"/>
        <v>2.1157947563858248E-2</v>
      </c>
      <c r="S20">
        <f t="shared" si="3"/>
        <v>2.4550499678026014E-2</v>
      </c>
      <c r="T20">
        <f t="shared" si="3"/>
        <v>3.4380544265428907E-3</v>
      </c>
      <c r="U20">
        <f t="shared" si="4"/>
        <v>-37.049380354056218</v>
      </c>
      <c r="V20">
        <f t="shared" si="5"/>
        <v>49.082466668370905</v>
      </c>
      <c r="W20">
        <f t="shared" si="6"/>
        <v>6.8756608757207793</v>
      </c>
      <c r="X20">
        <f t="shared" si="7"/>
        <v>1515.2342056856942</v>
      </c>
      <c r="Y20">
        <f t="shared" si="7"/>
        <v>42.315895127716495</v>
      </c>
      <c r="Z20">
        <f t="shared" si="8"/>
        <v>49.100999356052036</v>
      </c>
      <c r="AA20">
        <f t="shared" si="8"/>
        <v>6.8761088530857819</v>
      </c>
      <c r="AB20">
        <f t="array" ref="AB20">EXP(SUMPRODUCT(TRANSPOSE(N$4:N$10),E20:K20))</f>
        <v>1.4269172256356664</v>
      </c>
      <c r="AC20" s="4">
        <f t="shared" si="14"/>
        <v>10.076653933471039</v>
      </c>
      <c r="AD20" s="4">
        <f t="shared" si="15"/>
        <v>10.076653933471039</v>
      </c>
      <c r="AE20">
        <f t="shared" si="9"/>
        <v>3.8273653677275727</v>
      </c>
      <c r="AF20">
        <f t="shared" si="10"/>
        <v>5.2841655655455861</v>
      </c>
    </row>
    <row r="21" spans="1:32" x14ac:dyDescent="0.2">
      <c r="A21" s="1">
        <v>34854</v>
      </c>
      <c r="B21">
        <v>6875</v>
      </c>
      <c r="C21">
        <v>8178.5</v>
      </c>
      <c r="D21">
        <f t="shared" si="0"/>
        <v>6.875</v>
      </c>
      <c r="E21">
        <f t="shared" si="0"/>
        <v>8.1784999999999997</v>
      </c>
      <c r="F21">
        <v>0</v>
      </c>
      <c r="G21">
        <v>0</v>
      </c>
      <c r="H21">
        <f t="shared" si="16"/>
        <v>0.66194488628941772</v>
      </c>
      <c r="I21">
        <v>0</v>
      </c>
      <c r="J21">
        <v>0</v>
      </c>
      <c r="K21">
        <v>0</v>
      </c>
      <c r="M21">
        <v>9</v>
      </c>
      <c r="N21">
        <f t="shared" si="11"/>
        <v>54.16599999999999</v>
      </c>
      <c r="O21">
        <f t="shared" si="1"/>
        <v>2.7850915541284715E-2</v>
      </c>
      <c r="P21">
        <f t="shared" si="12"/>
        <v>3.3096822070992626E-3</v>
      </c>
      <c r="Q21">
        <f t="shared" si="2"/>
        <v>0.77429085174102275</v>
      </c>
      <c r="R21">
        <f t="shared" si="13"/>
        <v>1.6673748898175633E-2</v>
      </c>
      <c r="S21">
        <f t="shared" si="3"/>
        <v>2.7860350811756501E-2</v>
      </c>
      <c r="T21">
        <f t="shared" si="3"/>
        <v>3.3098511337304867E-3</v>
      </c>
      <c r="U21">
        <f t="shared" si="4"/>
        <v>-39.262107948994824</v>
      </c>
      <c r="V21">
        <f t="shared" si="5"/>
        <v>55.701831082569427</v>
      </c>
      <c r="W21">
        <f t="shared" si="6"/>
        <v>6.6193644141985253</v>
      </c>
      <c r="X21">
        <f t="shared" si="7"/>
        <v>1548.5817034820454</v>
      </c>
      <c r="Y21">
        <f t="shared" si="7"/>
        <v>33.347497796351263</v>
      </c>
      <c r="Z21">
        <f t="shared" si="8"/>
        <v>55.720701623513001</v>
      </c>
      <c r="AA21">
        <f t="shared" si="8"/>
        <v>6.6197022674609727</v>
      </c>
      <c r="AB21">
        <f t="array" ref="AB21">EXP(SUMPRODUCT(TRANSPOSE(N$4:N$10),E21:K21))</f>
        <v>1.3785401538410542</v>
      </c>
      <c r="AC21" s="4">
        <f t="shared" si="14"/>
        <v>11.455194087312094</v>
      </c>
      <c r="AD21" s="4">
        <f t="shared" si="15"/>
        <v>11.455194087312094</v>
      </c>
      <c r="AE21">
        <f t="shared" si="9"/>
        <v>2.8702537080696597</v>
      </c>
      <c r="AF21">
        <f t="shared" si="10"/>
        <v>3.7134215642040336</v>
      </c>
    </row>
    <row r="22" spans="1:32" x14ac:dyDescent="0.2">
      <c r="A22" s="1">
        <v>34861</v>
      </c>
      <c r="B22">
        <v>7565</v>
      </c>
      <c r="C22">
        <v>6640</v>
      </c>
      <c r="D22">
        <f t="shared" si="0"/>
        <v>7.5650000000000004</v>
      </c>
      <c r="E22">
        <f t="shared" si="0"/>
        <v>6.64</v>
      </c>
      <c r="F22">
        <v>0</v>
      </c>
      <c r="G22">
        <v>0</v>
      </c>
      <c r="H22">
        <f t="shared" si="16"/>
        <v>0.5768936721642457</v>
      </c>
      <c r="I22">
        <v>0</v>
      </c>
      <c r="J22">
        <v>0</v>
      </c>
      <c r="K22">
        <v>0</v>
      </c>
      <c r="M22">
        <v>10</v>
      </c>
      <c r="N22">
        <f t="shared" si="11"/>
        <v>61.730999999999987</v>
      </c>
      <c r="O22">
        <f t="shared" si="1"/>
        <v>3.0976133890385227E-2</v>
      </c>
      <c r="P22">
        <f t="shared" si="12"/>
        <v>3.1252183491005114E-3</v>
      </c>
      <c r="Q22">
        <f t="shared" si="2"/>
        <v>0.7875729259544666</v>
      </c>
      <c r="R22">
        <f t="shared" si="13"/>
        <v>1.3282074213443851E-2</v>
      </c>
      <c r="S22">
        <f t="shared" si="3"/>
        <v>3.0985697547184665E-2</v>
      </c>
      <c r="T22">
        <f t="shared" si="3"/>
        <v>3.1253467354281656E-3</v>
      </c>
      <c r="U22">
        <f t="shared" si="4"/>
        <v>-43.636509002618631</v>
      </c>
      <c r="V22">
        <f t="shared" si="5"/>
        <v>61.952267780770455</v>
      </c>
      <c r="W22">
        <f t="shared" si="6"/>
        <v>6.2504366982010229</v>
      </c>
      <c r="X22">
        <f t="shared" si="7"/>
        <v>1575.1458519089331</v>
      </c>
      <c r="Y22">
        <f t="shared" si="7"/>
        <v>26.564148426887702</v>
      </c>
      <c r="Z22">
        <f t="shared" si="8"/>
        <v>61.971395094369335</v>
      </c>
      <c r="AA22">
        <f t="shared" si="8"/>
        <v>6.2506934708563318</v>
      </c>
      <c r="AB22">
        <f t="array" ref="AB22">EXP(SUMPRODUCT(TRANSPOSE(N$4:N$10),E22:K22))</f>
        <v>1.3060710938724636</v>
      </c>
      <c r="AC22" s="4">
        <f t="shared" si="14"/>
        <v>12.761265181184557</v>
      </c>
      <c r="AD22" s="4">
        <f t="shared" si="15"/>
        <v>12.761265181184557</v>
      </c>
      <c r="AE22">
        <f t="shared" si="9"/>
        <v>0.3894236192016125</v>
      </c>
      <c r="AF22">
        <f t="shared" si="10"/>
        <v>17.373516578237524</v>
      </c>
    </row>
    <row r="23" spans="1:32" x14ac:dyDescent="0.2">
      <c r="A23" s="1">
        <v>34868</v>
      </c>
      <c r="B23">
        <v>7895</v>
      </c>
      <c r="C23">
        <v>5184.8</v>
      </c>
      <c r="D23">
        <f t="shared" si="0"/>
        <v>7.8949999999999996</v>
      </c>
      <c r="E23">
        <f t="shared" si="0"/>
        <v>5.1848000000000001</v>
      </c>
      <c r="F23">
        <v>0</v>
      </c>
      <c r="G23">
        <v>0</v>
      </c>
      <c r="H23">
        <f t="shared" si="16"/>
        <v>0.50277042073505418</v>
      </c>
      <c r="I23">
        <v>0</v>
      </c>
      <c r="J23">
        <v>0</v>
      </c>
      <c r="K23">
        <v>0</v>
      </c>
      <c r="M23">
        <v>11</v>
      </c>
      <c r="N23">
        <f t="shared" si="11"/>
        <v>69.625999999999991</v>
      </c>
      <c r="O23">
        <f t="shared" si="1"/>
        <v>3.3939344207862376E-2</v>
      </c>
      <c r="P23">
        <f t="shared" si="12"/>
        <v>2.9632103174771496E-3</v>
      </c>
      <c r="Q23">
        <f t="shared" si="2"/>
        <v>0.7984587459043887</v>
      </c>
      <c r="R23">
        <f t="shared" si="13"/>
        <v>1.0885819949922104E-2</v>
      </c>
      <c r="S23">
        <f t="shared" si="3"/>
        <v>3.3949008009309896E-2</v>
      </c>
      <c r="T23">
        <f t="shared" si="3"/>
        <v>2.9633104621252307E-3</v>
      </c>
      <c r="U23">
        <f t="shared" si="4"/>
        <v>-45.960333824974221</v>
      </c>
      <c r="V23">
        <f t="shared" si="5"/>
        <v>67.878688415724753</v>
      </c>
      <c r="W23">
        <f t="shared" si="6"/>
        <v>5.9264206349542992</v>
      </c>
      <c r="X23">
        <f t="shared" si="7"/>
        <v>1596.9174918087774</v>
      </c>
      <c r="Y23">
        <f t="shared" si="7"/>
        <v>21.77163989984421</v>
      </c>
      <c r="Z23">
        <f t="shared" si="8"/>
        <v>67.898016018619799</v>
      </c>
      <c r="AA23">
        <f t="shared" si="8"/>
        <v>5.9266209242504617</v>
      </c>
      <c r="AB23">
        <f t="array" ref="AB23">EXP(SUMPRODUCT(TRANSPOSE(N$4:N$10),E23:K23))</f>
        <v>1.2423056275070401</v>
      </c>
      <c r="AC23" s="4">
        <f t="shared" si="14"/>
        <v>14.003570808691597</v>
      </c>
      <c r="AD23" s="4">
        <f t="shared" si="15"/>
        <v>14.003570808691597</v>
      </c>
      <c r="AE23">
        <f t="shared" si="9"/>
        <v>2.4818084930632116</v>
      </c>
      <c r="AF23">
        <f t="shared" si="10"/>
        <v>24.931970560475467</v>
      </c>
    </row>
    <row r="24" spans="1:32" x14ac:dyDescent="0.2">
      <c r="A24" s="1">
        <v>34875</v>
      </c>
      <c r="B24">
        <v>7538</v>
      </c>
      <c r="C24">
        <v>3885.7</v>
      </c>
      <c r="D24">
        <f t="shared" si="0"/>
        <v>7.5380000000000003</v>
      </c>
      <c r="E24">
        <f t="shared" si="0"/>
        <v>3.8856999999999999</v>
      </c>
      <c r="F24">
        <v>0</v>
      </c>
      <c r="G24">
        <v>0</v>
      </c>
      <c r="H24">
        <f t="shared" si="16"/>
        <v>0.43817103248471018</v>
      </c>
      <c r="I24">
        <v>0</v>
      </c>
      <c r="J24">
        <v>0</v>
      </c>
      <c r="K24">
        <v>0</v>
      </c>
      <c r="M24">
        <v>12</v>
      </c>
      <c r="N24">
        <f t="shared" si="11"/>
        <v>77.163999999999987</v>
      </c>
      <c r="O24">
        <f t="shared" si="1"/>
        <v>3.6765205248600052E-2</v>
      </c>
      <c r="P24">
        <f t="shared" si="12"/>
        <v>2.8258610407376761E-3</v>
      </c>
      <c r="Q24">
        <f t="shared" si="2"/>
        <v>0.80760026183370259</v>
      </c>
      <c r="R24">
        <f t="shared" si="13"/>
        <v>9.1415159293138926E-3</v>
      </c>
      <c r="S24">
        <f t="shared" si="3"/>
        <v>3.6774948882207122E-2</v>
      </c>
      <c r="T24">
        <f t="shared" si="3"/>
        <v>2.8259408728972249E-3</v>
      </c>
      <c r="U24">
        <f t="shared" si="4"/>
        <v>-44.239873109966929</v>
      </c>
      <c r="V24">
        <f t="shared" si="5"/>
        <v>73.530410497200108</v>
      </c>
      <c r="W24">
        <f t="shared" si="6"/>
        <v>5.6517220814753522</v>
      </c>
      <c r="X24">
        <f t="shared" si="7"/>
        <v>1615.2005236674052</v>
      </c>
      <c r="Y24">
        <f t="shared" si="7"/>
        <v>18.283031858627787</v>
      </c>
      <c r="Z24">
        <f t="shared" si="8"/>
        <v>73.549897764414254</v>
      </c>
      <c r="AA24">
        <f t="shared" si="8"/>
        <v>5.6518817457944497</v>
      </c>
      <c r="AB24">
        <f t="array" ref="AB24">EXP(SUMPRODUCT(TRANSPOSE(N$4:N$10),E24:K24))</f>
        <v>1.1883175431172039</v>
      </c>
      <c r="AC24" s="4">
        <f t="shared" si="14"/>
        <v>15.191888351808801</v>
      </c>
      <c r="AD24" s="4">
        <f t="shared" si="15"/>
        <v>15.191888351808801</v>
      </c>
      <c r="AE24">
        <f t="shared" si="9"/>
        <v>4.6836636716418711</v>
      </c>
      <c r="AF24">
        <f t="shared" si="10"/>
        <v>25.021467951784963</v>
      </c>
    </row>
    <row r="25" spans="1:32" x14ac:dyDescent="0.2">
      <c r="A25" s="1">
        <v>34882</v>
      </c>
      <c r="B25">
        <v>5296</v>
      </c>
      <c r="C25">
        <v>2590.5</v>
      </c>
      <c r="D25">
        <f t="shared" si="0"/>
        <v>5.2960000000000003</v>
      </c>
      <c r="E25">
        <f t="shared" si="0"/>
        <v>2.5905</v>
      </c>
      <c r="F25">
        <v>0</v>
      </c>
      <c r="G25">
        <v>0</v>
      </c>
      <c r="H25">
        <f t="shared" si="16"/>
        <v>0.38187181622184624</v>
      </c>
      <c r="I25">
        <v>0</v>
      </c>
      <c r="J25">
        <v>0</v>
      </c>
      <c r="K25">
        <v>0</v>
      </c>
      <c r="M25">
        <v>13</v>
      </c>
      <c r="N25">
        <f t="shared" si="11"/>
        <v>82.46</v>
      </c>
      <c r="O25">
        <f t="shared" si="1"/>
        <v>3.9464331231728433E-2</v>
      </c>
      <c r="P25">
        <f t="shared" si="12"/>
        <v>2.6991259831283809E-3</v>
      </c>
      <c r="Q25">
        <f t="shared" si="2"/>
        <v>0.81540216948052646</v>
      </c>
      <c r="R25">
        <f t="shared" si="13"/>
        <v>7.8019076468238691E-3</v>
      </c>
      <c r="S25">
        <f t="shared" si="3"/>
        <v>3.9474139366339298E-2</v>
      </c>
      <c r="T25">
        <f t="shared" si="3"/>
        <v>2.6991904841321729E-3</v>
      </c>
      <c r="U25">
        <f t="shared" si="4"/>
        <v>-31.324798656093439</v>
      </c>
      <c r="V25">
        <f t="shared" si="5"/>
        <v>78.928662463456874</v>
      </c>
      <c r="W25">
        <f t="shared" si="6"/>
        <v>5.3982519662567618</v>
      </c>
      <c r="X25">
        <f t="shared" si="7"/>
        <v>1630.804338961053</v>
      </c>
      <c r="Y25">
        <f t="shared" si="7"/>
        <v>15.603815293647738</v>
      </c>
      <c r="Z25">
        <f t="shared" si="8"/>
        <v>78.948278732678602</v>
      </c>
      <c r="AA25">
        <f t="shared" si="8"/>
        <v>5.3983809682643464</v>
      </c>
      <c r="AB25">
        <f t="array" ref="AB25">EXP(SUMPRODUCT(TRANSPOSE(N$4:N$10),E25:K25))</f>
        <v>1.1383197277023054</v>
      </c>
      <c r="AC25" s="4">
        <f t="shared" si="14"/>
        <v>16.330208079511106</v>
      </c>
      <c r="AD25" s="4">
        <f t="shared" si="15"/>
        <v>16.330208079511106</v>
      </c>
      <c r="AE25">
        <f t="shared" si="9"/>
        <v>4.2586966618013484</v>
      </c>
      <c r="AF25">
        <f t="shared" si="10"/>
        <v>1.9331753826349352</v>
      </c>
    </row>
    <row r="26" spans="1:32" x14ac:dyDescent="0.2">
      <c r="A26" s="1">
        <v>34889</v>
      </c>
      <c r="B26">
        <v>4809</v>
      </c>
      <c r="C26">
        <v>1952.1</v>
      </c>
      <c r="D26">
        <f t="shared" si="0"/>
        <v>4.8090000000000002</v>
      </c>
      <c r="E26">
        <f t="shared" si="0"/>
        <v>1.9520999999999999</v>
      </c>
      <c r="F26">
        <v>0</v>
      </c>
      <c r="G26">
        <v>0</v>
      </c>
      <c r="H26">
        <f t="shared" si="16"/>
        <v>0.33280630898314817</v>
      </c>
      <c r="I26">
        <v>0</v>
      </c>
      <c r="J26">
        <v>0</v>
      </c>
      <c r="K26">
        <v>0</v>
      </c>
      <c r="M26">
        <v>14</v>
      </c>
      <c r="N26">
        <f t="shared" si="11"/>
        <v>87.268999999999991</v>
      </c>
      <c r="O26">
        <f t="shared" si="1"/>
        <v>4.2090400022777197E-2</v>
      </c>
      <c r="P26">
        <f t="shared" si="12"/>
        <v>2.6260687910487635E-3</v>
      </c>
      <c r="Q26">
        <f t="shared" si="2"/>
        <v>0.82226076188193864</v>
      </c>
      <c r="R26">
        <f t="shared" si="13"/>
        <v>6.858592401412178E-3</v>
      </c>
      <c r="S26">
        <f t="shared" si="3"/>
        <v>4.2100261658015649E-2</v>
      </c>
      <c r="T26">
        <f t="shared" si="3"/>
        <v>2.6261222916763496E-3</v>
      </c>
      <c r="U26">
        <f t="shared" si="4"/>
        <v>-28.576265508594176</v>
      </c>
      <c r="V26">
        <f t="shared" si="5"/>
        <v>84.180800045554392</v>
      </c>
      <c r="W26">
        <f t="shared" si="6"/>
        <v>5.2521375820975269</v>
      </c>
      <c r="X26">
        <f t="shared" si="7"/>
        <v>1644.5215237638772</v>
      </c>
      <c r="Y26">
        <f t="shared" si="7"/>
        <v>13.717184802824356</v>
      </c>
      <c r="Z26">
        <f t="shared" si="8"/>
        <v>84.200523316031294</v>
      </c>
      <c r="AA26">
        <f t="shared" si="8"/>
        <v>5.2522445833526996</v>
      </c>
      <c r="AB26">
        <f t="array" ref="AB26">EXP(SUMPRODUCT(TRANSPOSE(N$4:N$10),E26:K26))</f>
        <v>1.1106174733471936</v>
      </c>
      <c r="AC26" s="4">
        <f t="shared" si="14"/>
        <v>17.4408255528583</v>
      </c>
      <c r="AD26" s="4">
        <f t="shared" si="15"/>
        <v>17.4408255528583</v>
      </c>
      <c r="AE26">
        <f t="shared" si="9"/>
        <v>3.5161130343749756</v>
      </c>
      <c r="AF26">
        <f t="shared" si="10"/>
        <v>9.2169803150904439</v>
      </c>
    </row>
    <row r="27" spans="1:32" x14ac:dyDescent="0.2">
      <c r="A27" s="1">
        <v>34896</v>
      </c>
      <c r="B27">
        <v>4154</v>
      </c>
      <c r="C27">
        <v>1406.1</v>
      </c>
      <c r="D27">
        <f t="shared" si="0"/>
        <v>4.1539999999999999</v>
      </c>
      <c r="E27">
        <f t="shared" si="0"/>
        <v>1.4060999999999999</v>
      </c>
      <c r="F27">
        <v>0</v>
      </c>
      <c r="G27">
        <v>0</v>
      </c>
      <c r="H27">
        <f t="shared" si="16"/>
        <v>0.29004507427340825</v>
      </c>
      <c r="I27">
        <v>0</v>
      </c>
      <c r="J27">
        <v>0</v>
      </c>
      <c r="K27">
        <v>0</v>
      </c>
      <c r="M27">
        <v>15</v>
      </c>
      <c r="N27">
        <f t="shared" si="11"/>
        <v>91.422999999999988</v>
      </c>
      <c r="O27">
        <f t="shared" si="1"/>
        <v>4.4654348487334961E-2</v>
      </c>
      <c r="P27">
        <f t="shared" si="12"/>
        <v>2.5639484645577637E-3</v>
      </c>
      <c r="Q27">
        <f t="shared" si="2"/>
        <v>0.82836247267334862</v>
      </c>
      <c r="R27">
        <f t="shared" si="13"/>
        <v>6.1017107914099755E-3</v>
      </c>
      <c r="S27">
        <f t="shared" si="3"/>
        <v>4.4664254841167365E-2</v>
      </c>
      <c r="T27">
        <f t="shared" si="3"/>
        <v>2.5639931831517187E-3</v>
      </c>
      <c r="U27">
        <f t="shared" si="4"/>
        <v>-24.783550761802775</v>
      </c>
      <c r="V27">
        <f t="shared" si="5"/>
        <v>89.308696974669914</v>
      </c>
      <c r="W27">
        <f t="shared" si="6"/>
        <v>5.1278969291155274</v>
      </c>
      <c r="X27">
        <f t="shared" si="7"/>
        <v>1656.7249453466973</v>
      </c>
      <c r="Y27">
        <f t="shared" si="7"/>
        <v>12.203421582819951</v>
      </c>
      <c r="Z27">
        <f t="shared" si="8"/>
        <v>89.328509682334726</v>
      </c>
      <c r="AA27">
        <f t="shared" si="8"/>
        <v>5.1279863663034373</v>
      </c>
      <c r="AB27">
        <f t="array" ref="AB27">EXP(SUMPRODUCT(TRANSPOSE(N$4:N$10),E27:K27))</f>
        <v>1.087319932559109</v>
      </c>
      <c r="AC27" s="4">
        <f t="shared" si="14"/>
        <v>18.528145485417408</v>
      </c>
      <c r="AD27" s="4">
        <f t="shared" si="15"/>
        <v>18.528145485417408</v>
      </c>
      <c r="AE27">
        <f t="shared" si="9"/>
        <v>2.290988392051521</v>
      </c>
      <c r="AF27">
        <f t="shared" si="10"/>
        <v>23.4469515239152</v>
      </c>
    </row>
    <row r="28" spans="1:32" x14ac:dyDescent="0.2">
      <c r="A28" s="1">
        <v>34903</v>
      </c>
      <c r="B28">
        <v>4730</v>
      </c>
      <c r="C28">
        <v>1088.5999999999999</v>
      </c>
      <c r="D28">
        <f t="shared" si="0"/>
        <v>4.7300000000000004</v>
      </c>
      <c r="E28">
        <f t="shared" si="0"/>
        <v>1.0886</v>
      </c>
      <c r="F28">
        <v>0</v>
      </c>
      <c r="G28">
        <v>0</v>
      </c>
      <c r="H28">
        <f t="shared" si="16"/>
        <v>0.25277809596610346</v>
      </c>
      <c r="I28">
        <v>0</v>
      </c>
      <c r="J28">
        <v>0</v>
      </c>
      <c r="K28">
        <v>0</v>
      </c>
      <c r="M28">
        <v>16</v>
      </c>
      <c r="N28">
        <f t="shared" si="11"/>
        <v>96.152999999999992</v>
      </c>
      <c r="O28">
        <f t="shared" si="1"/>
        <v>4.7175012891627621E-2</v>
      </c>
      <c r="P28">
        <f t="shared" si="12"/>
        <v>2.5206644042926607E-3</v>
      </c>
      <c r="Q28">
        <f t="shared" si="2"/>
        <v>0.83386622402425803</v>
      </c>
      <c r="R28">
        <f t="shared" si="13"/>
        <v>5.5037513509094138E-3</v>
      </c>
      <c r="S28">
        <f t="shared" si="3"/>
        <v>4.7184956952756776E-2</v>
      </c>
      <c r="T28">
        <f t="shared" si="3"/>
        <v>2.5207021115894132E-3</v>
      </c>
      <c r="U28">
        <f t="shared" si="4"/>
        <v>-28.300620196624536</v>
      </c>
      <c r="V28">
        <f t="shared" si="5"/>
        <v>94.350025783255248</v>
      </c>
      <c r="W28">
        <f t="shared" si="6"/>
        <v>5.0413288085853214</v>
      </c>
      <c r="X28">
        <f t="shared" si="7"/>
        <v>1667.7324480485161</v>
      </c>
      <c r="Y28">
        <f t="shared" si="7"/>
        <v>11.007502701818828</v>
      </c>
      <c r="Z28">
        <f t="shared" si="8"/>
        <v>94.36991390551357</v>
      </c>
      <c r="AA28">
        <f t="shared" si="8"/>
        <v>5.0414042231788256</v>
      </c>
      <c r="AB28">
        <f t="array" ref="AB28">EXP(SUMPRODUCT(TRANSPOSE(N$4:N$10),E28:K28))</f>
        <v>1.0718443363467633</v>
      </c>
      <c r="AC28" s="4">
        <f t="shared" si="14"/>
        <v>19.599989821764172</v>
      </c>
      <c r="AD28" s="4">
        <f t="shared" si="15"/>
        <v>19.599989821764172</v>
      </c>
      <c r="AE28">
        <f t="shared" si="9"/>
        <v>1.8544258572134218</v>
      </c>
      <c r="AF28">
        <f t="shared" si="10"/>
        <v>6.5835987987066638</v>
      </c>
    </row>
    <row r="29" spans="1:32" x14ac:dyDescent="0.2">
      <c r="A29" s="1">
        <v>34910</v>
      </c>
      <c r="B29">
        <v>4135</v>
      </c>
      <c r="C29">
        <v>596.5</v>
      </c>
      <c r="D29">
        <f t="shared" si="0"/>
        <v>4.1349999999999998</v>
      </c>
      <c r="E29">
        <f t="shared" si="0"/>
        <v>0.59650000000000003</v>
      </c>
      <c r="F29">
        <v>0</v>
      </c>
      <c r="G29">
        <v>0</v>
      </c>
      <c r="H29">
        <f t="shared" si="16"/>
        <v>0.22029943435625082</v>
      </c>
      <c r="I29">
        <v>0</v>
      </c>
      <c r="J29">
        <v>0</v>
      </c>
      <c r="K29">
        <v>0</v>
      </c>
      <c r="M29">
        <v>17</v>
      </c>
      <c r="N29">
        <f t="shared" si="11"/>
        <v>100.288</v>
      </c>
      <c r="O29">
        <f t="shared" si="1"/>
        <v>4.9643853315310738E-2</v>
      </c>
      <c r="P29">
        <f t="shared" si="12"/>
        <v>2.4688404236831163E-3</v>
      </c>
      <c r="Q29">
        <f t="shared" si="2"/>
        <v>0.83884136769293149</v>
      </c>
      <c r="R29">
        <f t="shared" si="13"/>
        <v>4.9751436686734651E-3</v>
      </c>
      <c r="S29">
        <f t="shared" si="3"/>
        <v>4.96538290570184E-2</v>
      </c>
      <c r="T29">
        <f t="shared" si="3"/>
        <v>2.4688721042616254E-3</v>
      </c>
      <c r="U29">
        <f t="shared" si="4"/>
        <v>-24.826514654864297</v>
      </c>
      <c r="V29">
        <f t="shared" si="5"/>
        <v>99.287706630621472</v>
      </c>
      <c r="W29">
        <f t="shared" si="6"/>
        <v>4.9376808473662326</v>
      </c>
      <c r="X29">
        <f t="shared" si="7"/>
        <v>1677.682735385863</v>
      </c>
      <c r="Y29">
        <f t="shared" si="7"/>
        <v>9.9502873373469303</v>
      </c>
      <c r="Z29">
        <f t="shared" si="8"/>
        <v>99.307658114036798</v>
      </c>
      <c r="AA29">
        <f t="shared" si="8"/>
        <v>4.9377442085232497</v>
      </c>
      <c r="AB29">
        <f t="array" ref="AB29">EXP(SUMPRODUCT(TRANSPOSE(N$4:N$10),E29:K29))</f>
        <v>1.0525906543151879</v>
      </c>
      <c r="AC29" s="4">
        <f t="shared" si="14"/>
        <v>20.652580476079361</v>
      </c>
      <c r="AD29" s="4">
        <f t="shared" si="15"/>
        <v>20.652580476079361</v>
      </c>
      <c r="AE29">
        <f t="shared" si="9"/>
        <v>0.97752660932833335</v>
      </c>
      <c r="AF29">
        <f t="shared" si="10"/>
        <v>19.413402866342199</v>
      </c>
    </row>
    <row r="30" spans="1:32" x14ac:dyDescent="0.2">
      <c r="A30" s="1">
        <v>34917</v>
      </c>
      <c r="B30">
        <v>3915</v>
      </c>
      <c r="C30">
        <v>508.8</v>
      </c>
      <c r="D30">
        <f t="shared" si="0"/>
        <v>3.915</v>
      </c>
      <c r="E30">
        <f t="shared" si="0"/>
        <v>0.50880000000000003</v>
      </c>
      <c r="F30">
        <v>0</v>
      </c>
      <c r="G30">
        <v>0</v>
      </c>
      <c r="H30">
        <f t="shared" si="16"/>
        <v>0.19199385370871694</v>
      </c>
      <c r="I30">
        <v>0</v>
      </c>
      <c r="J30">
        <v>0</v>
      </c>
      <c r="K30">
        <v>0</v>
      </c>
      <c r="M30">
        <v>18</v>
      </c>
      <c r="N30">
        <f t="shared" si="11"/>
        <v>104.203</v>
      </c>
      <c r="O30">
        <f t="shared" si="1"/>
        <v>5.2089377319041619E-2</v>
      </c>
      <c r="P30">
        <f t="shared" si="12"/>
        <v>2.4455240037308812E-3</v>
      </c>
      <c r="Q30">
        <f t="shared" si="2"/>
        <v>0.84341244460342857</v>
      </c>
      <c r="R30">
        <f t="shared" si="13"/>
        <v>4.5710769104970739E-3</v>
      </c>
      <c r="S30">
        <f t="shared" si="3"/>
        <v>5.2099379928505961E-2</v>
      </c>
      <c r="T30">
        <f t="shared" si="3"/>
        <v>2.4455508714875552E-3</v>
      </c>
      <c r="U30">
        <f t="shared" si="4"/>
        <v>-23.542793290013119</v>
      </c>
      <c r="V30">
        <f t="shared" si="5"/>
        <v>104.17875463808323</v>
      </c>
      <c r="W30">
        <f t="shared" si="6"/>
        <v>4.8910480074617624</v>
      </c>
      <c r="X30">
        <f t="shared" si="7"/>
        <v>1686.8248892068571</v>
      </c>
      <c r="Y30">
        <f t="shared" si="7"/>
        <v>9.1421538209941478</v>
      </c>
      <c r="Z30">
        <f t="shared" si="8"/>
        <v>104.19875985701192</v>
      </c>
      <c r="AA30">
        <f t="shared" si="8"/>
        <v>4.8911017429751098</v>
      </c>
      <c r="AB30">
        <f t="array" ref="AB30">EXP(SUMPRODUCT(TRANSPOSE(N$4:N$10),E30:K30))</f>
        <v>1.0453792162507347</v>
      </c>
      <c r="AC30" s="4">
        <f t="shared" si="14"/>
        <v>21.697959692330095</v>
      </c>
      <c r="AD30" s="4">
        <f t="shared" si="15"/>
        <v>21.697959692330095</v>
      </c>
      <c r="AE30">
        <f t="shared" si="9"/>
        <v>4.069117960213405E-3</v>
      </c>
      <c r="AF30">
        <f t="shared" si="10"/>
        <v>24.932356142403826</v>
      </c>
    </row>
    <row r="31" spans="1:32" x14ac:dyDescent="0.2">
      <c r="A31" s="1">
        <v>34924</v>
      </c>
      <c r="B31">
        <v>3407</v>
      </c>
      <c r="C31">
        <v>321</v>
      </c>
      <c r="D31">
        <f t="shared" si="0"/>
        <v>3.407</v>
      </c>
      <c r="E31">
        <f t="shared" si="0"/>
        <v>0.32100000000000001</v>
      </c>
      <c r="F31">
        <v>0</v>
      </c>
      <c r="G31">
        <v>0</v>
      </c>
      <c r="H31">
        <f t="shared" si="16"/>
        <v>0.16732516799073785</v>
      </c>
      <c r="I31">
        <v>0</v>
      </c>
      <c r="J31">
        <v>0</v>
      </c>
      <c r="K31">
        <v>0</v>
      </c>
      <c r="M31">
        <v>19</v>
      </c>
      <c r="N31">
        <f t="shared" si="11"/>
        <v>107.61</v>
      </c>
      <c r="O31">
        <f t="shared" si="1"/>
        <v>5.450694403106271E-2</v>
      </c>
      <c r="P31">
        <f t="shared" si="12"/>
        <v>2.4175667120210909E-3</v>
      </c>
      <c r="Q31">
        <f t="shared" si="2"/>
        <v>0.84762120244759509</v>
      </c>
      <c r="R31">
        <f t="shared" si="13"/>
        <v>4.2087578441665219E-3</v>
      </c>
      <c r="S31">
        <f t="shared" si="3"/>
        <v>5.4516969281830092E-2</v>
      </c>
      <c r="T31">
        <f t="shared" si="3"/>
        <v>2.4175893533241333E-3</v>
      </c>
      <c r="U31">
        <f t="shared" si="4"/>
        <v>-20.52712174952951</v>
      </c>
      <c r="V31">
        <f t="shared" si="5"/>
        <v>109.01388806212542</v>
      </c>
      <c r="W31">
        <f t="shared" si="6"/>
        <v>4.8351334240421817</v>
      </c>
      <c r="X31">
        <f t="shared" si="7"/>
        <v>1695.2424048951902</v>
      </c>
      <c r="Y31">
        <f t="shared" si="7"/>
        <v>8.4175156883330438</v>
      </c>
      <c r="Z31">
        <f t="shared" si="8"/>
        <v>109.03393856366017</v>
      </c>
      <c r="AA31">
        <f t="shared" si="8"/>
        <v>4.835178706648267</v>
      </c>
      <c r="AB31">
        <f t="array" ref="AB31">EXP(SUMPRODUCT(TRANSPOSE(N$4:N$10),E31:K31))</f>
        <v>1.0361124444621732</v>
      </c>
      <c r="AC31" s="4">
        <f t="shared" si="14"/>
        <v>22.734072136792268</v>
      </c>
      <c r="AD31" s="4">
        <f t="shared" si="15"/>
        <v>22.734072136792268</v>
      </c>
      <c r="AE31">
        <f t="shared" si="9"/>
        <v>1.3232399996842046</v>
      </c>
      <c r="AF31">
        <f t="shared" si="10"/>
        <v>41.918952352458675</v>
      </c>
    </row>
    <row r="32" spans="1:32" x14ac:dyDescent="0.2">
      <c r="A32" s="1">
        <v>34931</v>
      </c>
      <c r="B32">
        <v>3315</v>
      </c>
      <c r="C32">
        <v>207.4</v>
      </c>
      <c r="D32">
        <f t="shared" si="0"/>
        <v>3.3149999999999999</v>
      </c>
      <c r="E32">
        <f t="shared" si="0"/>
        <v>0.2074</v>
      </c>
      <c r="F32">
        <v>0</v>
      </c>
      <c r="G32">
        <v>0</v>
      </c>
      <c r="H32">
        <f t="shared" si="16"/>
        <v>0.14582608402457151</v>
      </c>
      <c r="I32">
        <f>$P$8^(M32-$M$32)</f>
        <v>1</v>
      </c>
      <c r="J32">
        <v>0</v>
      </c>
      <c r="K32">
        <v>0</v>
      </c>
      <c r="M32">
        <v>20</v>
      </c>
      <c r="N32">
        <f t="shared" si="11"/>
        <v>110.925</v>
      </c>
      <c r="O32">
        <f t="shared" si="1"/>
        <v>5.6077217246095823E-2</v>
      </c>
      <c r="P32">
        <f t="shared" si="12"/>
        <v>1.5702732150331133E-3</v>
      </c>
      <c r="Q32">
        <f t="shared" si="2"/>
        <v>0.8502055744469158</v>
      </c>
      <c r="R32">
        <f t="shared" si="13"/>
        <v>2.5843719993207115E-3</v>
      </c>
      <c r="S32">
        <f t="shared" si="3"/>
        <v>5.608725531543822E-2</v>
      </c>
      <c r="T32">
        <f t="shared" si="3"/>
        <v>1.5702860336081262E-3</v>
      </c>
      <c r="U32">
        <f t="shared" si="4"/>
        <v>-21.403289176712629</v>
      </c>
      <c r="V32">
        <f t="shared" si="5"/>
        <v>112.15443449219164</v>
      </c>
      <c r="W32">
        <f t="shared" si="6"/>
        <v>3.1405464300662267</v>
      </c>
      <c r="X32">
        <f t="shared" si="7"/>
        <v>1700.4111488938315</v>
      </c>
      <c r="Y32">
        <f t="shared" si="7"/>
        <v>5.168743998641423</v>
      </c>
      <c r="Z32">
        <f t="shared" si="8"/>
        <v>112.17451063087644</v>
      </c>
      <c r="AA32">
        <f t="shared" si="8"/>
        <v>3.1405720672162527</v>
      </c>
      <c r="AB32">
        <f t="array" ref="AB32">EXP(SUMPRODUCT(TRANSPOSE(N$4:N$10),E32:K32))</f>
        <v>0.67441841364150756</v>
      </c>
      <c r="AC32" s="4">
        <f t="shared" si="14"/>
        <v>23.408490550433775</v>
      </c>
      <c r="AD32" s="4">
        <f t="shared" si="15"/>
        <v>23.408490550433775</v>
      </c>
      <c r="AE32">
        <f t="shared" si="9"/>
        <v>1.1264463654509294</v>
      </c>
      <c r="AF32">
        <f t="shared" si="10"/>
        <v>5.2617777611990117</v>
      </c>
    </row>
    <row r="33" spans="1:32" x14ac:dyDescent="0.2">
      <c r="A33" s="1">
        <v>34938</v>
      </c>
      <c r="B33">
        <v>3246</v>
      </c>
      <c r="C33">
        <v>115.5</v>
      </c>
      <c r="D33">
        <f t="shared" si="0"/>
        <v>3.246</v>
      </c>
      <c r="E33">
        <f t="shared" si="0"/>
        <v>0.11550000000000001</v>
      </c>
      <c r="F33">
        <v>0</v>
      </c>
      <c r="G33">
        <v>0</v>
      </c>
      <c r="H33">
        <f t="shared" si="16"/>
        <v>0.12708934966148372</v>
      </c>
      <c r="I33">
        <f t="shared" ref="I33:I64" si="17">$P$8^(M33-$M$32)</f>
        <v>0.40212651702080071</v>
      </c>
      <c r="J33">
        <v>0</v>
      </c>
      <c r="K33">
        <v>0</v>
      </c>
      <c r="M33">
        <v>21</v>
      </c>
      <c r="N33">
        <f t="shared" si="11"/>
        <v>114.17099999999999</v>
      </c>
      <c r="O33">
        <f t="shared" si="1"/>
        <v>5.8084447159990504E-2</v>
      </c>
      <c r="P33">
        <f t="shared" si="12"/>
        <v>2.0072299138946814E-3</v>
      </c>
      <c r="Q33">
        <f t="shared" si="2"/>
        <v>0.85335262926686184</v>
      </c>
      <c r="R33">
        <f t="shared" si="13"/>
        <v>3.147054819946038E-3</v>
      </c>
      <c r="S33">
        <f t="shared" si="3"/>
        <v>5.8094499637131515E-2</v>
      </c>
      <c r="T33">
        <f t="shared" si="3"/>
        <v>2.0072443216932966E-3</v>
      </c>
      <c r="U33">
        <f t="shared" si="4"/>
        <v>-20.160881595929542</v>
      </c>
      <c r="V33">
        <f t="shared" si="5"/>
        <v>116.16889431998101</v>
      </c>
      <c r="W33">
        <f t="shared" si="6"/>
        <v>4.0144598277893628</v>
      </c>
      <c r="X33">
        <f t="shared" si="7"/>
        <v>1706.7052585337237</v>
      </c>
      <c r="Y33">
        <f t="shared" si="7"/>
        <v>6.2941096398920759</v>
      </c>
      <c r="Z33">
        <f t="shared" si="8"/>
        <v>116.18899927426304</v>
      </c>
      <c r="AA33">
        <f t="shared" si="8"/>
        <v>4.0144886433865929</v>
      </c>
      <c r="AB33">
        <f t="array" ref="AB33">EXP(SUMPRODUCT(TRANSPOSE(N$4:N$10),E33:K33))</f>
        <v>0.86374129862783433</v>
      </c>
      <c r="AC33" s="4">
        <f t="shared" si="14"/>
        <v>24.272231849061608</v>
      </c>
      <c r="AD33" s="4">
        <f t="shared" si="15"/>
        <v>24.272231849061608</v>
      </c>
      <c r="AE33">
        <f t="shared" si="9"/>
        <v>1.7675235167100645</v>
      </c>
      <c r="AF33">
        <f t="shared" si="10"/>
        <v>23.674942803037368</v>
      </c>
    </row>
    <row r="34" spans="1:32" x14ac:dyDescent="0.2">
      <c r="A34" s="1">
        <v>34945</v>
      </c>
      <c r="B34">
        <v>2656</v>
      </c>
      <c r="C34">
        <v>185</v>
      </c>
      <c r="D34">
        <f t="shared" si="0"/>
        <v>2.6560000000000001</v>
      </c>
      <c r="E34">
        <f t="shared" si="0"/>
        <v>0.185</v>
      </c>
      <c r="F34">
        <v>0</v>
      </c>
      <c r="G34">
        <v>0</v>
      </c>
      <c r="H34">
        <f t="shared" si="16"/>
        <v>0.11076003929898669</v>
      </c>
      <c r="I34">
        <f t="shared" si="17"/>
        <v>0.16170573569128033</v>
      </c>
      <c r="J34">
        <v>0</v>
      </c>
      <c r="K34">
        <v>1</v>
      </c>
      <c r="M34">
        <v>22</v>
      </c>
      <c r="N34">
        <f t="shared" si="11"/>
        <v>116.827</v>
      </c>
      <c r="O34">
        <f t="shared" si="1"/>
        <v>5.9057152183492279E-2</v>
      </c>
      <c r="P34">
        <f t="shared" si="12"/>
        <v>9.7270502350177424E-4</v>
      </c>
      <c r="Q34">
        <f t="shared" si="2"/>
        <v>0.85481859956581396</v>
      </c>
      <c r="R34">
        <f t="shared" si="13"/>
        <v>1.4659702989521239E-3</v>
      </c>
      <c r="S34">
        <f t="shared" si="3"/>
        <v>5.9067210895684584E-2</v>
      </c>
      <c r="T34">
        <f t="shared" si="3"/>
        <v>9.7271125855306569E-4</v>
      </c>
      <c r="U34">
        <f t="shared" si="4"/>
        <v>-18.420484214729175</v>
      </c>
      <c r="V34">
        <f t="shared" si="5"/>
        <v>118.11430436698456</v>
      </c>
      <c r="W34">
        <f t="shared" si="6"/>
        <v>1.9454100470035485</v>
      </c>
      <c r="X34">
        <f t="shared" si="7"/>
        <v>1709.637199131628</v>
      </c>
      <c r="Y34">
        <f t="shared" si="7"/>
        <v>2.9319405979042479</v>
      </c>
      <c r="Z34">
        <f t="shared" si="8"/>
        <v>118.13442179136915</v>
      </c>
      <c r="AA34">
        <f t="shared" si="8"/>
        <v>1.9454225171061315</v>
      </c>
      <c r="AB34">
        <f t="array" ref="AB34">EXP(SUMPRODUCT(TRANSPOSE(N$4:N$10),E34:K34))</f>
        <v>0.41923939097307883</v>
      </c>
      <c r="AC34" s="4">
        <f t="shared" si="14"/>
        <v>24.691471240034687</v>
      </c>
      <c r="AD34" s="4">
        <f t="shared" si="15"/>
        <v>24.691471240034687</v>
      </c>
      <c r="AE34">
        <f t="shared" si="9"/>
        <v>1.1191092738572002</v>
      </c>
      <c r="AF34">
        <f t="shared" si="10"/>
        <v>26.753670289678787</v>
      </c>
    </row>
    <row r="35" spans="1:32" x14ac:dyDescent="0.2">
      <c r="A35" s="1">
        <v>34952</v>
      </c>
      <c r="B35">
        <v>2224</v>
      </c>
      <c r="C35">
        <v>239.8</v>
      </c>
      <c r="D35">
        <f t="shared" si="0"/>
        <v>2.2240000000000002</v>
      </c>
      <c r="E35">
        <f t="shared" si="0"/>
        <v>0.23980000000000001</v>
      </c>
      <c r="F35">
        <v>0</v>
      </c>
      <c r="G35">
        <v>0</v>
      </c>
      <c r="H35">
        <f t="shared" si="16"/>
        <v>9.6528830607676058E-2</v>
      </c>
      <c r="I35">
        <f t="shared" si="17"/>
        <v>6.5026164275820739E-2</v>
      </c>
      <c r="J35">
        <v>0</v>
      </c>
      <c r="K35">
        <v>1</v>
      </c>
      <c r="M35">
        <v>23</v>
      </c>
      <c r="N35">
        <f t="shared" si="11"/>
        <v>119.051</v>
      </c>
      <c r="O35">
        <f t="shared" si="1"/>
        <v>6.0068494142231366E-2</v>
      </c>
      <c r="P35">
        <f t="shared" si="12"/>
        <v>1.0113419587390871E-3</v>
      </c>
      <c r="Q35">
        <f t="shared" si="2"/>
        <v>0.85630416095524076</v>
      </c>
      <c r="R35">
        <f t="shared" si="13"/>
        <v>1.4855613894267927E-3</v>
      </c>
      <c r="S35">
        <f t="shared" si="3"/>
        <v>6.0078558848728598E-2</v>
      </c>
      <c r="T35">
        <f t="shared" si="3"/>
        <v>1.0113479530440199E-3</v>
      </c>
      <c r="U35">
        <f t="shared" si="4"/>
        <v>-15.337752017634985</v>
      </c>
      <c r="V35">
        <f t="shared" si="5"/>
        <v>120.13698828446273</v>
      </c>
      <c r="W35">
        <f t="shared" si="6"/>
        <v>2.0226839174781741</v>
      </c>
      <c r="X35">
        <f t="shared" si="7"/>
        <v>1712.6083219104814</v>
      </c>
      <c r="Y35">
        <f t="shared" si="7"/>
        <v>2.9711227788535854</v>
      </c>
      <c r="Z35">
        <f t="shared" si="8"/>
        <v>120.1571176974572</v>
      </c>
      <c r="AA35">
        <f t="shared" si="8"/>
        <v>2.0226959060880394</v>
      </c>
      <c r="AB35">
        <f t="array" ref="AB35">EXP(SUMPRODUCT(TRANSPOSE(N$4:N$10),E35:K35))</f>
        <v>0.43635700404721145</v>
      </c>
      <c r="AC35" s="4">
        <f t="shared" si="14"/>
        <v>25.127828244081897</v>
      </c>
      <c r="AD35" s="4">
        <f t="shared" si="15"/>
        <v>25.127828244081897</v>
      </c>
      <c r="AE35">
        <f t="shared" si="9"/>
        <v>0.92911247906963701</v>
      </c>
      <c r="AF35">
        <f t="shared" si="10"/>
        <v>9.0514430715809713</v>
      </c>
    </row>
    <row r="36" spans="1:32" x14ac:dyDescent="0.2">
      <c r="A36" s="1">
        <v>34959</v>
      </c>
      <c r="B36">
        <v>2324</v>
      </c>
      <c r="C36">
        <v>187.1</v>
      </c>
      <c r="D36">
        <f t="shared" si="0"/>
        <v>2.3239999999999998</v>
      </c>
      <c r="E36">
        <f t="shared" si="0"/>
        <v>0.18709999999999999</v>
      </c>
      <c r="F36">
        <v>0</v>
      </c>
      <c r="G36">
        <v>0</v>
      </c>
      <c r="H36">
        <f t="shared" si="16"/>
        <v>8.4126145110266892E-2</v>
      </c>
      <c r="I36">
        <f t="shared" si="17"/>
        <v>2.6148744955458214E-2</v>
      </c>
      <c r="J36">
        <v>0</v>
      </c>
      <c r="K36">
        <v>1</v>
      </c>
      <c r="M36">
        <v>24</v>
      </c>
      <c r="N36">
        <f t="shared" si="11"/>
        <v>121.375</v>
      </c>
      <c r="O36">
        <f t="shared" si="1"/>
        <v>6.1092006708311164E-2</v>
      </c>
      <c r="P36">
        <f t="shared" si="12"/>
        <v>1.0235125660797983E-3</v>
      </c>
      <c r="Q36">
        <f t="shared" si="2"/>
        <v>0.85776914310476426</v>
      </c>
      <c r="R36">
        <f t="shared" si="13"/>
        <v>1.4649821495235082E-3</v>
      </c>
      <c r="S36">
        <f t="shared" si="3"/>
        <v>6.1102076995143431E-2</v>
      </c>
      <c r="T36">
        <f t="shared" si="3"/>
        <v>1.0235181464148299E-3</v>
      </c>
      <c r="U36">
        <f t="shared" si="4"/>
        <v>-15.999599899644052</v>
      </c>
      <c r="V36">
        <f t="shared" si="5"/>
        <v>122.18401341662232</v>
      </c>
      <c r="W36">
        <f t="shared" si="6"/>
        <v>2.0470251321595967</v>
      </c>
      <c r="X36">
        <f t="shared" si="7"/>
        <v>1715.5382862095285</v>
      </c>
      <c r="Y36">
        <f t="shared" si="7"/>
        <v>2.9299642990470165</v>
      </c>
      <c r="Z36">
        <f t="shared" si="8"/>
        <v>122.20415399028685</v>
      </c>
      <c r="AA36">
        <f t="shared" si="8"/>
        <v>2.0470362928296595</v>
      </c>
      <c r="AB36">
        <f t="array" ref="AB36">EXP(SUMPRODUCT(TRANSPOSE(N$4:N$10),E36:K36))</f>
        <v>0.44209181014634369</v>
      </c>
      <c r="AC36" s="4">
        <f t="shared" si="14"/>
        <v>25.569920054228241</v>
      </c>
      <c r="AD36" s="4">
        <f t="shared" si="15"/>
        <v>25.569920054228241</v>
      </c>
      <c r="AE36">
        <f t="shared" si="9"/>
        <v>0.68313408056589497</v>
      </c>
      <c r="AF36">
        <f t="shared" si="10"/>
        <v>11.917543337794337</v>
      </c>
    </row>
    <row r="37" spans="1:32" x14ac:dyDescent="0.2">
      <c r="A37" s="1">
        <v>34966</v>
      </c>
      <c r="B37">
        <v>2194</v>
      </c>
      <c r="C37">
        <v>107.2</v>
      </c>
      <c r="D37">
        <f t="shared" si="0"/>
        <v>2.194</v>
      </c>
      <c r="E37">
        <f t="shared" si="0"/>
        <v>0.1072</v>
      </c>
      <c r="F37">
        <v>0</v>
      </c>
      <c r="G37">
        <v>0</v>
      </c>
      <c r="H37">
        <f t="shared" si="16"/>
        <v>7.331704161917918E-2</v>
      </c>
      <c r="I37">
        <f t="shared" si="17"/>
        <v>1.0515103733403645E-2</v>
      </c>
      <c r="J37">
        <v>0</v>
      </c>
      <c r="K37">
        <v>1</v>
      </c>
      <c r="M37">
        <v>25</v>
      </c>
      <c r="N37">
        <f t="shared" si="11"/>
        <v>123.569</v>
      </c>
      <c r="O37">
        <f t="shared" si="1"/>
        <v>6.2117229640184846E-2</v>
      </c>
      <c r="P37">
        <f t="shared" si="12"/>
        <v>1.0252229318736816E-3</v>
      </c>
      <c r="Q37">
        <f t="shared" si="2"/>
        <v>0.85919938606024782</v>
      </c>
      <c r="R37">
        <f t="shared" si="13"/>
        <v>1.4302429554835516E-3</v>
      </c>
      <c r="S37">
        <f t="shared" si="3"/>
        <v>6.2127305046616538E-2</v>
      </c>
      <c r="T37">
        <f t="shared" si="3"/>
        <v>1.0252280514731081E-3</v>
      </c>
      <c r="U37">
        <f t="shared" si="4"/>
        <v>-15.100951402961512</v>
      </c>
      <c r="V37">
        <f t="shared" si="5"/>
        <v>124.23445928036969</v>
      </c>
      <c r="W37">
        <f t="shared" si="6"/>
        <v>2.0504458637473633</v>
      </c>
      <c r="X37">
        <f t="shared" si="7"/>
        <v>1718.3987721204956</v>
      </c>
      <c r="Y37">
        <f t="shared" si="7"/>
        <v>2.8604859109671033</v>
      </c>
      <c r="Z37">
        <f t="shared" si="8"/>
        <v>124.25461009323307</v>
      </c>
      <c r="AA37">
        <f t="shared" si="8"/>
        <v>2.0504561029462165</v>
      </c>
      <c r="AB37">
        <f t="array" ref="AB37">EXP(SUMPRODUCT(TRANSPOSE(N$4:N$10),E37:K37))</f>
        <v>0.44331939258305064</v>
      </c>
      <c r="AC37" s="4">
        <f t="shared" si="14"/>
        <v>26.013239446811291</v>
      </c>
      <c r="AD37" s="4">
        <f t="shared" si="15"/>
        <v>26.013239446811291</v>
      </c>
      <c r="AE37">
        <f t="shared" si="9"/>
        <v>0.55483988155044239</v>
      </c>
      <c r="AF37">
        <f t="shared" si="10"/>
        <v>6.5425659550493824</v>
      </c>
    </row>
    <row r="38" spans="1:32" x14ac:dyDescent="0.2">
      <c r="A38" s="1">
        <v>34973</v>
      </c>
      <c r="B38">
        <v>2177</v>
      </c>
      <c r="C38">
        <v>246.2</v>
      </c>
      <c r="D38">
        <f t="shared" si="0"/>
        <v>2.177</v>
      </c>
      <c r="E38">
        <f t="shared" si="0"/>
        <v>0.2462</v>
      </c>
      <c r="F38">
        <v>0</v>
      </c>
      <c r="G38">
        <v>0</v>
      </c>
      <c r="H38">
        <f t="shared" si="16"/>
        <v>6.3896765800248598E-2</v>
      </c>
      <c r="I38">
        <f t="shared" si="17"/>
        <v>4.2284020404260254E-3</v>
      </c>
      <c r="J38">
        <v>0</v>
      </c>
      <c r="K38">
        <f>$P$10^(M38-$M$38)</f>
        <v>1</v>
      </c>
      <c r="M38">
        <v>26</v>
      </c>
      <c r="N38">
        <f t="shared" si="11"/>
        <v>125.74600000000001</v>
      </c>
      <c r="O38">
        <f t="shared" si="1"/>
        <v>6.3146213945534435E-2</v>
      </c>
      <c r="P38">
        <f t="shared" si="12"/>
        <v>1.0289843053495895E-3</v>
      </c>
      <c r="Q38">
        <f t="shared" si="2"/>
        <v>0.86059897794910722</v>
      </c>
      <c r="R38">
        <f t="shared" si="13"/>
        <v>1.3995918888594083E-3</v>
      </c>
      <c r="S38">
        <f t="shared" si="3"/>
        <v>6.315629403657988E-2</v>
      </c>
      <c r="T38">
        <f t="shared" si="3"/>
        <v>1.0289889899633402E-3</v>
      </c>
      <c r="U38">
        <f t="shared" si="4"/>
        <v>-14.97597164224498</v>
      </c>
      <c r="V38">
        <f t="shared" si="5"/>
        <v>126.29242789106887</v>
      </c>
      <c r="W38">
        <f t="shared" si="6"/>
        <v>2.057968610699179</v>
      </c>
      <c r="X38">
        <f t="shared" si="7"/>
        <v>1721.1979558982146</v>
      </c>
      <c r="Y38">
        <f t="shared" si="7"/>
        <v>2.7991837777188167</v>
      </c>
      <c r="Z38">
        <f t="shared" si="8"/>
        <v>126.31258807315976</v>
      </c>
      <c r="AA38">
        <f t="shared" si="8"/>
        <v>2.0579779799266804</v>
      </c>
      <c r="AB38">
        <f t="array" ref="AB38">EXP(SUMPRODUCT(TRANSPOSE(N$4:N$10),E38:K38))</f>
        <v>0.44543885869844912</v>
      </c>
      <c r="AC38" s="4">
        <f t="shared" si="14"/>
        <v>26.458678305509739</v>
      </c>
      <c r="AD38" s="4">
        <f t="shared" si="15"/>
        <v>26.458678305509739</v>
      </c>
      <c r="AE38">
        <f t="shared" si="9"/>
        <v>0.45058138879944465</v>
      </c>
      <c r="AF38">
        <f t="shared" si="10"/>
        <v>5.467249429183263</v>
      </c>
    </row>
    <row r="39" spans="1:32" x14ac:dyDescent="0.2">
      <c r="A39" s="1">
        <v>34980</v>
      </c>
      <c r="B39">
        <v>2366</v>
      </c>
      <c r="C39">
        <v>156.9</v>
      </c>
      <c r="D39">
        <f t="shared" si="0"/>
        <v>2.3660000000000001</v>
      </c>
      <c r="E39">
        <f t="shared" si="0"/>
        <v>0.15690000000000001</v>
      </c>
      <c r="F39">
        <v>0</v>
      </c>
      <c r="G39">
        <v>0</v>
      </c>
      <c r="H39">
        <f t="shared" si="16"/>
        <v>5.5686871558982672E-2</v>
      </c>
      <c r="I39">
        <f t="shared" si="17"/>
        <v>1.7003525850801647E-3</v>
      </c>
      <c r="J39">
        <v>0</v>
      </c>
      <c r="K39">
        <f t="shared" ref="K39:K64" si="18">$P$10^(M39-$M$38)</f>
        <v>0.94351742945072747</v>
      </c>
      <c r="M39">
        <v>27</v>
      </c>
      <c r="N39">
        <f t="shared" si="11"/>
        <v>128.11200000000002</v>
      </c>
      <c r="O39">
        <f t="shared" si="1"/>
        <v>6.422018842052224E-2</v>
      </c>
      <c r="P39">
        <f t="shared" si="12"/>
        <v>1.0739744749878044E-3</v>
      </c>
      <c r="Q39">
        <f t="shared" si="2"/>
        <v>0.86202297007213746</v>
      </c>
      <c r="R39">
        <f t="shared" si="13"/>
        <v>1.4239921230302377E-3</v>
      </c>
      <c r="S39">
        <f t="shared" si="3"/>
        <v>6.423027293591721E-2</v>
      </c>
      <c r="T39">
        <f t="shared" si="3"/>
        <v>1.0739788993373322E-3</v>
      </c>
      <c r="U39">
        <f t="shared" si="4"/>
        <v>-16.174886744114936</v>
      </c>
      <c r="V39">
        <f t="shared" si="5"/>
        <v>128.44037684104447</v>
      </c>
      <c r="W39">
        <f t="shared" si="6"/>
        <v>2.1479489499756088</v>
      </c>
      <c r="X39">
        <f t="shared" si="7"/>
        <v>1724.0459401442749</v>
      </c>
      <c r="Y39">
        <f t="shared" si="7"/>
        <v>2.8479842460604754</v>
      </c>
      <c r="Z39">
        <f t="shared" si="8"/>
        <v>128.46054587183443</v>
      </c>
      <c r="AA39">
        <f t="shared" si="8"/>
        <v>2.1479577986746645</v>
      </c>
      <c r="AB39">
        <f t="array" ref="AB39">EXP(SUMPRODUCT(TRANSPOSE(N$4:N$10),E39:K39))</f>
        <v>0.46544268134582334</v>
      </c>
      <c r="AC39" s="4">
        <f t="shared" si="14"/>
        <v>26.924120986855563</v>
      </c>
      <c r="AD39" s="4">
        <f t="shared" si="15"/>
        <v>26.924120986855563</v>
      </c>
      <c r="AE39">
        <f t="shared" si="9"/>
        <v>0.27206340688959924</v>
      </c>
      <c r="AF39">
        <f t="shared" si="10"/>
        <v>9.2156467170471501</v>
      </c>
    </row>
    <row r="40" spans="1:32" x14ac:dyDescent="0.2">
      <c r="A40" s="1">
        <v>34987</v>
      </c>
      <c r="B40">
        <v>2402</v>
      </c>
      <c r="C40">
        <v>170.7</v>
      </c>
      <c r="D40">
        <f t="shared" si="0"/>
        <v>2.4020000000000001</v>
      </c>
      <c r="E40">
        <f t="shared" si="0"/>
        <v>0.17069999999999999</v>
      </c>
      <c r="F40">
        <v>0</v>
      </c>
      <c r="G40">
        <v>0</v>
      </c>
      <c r="H40">
        <f t="shared" si="16"/>
        <v>4.853184077768407E-2</v>
      </c>
      <c r="I40">
        <f t="shared" si="17"/>
        <v>6.837568627456014E-4</v>
      </c>
      <c r="J40">
        <v>0</v>
      </c>
      <c r="K40">
        <f t="shared" si="18"/>
        <v>0.89022513967730854</v>
      </c>
      <c r="M40">
        <v>28</v>
      </c>
      <c r="N40">
        <f t="shared" si="11"/>
        <v>130.51400000000001</v>
      </c>
      <c r="O40">
        <f t="shared" si="1"/>
        <v>6.5340615154024784E-2</v>
      </c>
      <c r="P40">
        <f t="shared" si="12"/>
        <v>1.1204267335025442E-3</v>
      </c>
      <c r="Q40">
        <f t="shared" si="2"/>
        <v>0.86347015358806223</v>
      </c>
      <c r="R40">
        <f t="shared" si="13"/>
        <v>1.4471835159247659E-3</v>
      </c>
      <c r="S40">
        <f t="shared" si="3"/>
        <v>6.5350703799743531E-2</v>
      </c>
      <c r="T40">
        <f t="shared" si="3"/>
        <v>1.1204308638263266E-3</v>
      </c>
      <c r="U40">
        <f t="shared" si="4"/>
        <v>-16.319288806675328</v>
      </c>
      <c r="V40">
        <f t="shared" si="5"/>
        <v>130.68123030804958</v>
      </c>
      <c r="W40">
        <f t="shared" si="6"/>
        <v>2.2408534670050884</v>
      </c>
      <c r="X40">
        <f t="shared" si="7"/>
        <v>1726.9403071761244</v>
      </c>
      <c r="Y40">
        <f t="shared" si="7"/>
        <v>2.8943670318495318</v>
      </c>
      <c r="Z40">
        <f t="shared" si="8"/>
        <v>130.70140759948708</v>
      </c>
      <c r="AA40">
        <f t="shared" si="8"/>
        <v>2.2408617276526535</v>
      </c>
      <c r="AB40">
        <f t="array" ref="AB40">EXP(SUMPRODUCT(TRANSPOSE(N$4:N$10),E40:K40))</f>
        <v>0.48615037808956574</v>
      </c>
      <c r="AC40" s="4">
        <f t="shared" si="14"/>
        <v>27.410271364945128</v>
      </c>
      <c r="AD40" s="4">
        <f t="shared" si="15"/>
        <v>27.410271364945128</v>
      </c>
      <c r="AE40">
        <f t="shared" si="9"/>
        <v>0.14359195142825568</v>
      </c>
      <c r="AF40">
        <f t="shared" si="10"/>
        <v>6.7085042609220098</v>
      </c>
    </row>
    <row r="41" spans="1:32" x14ac:dyDescent="0.2">
      <c r="A41" s="1">
        <v>34994</v>
      </c>
      <c r="B41">
        <v>2485</v>
      </c>
      <c r="C41">
        <v>114.4</v>
      </c>
      <c r="D41">
        <f t="shared" si="0"/>
        <v>2.4849999999999999</v>
      </c>
      <c r="E41">
        <f t="shared" si="0"/>
        <v>0.1144</v>
      </c>
      <c r="F41">
        <v>0</v>
      </c>
      <c r="G41">
        <v>0</v>
      </c>
      <c r="H41">
        <f t="shared" si="16"/>
        <v>4.2296137371907114E-2</v>
      </c>
      <c r="I41">
        <f t="shared" si="17"/>
        <v>2.749567657049584E-4</v>
      </c>
      <c r="J41">
        <v>0</v>
      </c>
      <c r="K41">
        <f t="shared" si="18"/>
        <v>0.83994293542074894</v>
      </c>
      <c r="M41">
        <v>29</v>
      </c>
      <c r="N41">
        <f t="shared" si="11"/>
        <v>132.99900000000002</v>
      </c>
      <c r="O41">
        <f t="shared" si="1"/>
        <v>6.6504288995913652E-2</v>
      </c>
      <c r="P41">
        <f t="shared" si="12"/>
        <v>1.1636738418888681E-3</v>
      </c>
      <c r="Q41">
        <f t="shared" si="2"/>
        <v>0.86493344051521304</v>
      </c>
      <c r="R41">
        <f t="shared" si="13"/>
        <v>1.4632869271508087E-3</v>
      </c>
      <c r="S41">
        <f t="shared" si="3"/>
        <v>6.6514381428850036E-2</v>
      </c>
      <c r="T41">
        <f t="shared" si="3"/>
        <v>1.163677629106512E-3</v>
      </c>
      <c r="U41">
        <f t="shared" si="4"/>
        <v>-16.789082248641215</v>
      </c>
      <c r="V41">
        <f t="shared" si="5"/>
        <v>133.00857799182731</v>
      </c>
      <c r="W41">
        <f t="shared" si="6"/>
        <v>2.3273476837777363</v>
      </c>
      <c r="X41">
        <f t="shared" si="7"/>
        <v>1729.8668810304262</v>
      </c>
      <c r="Y41">
        <f t="shared" si="7"/>
        <v>2.9265738543016173</v>
      </c>
      <c r="Z41">
        <f t="shared" si="8"/>
        <v>133.02876285770012</v>
      </c>
      <c r="AA41">
        <f t="shared" si="8"/>
        <v>2.3273552582130237</v>
      </c>
      <c r="AB41">
        <f t="array" ref="AB41">EXP(SUMPRODUCT(TRANSPOSE(N$4:N$10),E41:K41))</f>
        <v>0.50553944367571191</v>
      </c>
      <c r="AC41" s="4">
        <f t="shared" si="14"/>
        <v>27.91581080862084</v>
      </c>
      <c r="AD41" s="4">
        <f t="shared" si="15"/>
        <v>27.91581080862084</v>
      </c>
      <c r="AE41">
        <f t="shared" si="9"/>
        <v>2.2378256753879444E-2</v>
      </c>
      <c r="AF41">
        <f t="shared" si="10"/>
        <v>6.3438527882082978</v>
      </c>
    </row>
    <row r="42" spans="1:32" x14ac:dyDescent="0.2">
      <c r="A42" s="1">
        <v>35001</v>
      </c>
      <c r="B42">
        <v>2588</v>
      </c>
      <c r="C42">
        <v>174.4</v>
      </c>
      <c r="D42">
        <f t="shared" si="0"/>
        <v>2.5880000000000001</v>
      </c>
      <c r="E42">
        <f t="shared" si="0"/>
        <v>0.1744</v>
      </c>
      <c r="F42">
        <v>0</v>
      </c>
      <c r="G42">
        <v>0</v>
      </c>
      <c r="H42">
        <f t="shared" si="16"/>
        <v>3.68616398619242E-2</v>
      </c>
      <c r="I42">
        <f t="shared" si="17"/>
        <v>1.1056740652423927E-4</v>
      </c>
      <c r="J42">
        <v>0</v>
      </c>
      <c r="K42">
        <f t="shared" si="18"/>
        <v>0.79250079931348349</v>
      </c>
      <c r="M42">
        <v>30</v>
      </c>
      <c r="N42">
        <f t="shared" si="11"/>
        <v>135.58700000000002</v>
      </c>
      <c r="O42">
        <f t="shared" si="1"/>
        <v>6.7713699958196649E-2</v>
      </c>
      <c r="P42">
        <f t="shared" si="12"/>
        <v>1.2094109622829974E-3</v>
      </c>
      <c r="Q42">
        <f t="shared" si="2"/>
        <v>0.86641316939622526</v>
      </c>
      <c r="R42">
        <f t="shared" si="13"/>
        <v>1.4797288810122211E-3</v>
      </c>
      <c r="S42">
        <f t="shared" si="3"/>
        <v>6.77237958080492E-2</v>
      </c>
      <c r="T42">
        <f t="shared" si="3"/>
        <v>1.2094143791991521E-3</v>
      </c>
      <c r="U42">
        <f t="shared" si="4"/>
        <v>-17.385198025479838</v>
      </c>
      <c r="V42">
        <f t="shared" si="5"/>
        <v>135.42739991639331</v>
      </c>
      <c r="W42">
        <f t="shared" si="6"/>
        <v>2.4188219245659948</v>
      </c>
      <c r="X42">
        <f t="shared" si="7"/>
        <v>1732.8263387924505</v>
      </c>
      <c r="Y42">
        <f t="shared" si="7"/>
        <v>2.9594577620244422</v>
      </c>
      <c r="Z42">
        <f t="shared" si="8"/>
        <v>135.44759161609844</v>
      </c>
      <c r="AA42">
        <f t="shared" si="8"/>
        <v>2.4188287583983041</v>
      </c>
      <c r="AB42">
        <f t="array" ref="AB42">EXP(SUMPRODUCT(TRANSPOSE(N$4:N$10),E42:K42))</f>
        <v>0.52608495845751435</v>
      </c>
      <c r="AC42" s="4">
        <f t="shared" si="14"/>
        <v>28.441895767078353</v>
      </c>
      <c r="AD42" s="4">
        <f t="shared" si="15"/>
        <v>28.441895767078353</v>
      </c>
      <c r="AE42">
        <f t="shared" si="9"/>
        <v>0.10281839992151315</v>
      </c>
      <c r="AF42">
        <f t="shared" si="10"/>
        <v>6.5367558578707854</v>
      </c>
    </row>
    <row r="43" spans="1:32" x14ac:dyDescent="0.2">
      <c r="A43" s="1">
        <v>35008</v>
      </c>
      <c r="B43">
        <v>2453</v>
      </c>
      <c r="C43">
        <v>579.70000000000005</v>
      </c>
      <c r="D43">
        <f t="shared" si="0"/>
        <v>2.4529999999999998</v>
      </c>
      <c r="E43">
        <f t="shared" si="0"/>
        <v>0.57969999999999999</v>
      </c>
      <c r="F43">
        <v>0</v>
      </c>
      <c r="G43">
        <v>0</v>
      </c>
      <c r="H43">
        <f t="shared" si="16"/>
        <v>3.2125403825000211E-2</v>
      </c>
      <c r="I43">
        <f t="shared" si="17"/>
        <v>4.4462086081615288E-5</v>
      </c>
      <c r="J43">
        <v>0</v>
      </c>
      <c r="K43">
        <f t="shared" si="18"/>
        <v>0.74773831700590476</v>
      </c>
      <c r="M43">
        <v>31</v>
      </c>
      <c r="N43">
        <f t="shared" si="11"/>
        <v>138.04000000000002</v>
      </c>
      <c r="O43">
        <f t="shared" si="1"/>
        <v>6.8979270133876724E-2</v>
      </c>
      <c r="P43">
        <f t="shared" si="12"/>
        <v>1.2655701756800752E-3</v>
      </c>
      <c r="Q43">
        <f t="shared" si="2"/>
        <v>0.86791877024945663</v>
      </c>
      <c r="R43">
        <f t="shared" si="13"/>
        <v>1.5056008532313703E-3</v>
      </c>
      <c r="S43">
        <f t="shared" si="3"/>
        <v>6.8989369017803753E-2</v>
      </c>
      <c r="T43">
        <f t="shared" si="3"/>
        <v>1.2655732097545591E-3</v>
      </c>
      <c r="U43">
        <f t="shared" si="4"/>
        <v>-16.366980506913862</v>
      </c>
      <c r="V43">
        <f t="shared" si="5"/>
        <v>137.95854026775345</v>
      </c>
      <c r="W43">
        <f t="shared" si="6"/>
        <v>2.5311403513601505</v>
      </c>
      <c r="X43">
        <f t="shared" si="7"/>
        <v>1735.8375404989133</v>
      </c>
      <c r="Y43">
        <f t="shared" si="7"/>
        <v>3.0112017064627405</v>
      </c>
      <c r="Z43">
        <f t="shared" si="8"/>
        <v>137.97873803560753</v>
      </c>
      <c r="AA43">
        <f t="shared" si="8"/>
        <v>2.5311464195091182</v>
      </c>
      <c r="AB43">
        <f t="array" ref="AB43">EXP(SUMPRODUCT(TRANSPOSE(N$4:N$10),E43:K43))</f>
        <v>0.55125323642454704</v>
      </c>
      <c r="AC43" s="4">
        <f t="shared" si="14"/>
        <v>28.9931490035029</v>
      </c>
      <c r="AD43" s="4">
        <f t="shared" si="15"/>
        <v>28.9931490035029</v>
      </c>
      <c r="AE43">
        <f t="shared" si="9"/>
        <v>4.4379864091919637E-2</v>
      </c>
      <c r="AF43">
        <f t="shared" si="10"/>
        <v>3.1857488589122864</v>
      </c>
    </row>
    <row r="44" spans="1:32" x14ac:dyDescent="0.2">
      <c r="A44" s="1">
        <v>35015</v>
      </c>
      <c r="B44">
        <v>2169</v>
      </c>
      <c r="C44">
        <v>1443.5</v>
      </c>
      <c r="D44">
        <f t="shared" si="0"/>
        <v>2.169</v>
      </c>
      <c r="E44">
        <f t="shared" si="0"/>
        <v>1.4435</v>
      </c>
      <c r="F44">
        <v>0</v>
      </c>
      <c r="G44">
        <v>0</v>
      </c>
      <c r="H44">
        <f t="shared" si="16"/>
        <v>2.7997711843128648E-2</v>
      </c>
      <c r="I44">
        <f t="shared" si="17"/>
        <v>1.7879383815478978E-5</v>
      </c>
      <c r="J44">
        <v>0</v>
      </c>
      <c r="K44">
        <f t="shared" si="18"/>
        <v>0.70550413476322449</v>
      </c>
      <c r="M44">
        <v>32</v>
      </c>
      <c r="N44">
        <f t="shared" si="11"/>
        <v>140.20900000000003</v>
      </c>
      <c r="O44">
        <f t="shared" si="1"/>
        <v>7.0316808812271869E-2</v>
      </c>
      <c r="P44">
        <f t="shared" si="12"/>
        <v>1.3375386783951448E-3</v>
      </c>
      <c r="Q44">
        <f t="shared" si="2"/>
        <v>0.86946453826191628</v>
      </c>
      <c r="R44">
        <f t="shared" si="13"/>
        <v>1.5457680124596473E-3</v>
      </c>
      <c r="S44">
        <f t="shared" si="3"/>
        <v>7.0326910328292913E-2</v>
      </c>
      <c r="T44">
        <f t="shared" si="3"/>
        <v>1.3375413104891579E-3</v>
      </c>
      <c r="U44">
        <f t="shared" si="4"/>
        <v>-14.352104237319868</v>
      </c>
      <c r="V44">
        <f t="shared" si="5"/>
        <v>140.63361762454375</v>
      </c>
      <c r="W44">
        <f t="shared" si="6"/>
        <v>2.6750773567902897</v>
      </c>
      <c r="X44">
        <f t="shared" si="7"/>
        <v>1738.9290765238325</v>
      </c>
      <c r="Y44">
        <f t="shared" si="7"/>
        <v>3.0915360249192947</v>
      </c>
      <c r="Z44">
        <f t="shared" si="8"/>
        <v>140.65382065658585</v>
      </c>
      <c r="AA44">
        <f t="shared" si="8"/>
        <v>2.6750826209783156</v>
      </c>
      <c r="AB44">
        <f t="array" ref="AB44">EXP(SUMPRODUCT(TRANSPOSE(N$4:N$10),E44:K44))</f>
        <v>0.58342525211355323</v>
      </c>
      <c r="AC44" s="4">
        <f t="shared" si="14"/>
        <v>29.576574255616453</v>
      </c>
      <c r="AD44" s="4">
        <f t="shared" si="15"/>
        <v>29.576574255616453</v>
      </c>
      <c r="AE44">
        <f t="shared" si="9"/>
        <v>0.31725542339351859</v>
      </c>
      <c r="AF44">
        <f t="shared" si="10"/>
        <v>23.33253208752031</v>
      </c>
    </row>
    <row r="45" spans="1:32" x14ac:dyDescent="0.2">
      <c r="A45" s="1">
        <v>35022</v>
      </c>
      <c r="B45">
        <v>2240</v>
      </c>
      <c r="C45">
        <v>1695.7</v>
      </c>
      <c r="D45">
        <f t="shared" si="0"/>
        <v>2.2400000000000002</v>
      </c>
      <c r="E45">
        <f t="shared" si="0"/>
        <v>1.6957</v>
      </c>
      <c r="F45">
        <v>0</v>
      </c>
      <c r="G45">
        <v>0</v>
      </c>
      <c r="H45">
        <f t="shared" si="16"/>
        <v>2.4400374006842879E-2</v>
      </c>
      <c r="I45">
        <f t="shared" si="17"/>
        <v>7.1897743401966369E-6</v>
      </c>
      <c r="J45">
        <v>0</v>
      </c>
      <c r="K45">
        <f t="shared" si="18"/>
        <v>0.66565544769865714</v>
      </c>
      <c r="M45">
        <v>33</v>
      </c>
      <c r="N45">
        <f t="shared" si="11"/>
        <v>142.44900000000004</v>
      </c>
      <c r="O45">
        <f t="shared" si="1"/>
        <v>7.1705260982574237E-2</v>
      </c>
      <c r="P45">
        <f t="shared" si="12"/>
        <v>1.3884521703023678E-3</v>
      </c>
      <c r="Q45">
        <f t="shared" si="2"/>
        <v>0.87102204948173312</v>
      </c>
      <c r="R45">
        <f t="shared" si="13"/>
        <v>1.5575112198168428E-3</v>
      </c>
      <c r="S45">
        <f t="shared" si="3"/>
        <v>7.1715364635562745E-2</v>
      </c>
      <c r="T45">
        <f t="shared" si="3"/>
        <v>1.3884543072698323E-3</v>
      </c>
      <c r="U45">
        <f t="shared" si="4"/>
        <v>-14.738223717815035</v>
      </c>
      <c r="V45">
        <f t="shared" si="5"/>
        <v>143.41052196514846</v>
      </c>
      <c r="W45">
        <f t="shared" si="6"/>
        <v>2.7769043406047356</v>
      </c>
      <c r="X45">
        <f t="shared" si="7"/>
        <v>1742.0440989634662</v>
      </c>
      <c r="Y45">
        <f t="shared" si="7"/>
        <v>3.1150224396336856</v>
      </c>
      <c r="Z45">
        <f t="shared" si="8"/>
        <v>143.4307292711255</v>
      </c>
      <c r="AA45">
        <f t="shared" si="8"/>
        <v>2.7769086145396646</v>
      </c>
      <c r="AB45">
        <f t="array" ref="AB45">EXP(SUMPRODUCT(TRANSPOSE(N$4:N$10),E45:K45))</f>
        <v>0.60653190419678127</v>
      </c>
      <c r="AC45" s="4">
        <f t="shared" si="14"/>
        <v>30.183106159813235</v>
      </c>
      <c r="AD45" s="4">
        <f t="shared" si="15"/>
        <v>30.183106159813235</v>
      </c>
      <c r="AE45">
        <f t="shared" si="9"/>
        <v>0.68917947554946624</v>
      </c>
      <c r="AF45">
        <f t="shared" si="10"/>
        <v>23.969134577663588</v>
      </c>
    </row>
    <row r="46" spans="1:32" x14ac:dyDescent="0.2">
      <c r="A46" s="1">
        <v>35029</v>
      </c>
      <c r="B46">
        <v>2590</v>
      </c>
      <c r="C46">
        <v>2294.5</v>
      </c>
      <c r="D46">
        <f t="shared" si="0"/>
        <v>2.59</v>
      </c>
      <c r="E46">
        <f t="shared" si="0"/>
        <v>2.2945000000000002</v>
      </c>
      <c r="F46">
        <v>0</v>
      </c>
      <c r="G46">
        <v>0</v>
      </c>
      <c r="H46">
        <f t="shared" si="16"/>
        <v>2.1265246781941388E-2</v>
      </c>
      <c r="I46">
        <f t="shared" si="17"/>
        <v>2.8911989135887986E-6</v>
      </c>
      <c r="J46">
        <v>0</v>
      </c>
      <c r="K46">
        <f t="shared" si="18"/>
        <v>0.62805751691251022</v>
      </c>
      <c r="M46">
        <v>34</v>
      </c>
      <c r="N46">
        <f t="shared" si="11"/>
        <v>145.03900000000004</v>
      </c>
      <c r="O46">
        <f t="shared" si="1"/>
        <v>7.3157006266341029E-2</v>
      </c>
      <c r="P46">
        <f t="shared" si="12"/>
        <v>1.4517452837667921E-3</v>
      </c>
      <c r="Q46">
        <f t="shared" si="2"/>
        <v>0.87260171859663482</v>
      </c>
      <c r="R46">
        <f t="shared" si="13"/>
        <v>1.579669114901705E-3</v>
      </c>
      <c r="S46">
        <f t="shared" si="3"/>
        <v>7.3167111536332985E-2</v>
      </c>
      <c r="T46">
        <f t="shared" si="3"/>
        <v>1.4517469007702347E-3</v>
      </c>
      <c r="U46">
        <f t="shared" si="4"/>
        <v>-16.925618113312698</v>
      </c>
      <c r="V46">
        <f t="shared" ref="V46:V64" si="19">$B$2*O46</f>
        <v>146.31401253268206</v>
      </c>
      <c r="W46">
        <f t="shared" ref="W46:W64" si="20">$B$2*P46</f>
        <v>2.9034905675335843</v>
      </c>
      <c r="X46">
        <f t="shared" si="7"/>
        <v>1745.2034371932696</v>
      </c>
      <c r="Y46">
        <f t="shared" si="7"/>
        <v>3.1593382298034101</v>
      </c>
      <c r="Z46">
        <f t="shared" si="8"/>
        <v>146.33422307266599</v>
      </c>
      <c r="AA46">
        <f t="shared" si="8"/>
        <v>2.9034938015404697</v>
      </c>
      <c r="AB46">
        <f t="array" ref="AB46">EXP(SUMPRODUCT(TRANSPOSE(N$4:N$10),E46:K46))</f>
        <v>0.63516269902951894</v>
      </c>
      <c r="AC46" s="4">
        <f t="shared" si="14"/>
        <v>30.818268858842753</v>
      </c>
      <c r="AD46" s="4">
        <f t="shared" si="15"/>
        <v>30.818268858842753</v>
      </c>
      <c r="AE46">
        <f t="shared" si="9"/>
        <v>0.89301710068736517</v>
      </c>
      <c r="AF46">
        <f t="shared" si="10"/>
        <v>12.10400778148532</v>
      </c>
    </row>
    <row r="47" spans="1:32" x14ac:dyDescent="0.2">
      <c r="A47" s="1">
        <v>35036</v>
      </c>
      <c r="B47">
        <v>2479</v>
      </c>
      <c r="C47">
        <v>3910</v>
      </c>
      <c r="D47">
        <f t="shared" si="0"/>
        <v>2.4790000000000001</v>
      </c>
      <c r="E47">
        <f t="shared" si="0"/>
        <v>3.91</v>
      </c>
      <c r="F47">
        <v>1</v>
      </c>
      <c r="G47">
        <v>0</v>
      </c>
      <c r="H47">
        <f t="shared" si="16"/>
        <v>1.8532942182363673E-2</v>
      </c>
      <c r="I47">
        <f t="shared" si="17"/>
        <v>1.1626277491357866E-6</v>
      </c>
      <c r="J47">
        <v>0</v>
      </c>
      <c r="K47">
        <f t="shared" si="18"/>
        <v>0.59258321390449842</v>
      </c>
      <c r="M47">
        <v>35</v>
      </c>
      <c r="N47">
        <f t="shared" si="11"/>
        <v>147.51800000000006</v>
      </c>
      <c r="O47">
        <f t="shared" si="1"/>
        <v>7.5099581113777791E-2</v>
      </c>
      <c r="P47">
        <f t="shared" si="12"/>
        <v>1.9425748474367621E-3</v>
      </c>
      <c r="Q47">
        <f t="shared" si="2"/>
        <v>0.87464155272019184</v>
      </c>
      <c r="R47">
        <f t="shared" si="13"/>
        <v>2.0398341235570161E-3</v>
      </c>
      <c r="S47">
        <f t="shared" si="3"/>
        <v>7.5109687613162127E-2</v>
      </c>
      <c r="T47">
        <f t="shared" si="3"/>
        <v>1.9425760768291506E-3</v>
      </c>
      <c r="U47">
        <f t="shared" si="4"/>
        <v>-15.478232233692344</v>
      </c>
      <c r="V47">
        <f t="shared" si="19"/>
        <v>150.19916222755558</v>
      </c>
      <c r="W47">
        <f t="shared" si="20"/>
        <v>3.8851496948735242</v>
      </c>
      <c r="X47">
        <f t="shared" si="7"/>
        <v>1749.2831054403837</v>
      </c>
      <c r="Y47">
        <f t="shared" si="7"/>
        <v>4.0796682471140322</v>
      </c>
      <c r="Z47">
        <f t="shared" si="8"/>
        <v>150.21937522632427</v>
      </c>
      <c r="AA47">
        <f t="shared" si="8"/>
        <v>3.8851521536583014</v>
      </c>
      <c r="AB47">
        <f t="array" ref="AB47">EXP(SUMPRODUCT(TRANSPOSE(N$4:N$10),E47:K47))</f>
        <v>0.85148430252529572</v>
      </c>
      <c r="AC47" s="4">
        <f t="shared" si="14"/>
        <v>31.66975316136805</v>
      </c>
      <c r="AD47" s="4">
        <f t="shared" si="15"/>
        <v>31.66975316136805</v>
      </c>
      <c r="AE47">
        <f t="shared" si="9"/>
        <v>1.831217360813064</v>
      </c>
      <c r="AF47">
        <f t="shared" si="10"/>
        <v>56.722555613485326</v>
      </c>
    </row>
    <row r="48" spans="1:32" x14ac:dyDescent="0.2">
      <c r="A48" s="1">
        <v>35043</v>
      </c>
      <c r="B48">
        <v>2978</v>
      </c>
      <c r="C48">
        <v>5397.9</v>
      </c>
      <c r="D48">
        <f t="shared" si="0"/>
        <v>2.9780000000000002</v>
      </c>
      <c r="E48">
        <f t="shared" si="0"/>
        <v>5.3978999999999999</v>
      </c>
      <c r="F48">
        <v>1</v>
      </c>
      <c r="G48">
        <v>0</v>
      </c>
      <c r="H48">
        <f t="shared" si="16"/>
        <v>1.6151702797378875E-2</v>
      </c>
      <c r="I48">
        <f t="shared" si="17"/>
        <v>4.6752344735170719E-7</v>
      </c>
      <c r="J48">
        <v>0</v>
      </c>
      <c r="K48">
        <f t="shared" si="18"/>
        <v>0.55911259071882302</v>
      </c>
      <c r="M48">
        <v>36</v>
      </c>
      <c r="N48">
        <f t="shared" si="11"/>
        <v>150.49600000000007</v>
      </c>
      <c r="O48">
        <f t="shared" si="1"/>
        <v>7.7170345509675276E-2</v>
      </c>
      <c r="P48">
        <f t="shared" si="12"/>
        <v>2.0707643958974842E-3</v>
      </c>
      <c r="Q48">
        <f t="shared" si="2"/>
        <v>0.87672839860057095</v>
      </c>
      <c r="R48">
        <f t="shared" si="13"/>
        <v>2.0868458803791068E-3</v>
      </c>
      <c r="S48">
        <f t="shared" si="3"/>
        <v>7.7180452212335396E-2</v>
      </c>
      <c r="T48">
        <f t="shared" si="3"/>
        <v>2.070764599173258E-3</v>
      </c>
      <c r="U48">
        <f t="shared" si="4"/>
        <v>-18.403555682870255</v>
      </c>
      <c r="V48">
        <f t="shared" si="19"/>
        <v>154.34069101935054</v>
      </c>
      <c r="W48">
        <f t="shared" si="20"/>
        <v>4.1415287917949684</v>
      </c>
      <c r="X48">
        <f t="shared" si="7"/>
        <v>1753.4567972011419</v>
      </c>
      <c r="Y48">
        <f t="shared" si="7"/>
        <v>4.1736917607582136</v>
      </c>
      <c r="Z48">
        <f t="shared" si="8"/>
        <v>154.36090442467076</v>
      </c>
      <c r="AA48">
        <f t="shared" si="8"/>
        <v>4.1415291983465163</v>
      </c>
      <c r="AB48">
        <f t="array" ref="AB48">EXP(SUMPRODUCT(TRANSPOSE(N$4:N$10),E48:K48))</f>
        <v>0.90966696414402348</v>
      </c>
      <c r="AC48" s="4">
        <f t="shared" si="14"/>
        <v>32.579420125512073</v>
      </c>
      <c r="AD48" s="4">
        <f t="shared" si="15"/>
        <v>32.579420125512073</v>
      </c>
      <c r="AE48">
        <f t="shared" si="9"/>
        <v>2.5681110625336858</v>
      </c>
      <c r="AF48">
        <f t="shared" si="10"/>
        <v>39.070826002233581</v>
      </c>
    </row>
    <row r="49" spans="1:32" x14ac:dyDescent="0.2">
      <c r="A49" s="1">
        <v>35050</v>
      </c>
      <c r="B49">
        <v>4167</v>
      </c>
      <c r="C49">
        <v>6417.2</v>
      </c>
      <c r="D49">
        <f t="shared" si="0"/>
        <v>4.1669999999999998</v>
      </c>
      <c r="E49">
        <f t="shared" si="0"/>
        <v>6.4172000000000002</v>
      </c>
      <c r="F49">
        <v>1</v>
      </c>
      <c r="G49">
        <v>0</v>
      </c>
      <c r="H49">
        <f t="shared" si="16"/>
        <v>1.4076421362988598E-2</v>
      </c>
      <c r="I49">
        <f t="shared" si="17"/>
        <v>1.8800357550909972E-7</v>
      </c>
      <c r="J49">
        <v>0</v>
      </c>
      <c r="K49">
        <f t="shared" si="18"/>
        <v>0.52753247436856054</v>
      </c>
      <c r="M49">
        <v>37</v>
      </c>
      <c r="N49">
        <f t="shared" si="11"/>
        <v>154.66300000000007</v>
      </c>
      <c r="O49">
        <f t="shared" si="1"/>
        <v>7.9347295402780182E-2</v>
      </c>
      <c r="P49">
        <f t="shared" si="12"/>
        <v>2.1769498931049069E-3</v>
      </c>
      <c r="Q49">
        <f t="shared" si="2"/>
        <v>0.87883121205441594</v>
      </c>
      <c r="R49">
        <f t="shared" si="13"/>
        <v>2.1028134538449983E-3</v>
      </c>
      <c r="S49">
        <f t="shared" si="3"/>
        <v>7.9357401168328928E-2</v>
      </c>
      <c r="T49">
        <f t="shared" si="3"/>
        <v>2.1769489559935302E-3</v>
      </c>
      <c r="U49">
        <f t="shared" si="4"/>
        <v>-25.54300554345182</v>
      </c>
      <c r="V49">
        <f t="shared" si="19"/>
        <v>158.69459080556035</v>
      </c>
      <c r="W49">
        <f t="shared" si="20"/>
        <v>4.3538997862098139</v>
      </c>
      <c r="X49">
        <f t="shared" si="7"/>
        <v>1757.6624241088318</v>
      </c>
      <c r="Y49">
        <f t="shared" si="7"/>
        <v>4.2056269076899966</v>
      </c>
      <c r="Z49">
        <f t="shared" si="8"/>
        <v>158.71480233665784</v>
      </c>
      <c r="AA49">
        <f t="shared" si="8"/>
        <v>4.35389791198706</v>
      </c>
      <c r="AB49">
        <f t="array" ref="AB49">EXP(SUMPRODUCT(TRANSPOSE(N$4:N$10),E49:K49))</f>
        <v>0.95854148655444793</v>
      </c>
      <c r="AC49" s="4">
        <f t="shared" si="14"/>
        <v>33.537961612066518</v>
      </c>
      <c r="AD49" s="4">
        <f t="shared" si="15"/>
        <v>33.537961612066518</v>
      </c>
      <c r="AE49">
        <f t="shared" si="9"/>
        <v>2.619761893056368</v>
      </c>
      <c r="AF49">
        <f t="shared" si="10"/>
        <v>4.4851910724036523</v>
      </c>
    </row>
    <row r="50" spans="1:32" x14ac:dyDescent="0.2">
      <c r="A50" s="1">
        <v>35057</v>
      </c>
      <c r="B50">
        <v>8225</v>
      </c>
      <c r="C50">
        <v>6418</v>
      </c>
      <c r="D50">
        <f t="shared" si="0"/>
        <v>8.2249999999999996</v>
      </c>
      <c r="E50">
        <f t="shared" si="0"/>
        <v>6.4180000000000001</v>
      </c>
      <c r="F50">
        <v>1</v>
      </c>
      <c r="G50">
        <v>1</v>
      </c>
      <c r="H50">
        <f t="shared" si="16"/>
        <v>1.2267786305513076E-2</v>
      </c>
      <c r="I50">
        <f t="shared" si="17"/>
        <v>7.5601223006931381E-8</v>
      </c>
      <c r="J50">
        <v>0</v>
      </c>
      <c r="K50">
        <f t="shared" si="18"/>
        <v>0.49773608416800602</v>
      </c>
      <c r="M50">
        <v>38</v>
      </c>
      <c r="N50">
        <f t="shared" si="11"/>
        <v>162.88800000000006</v>
      </c>
      <c r="O50">
        <f t="shared" si="1"/>
        <v>8.3450075645295607E-2</v>
      </c>
      <c r="P50">
        <f t="shared" si="12"/>
        <v>4.1027802425154247E-3</v>
      </c>
      <c r="Q50">
        <f t="shared" si="2"/>
        <v>0.88256212818126456</v>
      </c>
      <c r="R50">
        <f t="shared" si="13"/>
        <v>3.7309161268486157E-3</v>
      </c>
      <c r="S50">
        <f t="shared" si="3"/>
        <v>8.3460176710347569E-2</v>
      </c>
      <c r="T50">
        <f t="shared" si="3"/>
        <v>4.1027755420186534E-3</v>
      </c>
      <c r="U50">
        <f t="shared" si="4"/>
        <v>-45.20535318660049</v>
      </c>
      <c r="V50">
        <f t="shared" si="19"/>
        <v>166.90015129059123</v>
      </c>
      <c r="W50">
        <f t="shared" si="20"/>
        <v>8.2055604850308494</v>
      </c>
      <c r="X50">
        <f t="shared" si="7"/>
        <v>1765.1242563625292</v>
      </c>
      <c r="Y50">
        <f t="shared" si="7"/>
        <v>7.4618322536972315</v>
      </c>
      <c r="Z50">
        <f t="shared" si="8"/>
        <v>166.92035342069516</v>
      </c>
      <c r="AA50">
        <f t="shared" si="8"/>
        <v>8.2055510840373067</v>
      </c>
      <c r="AB50">
        <f t="array" ref="AB50">EXP(SUMPRODUCT(TRANSPOSE(N$4:N$10),E50:K50))</f>
        <v>1.8127577797443155</v>
      </c>
      <c r="AC50" s="4">
        <f t="shared" si="14"/>
        <v>35.350719391810834</v>
      </c>
      <c r="AD50" s="4">
        <f t="shared" si="15"/>
        <v>35.350719391810834</v>
      </c>
      <c r="AE50">
        <f t="shared" si="9"/>
        <v>2.4755374371931027</v>
      </c>
      <c r="AF50">
        <f t="shared" si="10"/>
        <v>0.23646098434885029</v>
      </c>
    </row>
    <row r="51" spans="1:32" x14ac:dyDescent="0.2">
      <c r="A51" s="1">
        <v>35064</v>
      </c>
      <c r="B51">
        <v>7502</v>
      </c>
      <c r="C51">
        <v>7969.2</v>
      </c>
      <c r="D51">
        <f t="shared" si="0"/>
        <v>7.5019999999999998</v>
      </c>
      <c r="E51">
        <f t="shared" si="0"/>
        <v>7.9691999999999998</v>
      </c>
      <c r="F51">
        <v>1</v>
      </c>
      <c r="G51">
        <v>0</v>
      </c>
      <c r="H51">
        <f t="shared" si="16"/>
        <v>1.069153707159143E-2</v>
      </c>
      <c r="I51">
        <f t="shared" si="17"/>
        <v>3.0401256490290143E-8</v>
      </c>
      <c r="J51">
        <v>0</v>
      </c>
      <c r="K51">
        <f t="shared" si="18"/>
        <v>0.46962267067906793</v>
      </c>
      <c r="M51">
        <v>39</v>
      </c>
      <c r="N51">
        <f t="shared" si="11"/>
        <v>170.39000000000007</v>
      </c>
      <c r="O51">
        <f t="shared" si="1"/>
        <v>8.5810053789197482E-2</v>
      </c>
      <c r="P51">
        <f t="shared" si="12"/>
        <v>2.3599781439018752E-3</v>
      </c>
      <c r="Q51">
        <f t="shared" si="2"/>
        <v>0.88458251431653245</v>
      </c>
      <c r="R51">
        <f t="shared" si="13"/>
        <v>2.0203861352678931E-3</v>
      </c>
      <c r="S51">
        <f t="shared" si="3"/>
        <v>8.5820150561683767E-2</v>
      </c>
      <c r="T51">
        <f t="shared" si="3"/>
        <v>2.3599738513361964E-3</v>
      </c>
      <c r="U51">
        <f t="shared" si="4"/>
        <v>-45.380383759092076</v>
      </c>
      <c r="V51">
        <f t="shared" si="19"/>
        <v>171.62010757839496</v>
      </c>
      <c r="W51">
        <f t="shared" si="20"/>
        <v>4.7199562878037504</v>
      </c>
      <c r="X51">
        <f t="shared" si="7"/>
        <v>1769.1650286330648</v>
      </c>
      <c r="Y51">
        <f t="shared" si="7"/>
        <v>4.0407722705357862</v>
      </c>
      <c r="Z51">
        <f t="shared" si="8"/>
        <v>171.64030112336755</v>
      </c>
      <c r="AA51">
        <f t="shared" si="8"/>
        <v>4.7199477026723926</v>
      </c>
      <c r="AB51">
        <f t="array" ref="AB51">EXP(SUMPRODUCT(TRANSPOSE(N$4:N$10),E51:K51))</f>
        <v>1.0464453652904242</v>
      </c>
      <c r="AC51" s="4">
        <f t="shared" si="14"/>
        <v>36.397164757101258</v>
      </c>
      <c r="AD51" s="4">
        <f t="shared" si="15"/>
        <v>36.397164757101258</v>
      </c>
      <c r="AE51">
        <f t="shared" si="9"/>
        <v>0.73378785337606534</v>
      </c>
      <c r="AF51">
        <f t="shared" si="10"/>
        <v>37.084141526627661</v>
      </c>
    </row>
    <row r="52" spans="1:32" x14ac:dyDescent="0.2">
      <c r="A52" s="1">
        <v>35071</v>
      </c>
      <c r="B52">
        <v>4967</v>
      </c>
      <c r="C52">
        <v>8870</v>
      </c>
      <c r="D52">
        <f t="shared" si="0"/>
        <v>4.9669999999999996</v>
      </c>
      <c r="E52">
        <f t="shared" si="0"/>
        <v>8.8699999999999992</v>
      </c>
      <c r="F52">
        <v>0</v>
      </c>
      <c r="G52">
        <v>0</v>
      </c>
      <c r="H52">
        <f t="shared" si="16"/>
        <v>9.3178151384854177E-3</v>
      </c>
      <c r="I52">
        <f t="shared" si="17"/>
        <v>1.2225151385496388E-8</v>
      </c>
      <c r="J52">
        <v>0</v>
      </c>
      <c r="K52">
        <f t="shared" si="18"/>
        <v>0.44309717505089974</v>
      </c>
      <c r="M52">
        <v>40</v>
      </c>
      <c r="N52">
        <f t="shared" si="11"/>
        <v>175.35700000000008</v>
      </c>
      <c r="O52">
        <f t="shared" si="1"/>
        <v>8.7782689430770944E-2</v>
      </c>
      <c r="P52">
        <f t="shared" si="12"/>
        <v>1.9726356415734614E-3</v>
      </c>
      <c r="Q52">
        <f t="shared" si="2"/>
        <v>0.88620659920767664</v>
      </c>
      <c r="R52">
        <f t="shared" si="13"/>
        <v>1.6240848911441841E-3</v>
      </c>
      <c r="S52">
        <f t="shared" si="3"/>
        <v>8.7792781797449829E-2</v>
      </c>
      <c r="T52">
        <f t="shared" si="3"/>
        <v>1.9726312357660498E-3</v>
      </c>
      <c r="U52">
        <f t="shared" si="4"/>
        <v>-30.936398103581709</v>
      </c>
      <c r="V52">
        <f t="shared" si="19"/>
        <v>175.56537886154189</v>
      </c>
      <c r="W52">
        <f t="shared" si="20"/>
        <v>3.9452712831469228</v>
      </c>
      <c r="X52">
        <f t="shared" si="7"/>
        <v>1772.4131984153532</v>
      </c>
      <c r="Y52">
        <f t="shared" si="7"/>
        <v>3.2481697822883682</v>
      </c>
      <c r="Z52">
        <f t="shared" si="8"/>
        <v>175.58556359489967</v>
      </c>
      <c r="AA52">
        <f t="shared" si="8"/>
        <v>3.9452624715320987</v>
      </c>
      <c r="AB52">
        <f t="array" ref="AB52">EXP(SUMPRODUCT(TRANSPOSE(N$4:N$10),E52:K52))</f>
        <v>0.87679065470653017</v>
      </c>
      <c r="AC52" s="4">
        <f t="shared" si="14"/>
        <v>37.27395541180779</v>
      </c>
      <c r="AD52" s="4">
        <f t="shared" si="15"/>
        <v>37.27395541180779</v>
      </c>
      <c r="AE52">
        <f t="shared" si="9"/>
        <v>0.13034187109700959</v>
      </c>
      <c r="AF52">
        <f t="shared" si="10"/>
        <v>20.570515974791647</v>
      </c>
    </row>
    <row r="53" spans="1:32" x14ac:dyDescent="0.2">
      <c r="A53" s="1">
        <v>35078</v>
      </c>
      <c r="B53">
        <v>4283</v>
      </c>
      <c r="C53">
        <v>9017.9</v>
      </c>
      <c r="D53">
        <f t="shared" si="0"/>
        <v>4.2830000000000004</v>
      </c>
      <c r="E53">
        <f t="shared" si="0"/>
        <v>9.0178999999999991</v>
      </c>
      <c r="F53">
        <v>0</v>
      </c>
      <c r="G53">
        <v>0</v>
      </c>
      <c r="H53">
        <f t="shared" si="16"/>
        <v>8.1205984110257288E-3</v>
      </c>
      <c r="I53">
        <f t="shared" si="17"/>
        <v>4.9160575467016786E-9</v>
      </c>
      <c r="J53">
        <v>0</v>
      </c>
      <c r="K53">
        <f t="shared" si="18"/>
        <v>0.4180699076009039</v>
      </c>
      <c r="M53">
        <v>41</v>
      </c>
      <c r="N53">
        <f t="shared" si="11"/>
        <v>179.64000000000007</v>
      </c>
      <c r="O53">
        <f t="shared" si="1"/>
        <v>8.9799360873068612E-2</v>
      </c>
      <c r="P53">
        <f t="shared" si="12"/>
        <v>2.0166714422976684E-3</v>
      </c>
      <c r="Q53">
        <f t="shared" si="2"/>
        <v>0.88780968802331872</v>
      </c>
      <c r="R53">
        <f t="shared" si="13"/>
        <v>1.6030888156420842E-3</v>
      </c>
      <c r="S53">
        <f t="shared" si="3"/>
        <v>8.9809448011913665E-2</v>
      </c>
      <c r="T53">
        <f t="shared" si="3"/>
        <v>2.0166662144638458E-3</v>
      </c>
      <c r="U53">
        <f t="shared" si="4"/>
        <v>-26.581623673476116</v>
      </c>
      <c r="V53">
        <f t="shared" si="19"/>
        <v>179.59872174613722</v>
      </c>
      <c r="W53">
        <f t="shared" si="20"/>
        <v>4.0333428845953367</v>
      </c>
      <c r="X53">
        <f t="shared" si="7"/>
        <v>1775.6193760466374</v>
      </c>
      <c r="Y53">
        <f t="shared" si="7"/>
        <v>3.2061776312841683</v>
      </c>
      <c r="Z53">
        <f t="shared" si="8"/>
        <v>179.61889602382732</v>
      </c>
      <c r="AA53">
        <f t="shared" si="8"/>
        <v>4.0333324289276922</v>
      </c>
      <c r="AB53">
        <f t="array" ref="AB53">EXP(SUMPRODUCT(TRANSPOSE(N$4:N$10),E53:K53))</f>
        <v>0.89834770077250625</v>
      </c>
      <c r="AC53" s="4">
        <f t="shared" si="14"/>
        <v>38.172303112580295</v>
      </c>
      <c r="AD53" s="4">
        <f t="shared" si="15"/>
        <v>38.172303112580295</v>
      </c>
      <c r="AE53">
        <f t="shared" si="9"/>
        <v>1.1747927061207628E-2</v>
      </c>
      <c r="AF53">
        <f t="shared" si="10"/>
        <v>5.8292685284218582</v>
      </c>
    </row>
    <row r="54" spans="1:32" x14ac:dyDescent="0.2">
      <c r="A54" s="1">
        <v>35085</v>
      </c>
      <c r="B54">
        <v>4694</v>
      </c>
      <c r="C54">
        <v>8945.7999999999993</v>
      </c>
      <c r="D54">
        <f t="shared" si="0"/>
        <v>4.694</v>
      </c>
      <c r="E54">
        <f t="shared" si="0"/>
        <v>8.9457999999999984</v>
      </c>
      <c r="F54">
        <v>0</v>
      </c>
      <c r="G54">
        <v>0</v>
      </c>
      <c r="H54">
        <f t="shared" si="16"/>
        <v>7.0772082911136833E-3</v>
      </c>
      <c r="I54">
        <f t="shared" si="17"/>
        <v>1.9768770987289681E-9</v>
      </c>
      <c r="J54">
        <f>$P$9^(M54-$M$54)</f>
        <v>1</v>
      </c>
      <c r="K54">
        <f t="shared" si="18"/>
        <v>0.39445624455030803</v>
      </c>
      <c r="M54">
        <v>42</v>
      </c>
      <c r="N54">
        <f t="shared" si="11"/>
        <v>184.33400000000006</v>
      </c>
      <c r="O54">
        <f t="shared" si="1"/>
        <v>9.3788054176885294E-2</v>
      </c>
      <c r="P54">
        <f t="shared" si="12"/>
        <v>3.9886933038166816E-3</v>
      </c>
      <c r="Q54">
        <f t="shared" si="2"/>
        <v>0.89082223548132089</v>
      </c>
      <c r="R54">
        <f t="shared" si="13"/>
        <v>3.0125474580021683E-3</v>
      </c>
      <c r="S54">
        <f t="shared" si="3"/>
        <v>9.3798128976894199E-2</v>
      </c>
      <c r="T54">
        <f t="shared" si="3"/>
        <v>3.9886809649805231E-3</v>
      </c>
      <c r="U54">
        <f t="shared" si="4"/>
        <v>-25.931039265254281</v>
      </c>
      <c r="V54">
        <f t="shared" si="19"/>
        <v>187.57610835377059</v>
      </c>
      <c r="W54">
        <f t="shared" si="20"/>
        <v>7.9773866076333633</v>
      </c>
      <c r="X54">
        <f t="shared" si="7"/>
        <v>1781.6444709626419</v>
      </c>
      <c r="Y54">
        <f t="shared" si="7"/>
        <v>6.0250949160043366</v>
      </c>
      <c r="Z54">
        <f t="shared" si="8"/>
        <v>187.59625795378838</v>
      </c>
      <c r="AA54">
        <f t="shared" si="8"/>
        <v>7.9773619299610452</v>
      </c>
      <c r="AB54">
        <f t="array" ref="AB54">EXP(SUMPRODUCT(TRANSPOSE(N$4:N$10),E54:K54))</f>
        <v>1.7827482139273974</v>
      </c>
      <c r="AC54" s="4">
        <f t="shared" si="14"/>
        <v>39.955051326507693</v>
      </c>
      <c r="AD54" s="4">
        <f t="shared" si="15"/>
        <v>39.955051326507693</v>
      </c>
      <c r="AE54">
        <f t="shared" si="9"/>
        <v>1.7697537913723567</v>
      </c>
      <c r="AF54">
        <f t="shared" si="10"/>
        <v>69.948059862825843</v>
      </c>
    </row>
    <row r="55" spans="1:32" x14ac:dyDescent="0.2">
      <c r="A55" s="1">
        <v>35092</v>
      </c>
      <c r="B55">
        <v>5030</v>
      </c>
      <c r="C55">
        <v>9594.4</v>
      </c>
      <c r="D55">
        <f t="shared" si="0"/>
        <v>5.03</v>
      </c>
      <c r="E55">
        <f t="shared" si="0"/>
        <v>9.5944000000000003</v>
      </c>
      <c r="F55">
        <v>0</v>
      </c>
      <c r="G55">
        <v>0</v>
      </c>
      <c r="H55">
        <f t="shared" si="16"/>
        <v>6.1678800823105452E-3</v>
      </c>
      <c r="I55">
        <f t="shared" si="17"/>
        <v>7.9495470229006563E-10</v>
      </c>
      <c r="J55">
        <f t="shared" ref="J55:J64" si="21">$P$9^(M55-$M$54)</f>
        <v>0.99999000000000005</v>
      </c>
      <c r="K55">
        <f t="shared" si="18"/>
        <v>0.37217634188889415</v>
      </c>
      <c r="M55">
        <v>43</v>
      </c>
      <c r="N55">
        <f t="shared" si="11"/>
        <v>189.36400000000006</v>
      </c>
      <c r="O55">
        <f t="shared" si="1"/>
        <v>9.7900854559499706E-2</v>
      </c>
      <c r="P55">
        <f t="shared" si="12"/>
        <v>4.1128003826144122E-3</v>
      </c>
      <c r="Q55">
        <f t="shared" si="2"/>
        <v>0.89372791108009386</v>
      </c>
      <c r="R55">
        <f t="shared" si="13"/>
        <v>2.9056755987729721E-3</v>
      </c>
      <c r="S55">
        <f t="shared" si="3"/>
        <v>9.7910914101015212E-2</v>
      </c>
      <c r="T55">
        <f t="shared" si="3"/>
        <v>4.1127851241210276E-3</v>
      </c>
      <c r="U55">
        <f t="shared" si="4"/>
        <v>-27.633083816029405</v>
      </c>
      <c r="V55">
        <f t="shared" si="19"/>
        <v>195.80170911899941</v>
      </c>
      <c r="W55">
        <f t="shared" si="20"/>
        <v>8.2256007652288243</v>
      </c>
      <c r="X55">
        <f t="shared" si="7"/>
        <v>1787.4558221601878</v>
      </c>
      <c r="Y55">
        <f t="shared" si="7"/>
        <v>5.8113511975459442</v>
      </c>
      <c r="Z55">
        <f t="shared" si="8"/>
        <v>195.82182820203045</v>
      </c>
      <c r="AA55">
        <f t="shared" si="8"/>
        <v>8.2255702482420539</v>
      </c>
      <c r="AB55">
        <f t="array" ref="AB55">EXP(SUMPRODUCT(TRANSPOSE(N$4:N$10),E55:K55))</f>
        <v>1.8465459986989468</v>
      </c>
      <c r="AC55" s="4">
        <f t="shared" si="14"/>
        <v>41.801597325206643</v>
      </c>
      <c r="AD55" s="4">
        <f t="shared" si="15"/>
        <v>41.801597325206643</v>
      </c>
      <c r="AE55">
        <f t="shared" si="9"/>
        <v>3.4102723865309046</v>
      </c>
      <c r="AF55">
        <f t="shared" si="10"/>
        <v>63.530223623102458</v>
      </c>
    </row>
    <row r="56" spans="1:32" x14ac:dyDescent="0.2">
      <c r="A56" s="1">
        <v>35099</v>
      </c>
      <c r="B56">
        <v>5580</v>
      </c>
      <c r="C56">
        <v>9960.7000000000007</v>
      </c>
      <c r="D56">
        <f t="shared" si="0"/>
        <v>5.58</v>
      </c>
      <c r="E56">
        <f t="shared" si="0"/>
        <v>9.960700000000001</v>
      </c>
      <c r="F56">
        <v>0</v>
      </c>
      <c r="G56">
        <v>0</v>
      </c>
      <c r="H56">
        <f t="shared" si="16"/>
        <v>5.3753885917884525E-3</v>
      </c>
      <c r="I56">
        <f t="shared" si="17"/>
        <v>3.1967236562121164E-10</v>
      </c>
      <c r="J56">
        <f t="shared" si="21"/>
        <v>0.9999800001000001</v>
      </c>
      <c r="K56">
        <f t="shared" si="18"/>
        <v>0.35115486540138452</v>
      </c>
      <c r="M56">
        <v>44</v>
      </c>
      <c r="N56">
        <f t="shared" si="11"/>
        <v>194.94400000000007</v>
      </c>
      <c r="O56">
        <f t="shared" si="1"/>
        <v>0.10210555200316107</v>
      </c>
      <c r="P56">
        <f t="shared" si="12"/>
        <v>4.2046974436613649E-3</v>
      </c>
      <c r="Q56">
        <f t="shared" si="2"/>
        <v>0.89650960610213959</v>
      </c>
      <c r="R56">
        <f t="shared" si="13"/>
        <v>2.7816950220457271E-3</v>
      </c>
      <c r="S56">
        <f t="shared" si="3"/>
        <v>0.10211559355741186</v>
      </c>
      <c r="T56">
        <f t="shared" si="3"/>
        <v>4.2046794563966447E-3</v>
      </c>
      <c r="U56">
        <f t="shared" si="4"/>
        <v>-30.531289274316141</v>
      </c>
      <c r="V56">
        <f t="shared" si="19"/>
        <v>204.21110400632213</v>
      </c>
      <c r="W56">
        <f t="shared" si="20"/>
        <v>8.4093948873227298</v>
      </c>
      <c r="X56">
        <f t="shared" si="7"/>
        <v>1793.0192122042793</v>
      </c>
      <c r="Y56">
        <f t="shared" si="7"/>
        <v>5.5633900440914541</v>
      </c>
      <c r="Z56">
        <f t="shared" si="8"/>
        <v>204.23118711482374</v>
      </c>
      <c r="AA56">
        <f t="shared" si="8"/>
        <v>8.4093589127932908</v>
      </c>
      <c r="AB56">
        <f t="array" ref="AB56">EXP(SUMPRODUCT(TRANSPOSE(N$4:N$10),E56:K56))</f>
        <v>1.8966268094800538</v>
      </c>
      <c r="AC56" s="4">
        <f t="shared" si="14"/>
        <v>43.698224134686697</v>
      </c>
      <c r="AD56" s="4">
        <f t="shared" si="15"/>
        <v>43.698224134686697</v>
      </c>
      <c r="AE56">
        <f t="shared" si="9"/>
        <v>4.7640281900564592</v>
      </c>
      <c r="AF56">
        <f t="shared" si="10"/>
        <v>50.705356860094817</v>
      </c>
    </row>
    <row r="57" spans="1:32" x14ac:dyDescent="0.2">
      <c r="A57" s="1">
        <v>35106</v>
      </c>
      <c r="B57">
        <v>6933</v>
      </c>
      <c r="C57">
        <v>10371.700000000001</v>
      </c>
      <c r="D57">
        <f t="shared" si="0"/>
        <v>6.9329999999999998</v>
      </c>
      <c r="E57">
        <f t="shared" si="0"/>
        <v>10.371700000000001</v>
      </c>
      <c r="F57">
        <v>0</v>
      </c>
      <c r="G57">
        <v>0</v>
      </c>
      <c r="H57">
        <f t="shared" si="16"/>
        <v>4.6847218375077717E-3</v>
      </c>
      <c r="I57">
        <f t="shared" si="17"/>
        <v>1.285487349750578E-10</v>
      </c>
      <c r="J57">
        <f t="shared" si="21"/>
        <v>0.99997000029999916</v>
      </c>
      <c r="K57">
        <f t="shared" si="18"/>
        <v>0.33132073594263051</v>
      </c>
      <c r="M57">
        <v>45</v>
      </c>
      <c r="N57">
        <f t="shared" si="11"/>
        <v>201.87700000000007</v>
      </c>
      <c r="O57">
        <f t="shared" si="1"/>
        <v>0.10640454736374572</v>
      </c>
      <c r="P57">
        <f t="shared" si="12"/>
        <v>4.2989953605846454E-3</v>
      </c>
      <c r="Q57">
        <f t="shared" si="2"/>
        <v>0.89917621348993115</v>
      </c>
      <c r="R57">
        <f t="shared" si="13"/>
        <v>2.6666073877915641E-3</v>
      </c>
      <c r="S57">
        <f t="shared" si="3"/>
        <v>0.10641456828402278</v>
      </c>
      <c r="T57">
        <f t="shared" si="3"/>
        <v>4.29897472661091E-3</v>
      </c>
      <c r="U57">
        <f t="shared" si="4"/>
        <v>-37.780542668427856</v>
      </c>
      <c r="V57">
        <f t="shared" si="19"/>
        <v>212.80909472749144</v>
      </c>
      <c r="W57">
        <f t="shared" si="20"/>
        <v>8.5979907211692908</v>
      </c>
      <c r="X57">
        <f t="shared" si="7"/>
        <v>1798.3524269798622</v>
      </c>
      <c r="Y57">
        <f t="shared" si="7"/>
        <v>5.3332147755831283</v>
      </c>
      <c r="Z57">
        <f t="shared" si="8"/>
        <v>212.82913656804556</v>
      </c>
      <c r="AA57">
        <f t="shared" si="8"/>
        <v>8.5979494532218208</v>
      </c>
      <c r="AB57">
        <f t="array" ref="AB57">EXP(SUMPRODUCT(TRANSPOSE(N$4:N$10),E57:K57))</f>
        <v>1.9484701891795475</v>
      </c>
      <c r="AC57" s="4">
        <f t="shared" si="14"/>
        <v>45.646694323866242</v>
      </c>
      <c r="AD57" s="4">
        <f t="shared" si="15"/>
        <v>45.646694323866242</v>
      </c>
      <c r="AE57">
        <f t="shared" si="9"/>
        <v>5.425153221043252</v>
      </c>
      <c r="AF57">
        <f t="shared" si="10"/>
        <v>24.014848596881883</v>
      </c>
    </row>
    <row r="58" spans="1:32" x14ac:dyDescent="0.2">
      <c r="A58" s="1">
        <v>35113</v>
      </c>
      <c r="B58">
        <v>8967</v>
      </c>
      <c r="C58">
        <v>9660.7000000000007</v>
      </c>
      <c r="D58">
        <f t="shared" si="0"/>
        <v>8.9670000000000005</v>
      </c>
      <c r="E58">
        <f t="shared" si="0"/>
        <v>9.6607000000000003</v>
      </c>
      <c r="F58">
        <v>0</v>
      </c>
      <c r="G58">
        <v>0</v>
      </c>
      <c r="H58">
        <f t="shared" si="16"/>
        <v>4.0827966797318182E-3</v>
      </c>
      <c r="I58">
        <f t="shared" si="17"/>
        <v>5.1692855062949981E-11</v>
      </c>
      <c r="J58">
        <f t="shared" si="21"/>
        <v>0.99996000059999623</v>
      </c>
      <c r="K58">
        <f t="shared" si="18"/>
        <v>0.31260688910031403</v>
      </c>
      <c r="M58">
        <v>46</v>
      </c>
      <c r="N58">
        <f t="shared" si="11"/>
        <v>210.84400000000008</v>
      </c>
      <c r="O58">
        <f t="shared" si="1"/>
        <v>0.11066873520715981</v>
      </c>
      <c r="P58">
        <f t="shared" si="12"/>
        <v>4.2641878434140912E-3</v>
      </c>
      <c r="Q58">
        <f t="shared" si="2"/>
        <v>0.90166143898639306</v>
      </c>
      <c r="R58">
        <f t="shared" si="13"/>
        <v>2.4852254964619069E-3</v>
      </c>
      <c r="S58">
        <f t="shared" si="3"/>
        <v>0.11067873364071008</v>
      </c>
      <c r="T58">
        <f t="shared" si="3"/>
        <v>4.2641653566873119E-3</v>
      </c>
      <c r="U58">
        <f t="shared" si="4"/>
        <v>-48.937481527602124</v>
      </c>
      <c r="V58">
        <f t="shared" si="19"/>
        <v>221.33747041431963</v>
      </c>
      <c r="W58">
        <f t="shared" si="20"/>
        <v>8.5283756868281824</v>
      </c>
      <c r="X58">
        <f t="shared" si="7"/>
        <v>1803.322877972786</v>
      </c>
      <c r="Y58">
        <f t="shared" si="7"/>
        <v>4.9704509929238139</v>
      </c>
      <c r="Z58">
        <f t="shared" si="8"/>
        <v>221.35746728142018</v>
      </c>
      <c r="AA58">
        <f t="shared" si="8"/>
        <v>8.5283307133746238</v>
      </c>
      <c r="AB58">
        <f t="array" ref="AB58">EXP(SUMPRODUCT(TRANSPOSE(N$4:N$10),E58:K58))</f>
        <v>1.9420806872366096</v>
      </c>
      <c r="AC58" s="4">
        <f t="shared" si="14"/>
        <v>47.588775011102854</v>
      </c>
      <c r="AD58" s="4">
        <f t="shared" si="15"/>
        <v>47.588775011102854</v>
      </c>
      <c r="AE58">
        <f t="shared" si="9"/>
        <v>4.986372522538038</v>
      </c>
      <c r="AF58">
        <f t="shared" si="10"/>
        <v>4.8920406671727079</v>
      </c>
    </row>
    <row r="59" spans="1:32" x14ac:dyDescent="0.2">
      <c r="A59" s="1">
        <v>35120</v>
      </c>
      <c r="B59">
        <v>9443</v>
      </c>
      <c r="C59">
        <v>10335.700000000001</v>
      </c>
      <c r="D59">
        <f t="shared" si="0"/>
        <v>9.4429999999999996</v>
      </c>
      <c r="E59">
        <f t="shared" si="0"/>
        <v>10.335700000000001</v>
      </c>
      <c r="F59">
        <v>0</v>
      </c>
      <c r="G59">
        <v>0</v>
      </c>
      <c r="H59">
        <f t="shared" si="16"/>
        <v>3.5582109901528408E-3</v>
      </c>
      <c r="I59">
        <f t="shared" si="17"/>
        <v>2.0787067761325139E-11</v>
      </c>
      <c r="J59">
        <f t="shared" si="21"/>
        <v>0.99995000099999032</v>
      </c>
      <c r="K59">
        <f t="shared" si="18"/>
        <v>0.29495004843251693</v>
      </c>
      <c r="M59">
        <v>47</v>
      </c>
      <c r="N59">
        <f t="shared" si="11"/>
        <v>220.28700000000009</v>
      </c>
      <c r="O59">
        <f t="shared" si="1"/>
        <v>0.1150504565251057</v>
      </c>
      <c r="P59">
        <f t="shared" si="12"/>
        <v>4.3817213179458969E-3</v>
      </c>
      <c r="Q59">
        <f t="shared" si="2"/>
        <v>0.90406533248187537</v>
      </c>
      <c r="R59">
        <f t="shared" si="13"/>
        <v>2.4038934954823121E-3</v>
      </c>
      <c r="S59">
        <f t="shared" si="3"/>
        <v>0.11506042995819775</v>
      </c>
      <c r="T59">
        <f t="shared" si="3"/>
        <v>4.3816963174876595E-3</v>
      </c>
      <c r="U59">
        <f t="shared" si="4"/>
        <v>-51.278505550967189</v>
      </c>
      <c r="V59">
        <f t="shared" si="19"/>
        <v>230.1009130502114</v>
      </c>
      <c r="W59">
        <f t="shared" si="20"/>
        <v>8.7634426358917938</v>
      </c>
      <c r="X59">
        <f t="shared" si="7"/>
        <v>1808.1306649637506</v>
      </c>
      <c r="Y59">
        <f t="shared" si="7"/>
        <v>4.8077869909646243</v>
      </c>
      <c r="Z59">
        <f t="shared" si="8"/>
        <v>230.12085991639549</v>
      </c>
      <c r="AA59">
        <f t="shared" si="8"/>
        <v>8.76339263497532</v>
      </c>
      <c r="AB59">
        <f t="array" ref="AB59">EXP(SUMPRODUCT(TRANSPOSE(N$4:N$10),E59:K59))</f>
        <v>2.0054438823169152</v>
      </c>
      <c r="AC59" s="4">
        <f t="shared" si="14"/>
        <v>49.594218893419772</v>
      </c>
      <c r="AD59" s="4">
        <f t="shared" si="15"/>
        <v>49.594218893419772</v>
      </c>
      <c r="AE59">
        <f t="shared" si="9"/>
        <v>4.4641126877189272</v>
      </c>
      <c r="AF59">
        <f t="shared" si="10"/>
        <v>7.1969433974868124</v>
      </c>
    </row>
    <row r="60" spans="1:32" x14ac:dyDescent="0.2">
      <c r="A60" s="1">
        <v>35127</v>
      </c>
      <c r="B60">
        <v>9011</v>
      </c>
      <c r="C60">
        <v>8846.4</v>
      </c>
      <c r="D60">
        <f t="shared" si="0"/>
        <v>9.0109999999999992</v>
      </c>
      <c r="E60">
        <f t="shared" si="0"/>
        <v>8.8463999999999992</v>
      </c>
      <c r="F60">
        <v>0</v>
      </c>
      <c r="G60">
        <v>0</v>
      </c>
      <c r="H60">
        <f t="shared" si="16"/>
        <v>3.1010276640266341E-3</v>
      </c>
      <c r="I60">
        <f t="shared" si="17"/>
        <v>8.3590311579370521E-12</v>
      </c>
      <c r="J60">
        <f t="shared" si="21"/>
        <v>0.9999400014999803</v>
      </c>
      <c r="K60">
        <f t="shared" si="18"/>
        <v>0.27829051151341594</v>
      </c>
      <c r="M60">
        <v>48</v>
      </c>
      <c r="N60">
        <f t="shared" si="11"/>
        <v>229.29800000000009</v>
      </c>
      <c r="O60">
        <f t="shared" si="1"/>
        <v>0.11930165692648986</v>
      </c>
      <c r="P60">
        <f t="shared" si="12"/>
        <v>4.2512004013841587E-3</v>
      </c>
      <c r="Q60">
        <f t="shared" si="2"/>
        <v>0.90626589291588122</v>
      </c>
      <c r="R60">
        <f t="shared" si="13"/>
        <v>2.2005604340058493E-3</v>
      </c>
      <c r="S60">
        <f t="shared" si="3"/>
        <v>0.11931160443875186</v>
      </c>
      <c r="T60">
        <f t="shared" si="3"/>
        <v>4.2511744805541034E-3</v>
      </c>
      <c r="U60">
        <f t="shared" si="4"/>
        <v>-49.205106032560273</v>
      </c>
      <c r="V60">
        <f t="shared" si="19"/>
        <v>238.60331385297974</v>
      </c>
      <c r="W60">
        <f t="shared" si="20"/>
        <v>8.5024008027683173</v>
      </c>
      <c r="X60">
        <f t="shared" si="7"/>
        <v>1812.5317858317624</v>
      </c>
      <c r="Y60">
        <f t="shared" si="7"/>
        <v>4.4011208680116987</v>
      </c>
      <c r="Z60">
        <f t="shared" si="8"/>
        <v>238.62320887750371</v>
      </c>
      <c r="AA60">
        <f t="shared" si="8"/>
        <v>8.5023489611082077</v>
      </c>
      <c r="AB60">
        <f t="array" ref="AB60">EXP(SUMPRODUCT(TRANSPOSE(N$4:N$10),E60:K60))</f>
        <v>1.9553263655788815</v>
      </c>
      <c r="AC60" s="4">
        <f t="shared" si="14"/>
        <v>51.549545258998656</v>
      </c>
      <c r="AD60" s="4">
        <f t="shared" si="15"/>
        <v>51.549545258998656</v>
      </c>
      <c r="AE60">
        <f t="shared" si="9"/>
        <v>4.0668513800833948</v>
      </c>
      <c r="AF60">
        <f t="shared" si="10"/>
        <v>5.644779035532034</v>
      </c>
    </row>
    <row r="61" spans="1:32" x14ac:dyDescent="0.2">
      <c r="A61" s="1">
        <v>35134</v>
      </c>
      <c r="B61">
        <v>10025</v>
      </c>
      <c r="C61">
        <v>8282.4</v>
      </c>
      <c r="D61">
        <f t="shared" si="0"/>
        <v>10.025</v>
      </c>
      <c r="E61">
        <f t="shared" si="0"/>
        <v>8.2823999999999991</v>
      </c>
      <c r="F61">
        <v>0</v>
      </c>
      <c r="G61">
        <v>0</v>
      </c>
      <c r="H61">
        <f t="shared" si="16"/>
        <v>2.7025863839078906E-3</v>
      </c>
      <c r="I61">
        <f t="shared" si="17"/>
        <v>3.3613880852095779E-12</v>
      </c>
      <c r="J61">
        <f t="shared" si="21"/>
        <v>0.99993000209996541</v>
      </c>
      <c r="K61">
        <f t="shared" si="18"/>
        <v>0.26257194806366629</v>
      </c>
      <c r="M61">
        <v>49</v>
      </c>
      <c r="N61">
        <f t="shared" si="11"/>
        <v>239.32300000000009</v>
      </c>
      <c r="O61">
        <f t="shared" si="1"/>
        <v>0.12352430467997788</v>
      </c>
      <c r="P61">
        <f t="shared" si="12"/>
        <v>4.222647753488018E-3</v>
      </c>
      <c r="Q61">
        <f t="shared" si="2"/>
        <v>0.90833468166170039</v>
      </c>
      <c r="R61">
        <f t="shared" si="13"/>
        <v>2.0687887458191723E-3</v>
      </c>
      <c r="S61">
        <f t="shared" si="3"/>
        <v>0.12353422496668386</v>
      </c>
      <c r="T61">
        <f t="shared" si="3"/>
        <v>4.2226205279320018E-3</v>
      </c>
      <c r="U61">
        <f t="shared" si="4"/>
        <v>-54.809676138921432</v>
      </c>
      <c r="V61">
        <f t="shared" si="19"/>
        <v>247.04860935995578</v>
      </c>
      <c r="W61">
        <f t="shared" si="20"/>
        <v>8.445295506976036</v>
      </c>
      <c r="X61">
        <f t="shared" si="7"/>
        <v>1816.6693633234008</v>
      </c>
      <c r="Y61">
        <f t="shared" si="7"/>
        <v>4.1375774916383445</v>
      </c>
      <c r="Z61">
        <f t="shared" si="8"/>
        <v>247.0684499333677</v>
      </c>
      <c r="AA61">
        <f t="shared" si="8"/>
        <v>8.4452410558640043</v>
      </c>
      <c r="AB61">
        <f t="array" ref="AB61">EXP(SUMPRODUCT(TRANSPOSE(N$4:N$10),E61:K61))</f>
        <v>1.9516648126515732</v>
      </c>
      <c r="AC61" s="4">
        <f t="shared" si="14"/>
        <v>53.501210071650227</v>
      </c>
      <c r="AD61" s="4">
        <f t="shared" si="15"/>
        <v>53.501210071650227</v>
      </c>
      <c r="AE61">
        <f t="shared" si="9"/>
        <v>3.2364001509957698</v>
      </c>
      <c r="AF61">
        <f t="shared" si="10"/>
        <v>15.758193956468787</v>
      </c>
    </row>
    <row r="62" spans="1:32" x14ac:dyDescent="0.2">
      <c r="A62" s="1">
        <v>35141</v>
      </c>
      <c r="B62">
        <v>10601</v>
      </c>
      <c r="C62">
        <v>8033.3</v>
      </c>
      <c r="D62">
        <f t="shared" si="0"/>
        <v>10.601000000000001</v>
      </c>
      <c r="E62">
        <f t="shared" si="0"/>
        <v>8.0333000000000006</v>
      </c>
      <c r="F62">
        <v>0</v>
      </c>
      <c r="G62">
        <v>0</v>
      </c>
      <c r="H62">
        <f t="shared" si="16"/>
        <v>2.3553395692704785E-3</v>
      </c>
      <c r="I62">
        <f t="shared" si="17"/>
        <v>1.3517032830605458E-12</v>
      </c>
      <c r="J62">
        <f t="shared" si="21"/>
        <v>0.99992000279994442</v>
      </c>
      <c r="K62">
        <f t="shared" si="18"/>
        <v>0.24774120948290035</v>
      </c>
      <c r="M62">
        <v>50</v>
      </c>
      <c r="N62">
        <f t="shared" si="11"/>
        <v>249.92400000000009</v>
      </c>
      <c r="O62">
        <f t="shared" si="1"/>
        <v>0.12775018267937988</v>
      </c>
      <c r="P62">
        <f t="shared" si="12"/>
        <v>4.2258779994019946E-3</v>
      </c>
      <c r="Q62">
        <f t="shared" si="2"/>
        <v>0.91029825689591337</v>
      </c>
      <c r="R62">
        <f t="shared" si="13"/>
        <v>1.9635752342129775E-3</v>
      </c>
      <c r="S62">
        <f t="shared" si="3"/>
        <v>0.12776007436976156</v>
      </c>
      <c r="T62">
        <f t="shared" si="3"/>
        <v>4.2258494030777043E-3</v>
      </c>
      <c r="U62">
        <f t="shared" si="4"/>
        <v>-57.950737495041608</v>
      </c>
      <c r="V62">
        <f t="shared" si="19"/>
        <v>255.50036535875975</v>
      </c>
      <c r="W62">
        <f t="shared" si="20"/>
        <v>8.4517559988039892</v>
      </c>
      <c r="X62">
        <f t="shared" si="7"/>
        <v>1820.5965137918267</v>
      </c>
      <c r="Y62">
        <f t="shared" si="7"/>
        <v>3.9271504684259551</v>
      </c>
      <c r="Z62">
        <f t="shared" si="8"/>
        <v>255.52014873952314</v>
      </c>
      <c r="AA62">
        <f t="shared" si="8"/>
        <v>8.4516988061554095</v>
      </c>
      <c r="AB62">
        <f t="array" ref="AB62">EXP(SUMPRODUCT(TRANSPOSE(N$4:N$10),E62:K62))</f>
        <v>1.9626998890454614</v>
      </c>
      <c r="AC62" s="4">
        <f t="shared" si="14"/>
        <v>55.463909960695688</v>
      </c>
      <c r="AD62" s="4">
        <f t="shared" si="15"/>
        <v>55.463909960695688</v>
      </c>
      <c r="AE62">
        <f t="shared" si="9"/>
        <v>2.2391401944283236</v>
      </c>
      <c r="AF62">
        <f t="shared" si="10"/>
        <v>20.274513667055857</v>
      </c>
    </row>
    <row r="63" spans="1:32" x14ac:dyDescent="0.2">
      <c r="A63" s="1">
        <v>35148</v>
      </c>
      <c r="B63">
        <v>11083</v>
      </c>
      <c r="C63">
        <v>6769.2</v>
      </c>
      <c r="D63">
        <f t="shared" si="0"/>
        <v>11.083</v>
      </c>
      <c r="E63">
        <f t="shared" si="0"/>
        <v>6.7691999999999997</v>
      </c>
      <c r="F63">
        <v>0</v>
      </c>
      <c r="G63">
        <v>0</v>
      </c>
      <c r="H63">
        <f t="shared" si="16"/>
        <v>2.0527094044444486E-3</v>
      </c>
      <c r="I63">
        <f t="shared" si="17"/>
        <v>5.4355573326271877E-13</v>
      </c>
      <c r="J63">
        <f t="shared" si="21"/>
        <v>0.99991000359991644</v>
      </c>
      <c r="K63">
        <f t="shared" si="18"/>
        <v>0.23374814914032033</v>
      </c>
      <c r="M63">
        <v>51</v>
      </c>
      <c r="N63">
        <f t="shared" si="11"/>
        <v>261.00700000000012</v>
      </c>
      <c r="O63">
        <f t="shared" si="1"/>
        <v>0.1318658549477475</v>
      </c>
      <c r="P63">
        <f t="shared" si="12"/>
        <v>4.1156722683676206E-3</v>
      </c>
      <c r="Q63">
        <f t="shared" si="2"/>
        <v>0.91211631072466481</v>
      </c>
      <c r="R63">
        <f t="shared" si="13"/>
        <v>1.8180538287514425E-3</v>
      </c>
      <c r="S63">
        <f t="shared" si="3"/>
        <v>0.13187571759540201</v>
      </c>
      <c r="T63">
        <f t="shared" si="3"/>
        <v>4.1156432256404469E-3</v>
      </c>
      <c r="U63">
        <f t="shared" si="4"/>
        <v>-60.878477283054053</v>
      </c>
      <c r="V63">
        <f t="shared" si="19"/>
        <v>263.73170989549499</v>
      </c>
      <c r="W63">
        <f t="shared" si="20"/>
        <v>8.2313445367352411</v>
      </c>
      <c r="X63">
        <f t="shared" si="7"/>
        <v>1824.2326214493296</v>
      </c>
      <c r="Y63">
        <f t="shared" si="7"/>
        <v>3.636107657502885</v>
      </c>
      <c r="Z63">
        <f t="shared" si="8"/>
        <v>263.75143519080399</v>
      </c>
      <c r="AA63">
        <f t="shared" si="8"/>
        <v>8.2312864512808925</v>
      </c>
      <c r="AB63">
        <f t="array" ref="AB63">EXP(SUMPRODUCT(TRANSPOSE(N$4:N$10),E63:K63))</f>
        <v>1.9207794628945922</v>
      </c>
      <c r="AC63" s="4">
        <f t="shared" si="14"/>
        <v>57.384689423590281</v>
      </c>
      <c r="AD63" s="4">
        <f t="shared" si="15"/>
        <v>57.384689423590281</v>
      </c>
      <c r="AE63">
        <f t="shared" si="9"/>
        <v>1.0514795353396149</v>
      </c>
      <c r="AF63">
        <f t="shared" si="10"/>
        <v>25.730520154462759</v>
      </c>
    </row>
    <row r="64" spans="1:32" x14ac:dyDescent="0.2">
      <c r="A64" s="1">
        <v>35155</v>
      </c>
      <c r="B64">
        <v>11136</v>
      </c>
      <c r="C64">
        <v>5454</v>
      </c>
      <c r="D64">
        <f t="shared" si="0"/>
        <v>11.135999999999999</v>
      </c>
      <c r="E64">
        <f t="shared" si="0"/>
        <v>5.4539999999999997</v>
      </c>
      <c r="F64">
        <v>0</v>
      </c>
      <c r="G64">
        <v>0</v>
      </c>
      <c r="H64">
        <f t="shared" si="16"/>
        <v>1.7889632365832376E-3</v>
      </c>
      <c r="I64">
        <f t="shared" si="17"/>
        <v>2.1857817382362454E-13</v>
      </c>
      <c r="J64">
        <f t="shared" si="21"/>
        <v>0.99990000449988048</v>
      </c>
      <c r="K64">
        <f t="shared" si="18"/>
        <v>0.22054545281574034</v>
      </c>
      <c r="M64">
        <v>52</v>
      </c>
      <c r="N64">
        <f t="shared" si="11"/>
        <v>272.14300000000014</v>
      </c>
      <c r="O64">
        <f t="shared" si="1"/>
        <v>0.13586669492291981</v>
      </c>
      <c r="P64">
        <f t="shared" si="12"/>
        <v>4.00083997517231E-3</v>
      </c>
      <c r="Q64">
        <f t="shared" si="2"/>
        <v>0.91380137215693091</v>
      </c>
      <c r="R64">
        <f t="shared" si="13"/>
        <v>1.6850614322660995E-3</v>
      </c>
      <c r="S64">
        <f t="shared" si="3"/>
        <v>0.13587652829829688</v>
      </c>
      <c r="T64">
        <f t="shared" si="3"/>
        <v>4.0008107028948704E-3</v>
      </c>
      <c r="U64">
        <f t="shared" si="4"/>
        <v>-61.484732013142995</v>
      </c>
      <c r="V64">
        <f t="shared" si="19"/>
        <v>271.73338984583961</v>
      </c>
      <c r="W64">
        <f t="shared" si="20"/>
        <v>8.0016799503446201</v>
      </c>
      <c r="X64">
        <f t="shared" si="7"/>
        <v>1827.6027443138619</v>
      </c>
      <c r="Y64">
        <f t="shared" si="7"/>
        <v>3.370122864532199</v>
      </c>
      <c r="Z64">
        <f t="shared" si="8"/>
        <v>271.75305659659375</v>
      </c>
      <c r="AA64">
        <f t="shared" si="8"/>
        <v>8.0016214057897397</v>
      </c>
      <c r="AB64">
        <f t="array" ref="AB64">EXP(SUMPRODUCT(TRANSPOSE(N$4:N$10),E64:K64))</f>
        <v>1.8760340163103089</v>
      </c>
      <c r="AC64" s="4">
        <f t="shared" si="14"/>
        <v>59.260723439900588</v>
      </c>
      <c r="AD64" s="4">
        <f t="shared" si="15"/>
        <v>59.260723439900588</v>
      </c>
      <c r="AE64">
        <f t="shared" si="9"/>
        <v>0.14328621474974235</v>
      </c>
      <c r="AF64">
        <f t="shared" si="10"/>
        <v>28.146359502606501</v>
      </c>
    </row>
    <row r="65" spans="13:21" x14ac:dyDescent="0.2">
      <c r="M65" s="3" t="s">
        <v>10</v>
      </c>
      <c r="U65">
        <f>(B2-N64)*LN(1-S64)</f>
        <v>-252.33556816291011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S9" sqref="S9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37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>
        <v>50.681246194806135</v>
      </c>
      <c r="O1">
        <v>1.0000000000003352E-6</v>
      </c>
      <c r="P1">
        <v>1.0000000000000243E-6</v>
      </c>
    </row>
    <row r="2" spans="1:37" x14ac:dyDescent="0.2">
      <c r="A2" s="2" t="s">
        <v>12</v>
      </c>
      <c r="B2">
        <f>B1/1000</f>
        <v>2000</v>
      </c>
      <c r="I2" s="2" t="s">
        <v>87</v>
      </c>
      <c r="J2">
        <f>CORREL(AD12:AD63,N12:N63)</f>
        <v>0.99924753202271688</v>
      </c>
      <c r="K2">
        <f>CORREL(AE12:AE63,D12:D63)</f>
        <v>0.86667226109165452</v>
      </c>
      <c r="M2" s="2" t="s">
        <v>14</v>
      </c>
      <c r="N2">
        <v>20538.304346196444</v>
      </c>
      <c r="O2">
        <v>1.7696264344085146</v>
      </c>
      <c r="P2">
        <v>0.28262607710503918</v>
      </c>
      <c r="R2" s="2" t="s">
        <v>45</v>
      </c>
      <c r="S2" s="2">
        <v>14.030008998370565</v>
      </c>
      <c r="T2">
        <f>EXP(S2)</f>
        <v>1239240.1882617804</v>
      </c>
    </row>
    <row r="3" spans="1:37" x14ac:dyDescent="0.2">
      <c r="I3" s="2" t="s">
        <v>88</v>
      </c>
      <c r="J3">
        <f>AVERAGE(AJ12:AJ63)</f>
        <v>1.9210899170816094</v>
      </c>
      <c r="K3">
        <f>AVERAGE(AK12:AK63)</f>
        <v>17.4563427142382</v>
      </c>
      <c r="M3" s="2" t="s">
        <v>39</v>
      </c>
      <c r="N3">
        <f>T2/SUM(T2:T4)</f>
        <v>0.99999919305458096</v>
      </c>
      <c r="O3">
        <f>T3/SUM(T2:T4)</f>
        <v>6.0262759205690747E-22</v>
      </c>
      <c r="P3">
        <f>T4/SUM(T2:T4)</f>
        <v>8.0694541907749882E-7</v>
      </c>
      <c r="R3" s="2" t="s">
        <v>46</v>
      </c>
      <c r="S3">
        <v>-34.830733012547491</v>
      </c>
      <c r="T3">
        <f t="shared" ref="T3:T4" si="0">EXP(S3)</f>
        <v>7.4680093325993747E-16</v>
      </c>
    </row>
    <row r="4" spans="1:37" x14ac:dyDescent="0.2">
      <c r="M4" s="2" t="s">
        <v>16</v>
      </c>
      <c r="N4">
        <v>2.5993552194524122E-2</v>
      </c>
      <c r="R4" s="2" t="s">
        <v>47</v>
      </c>
      <c r="S4">
        <v>0</v>
      </c>
      <c r="T4">
        <f t="shared" si="0"/>
        <v>1</v>
      </c>
    </row>
    <row r="5" spans="1:37" x14ac:dyDescent="0.2">
      <c r="M5" s="2" t="s">
        <v>22</v>
      </c>
      <c r="N5">
        <v>0.22526163612280042</v>
      </c>
    </row>
    <row r="6" spans="1:37" x14ac:dyDescent="0.2">
      <c r="M6" s="2" t="s">
        <v>23</v>
      </c>
      <c r="N6" s="2">
        <v>0.61139585228534599</v>
      </c>
    </row>
    <row r="7" spans="1:37" x14ac:dyDescent="0.2">
      <c r="M7" s="2" t="s">
        <v>35</v>
      </c>
      <c r="N7">
        <v>0.16321500881514553</v>
      </c>
      <c r="O7" s="2" t="s">
        <v>48</v>
      </c>
      <c r="P7">
        <v>0.87083454241064895</v>
      </c>
    </row>
    <row r="8" spans="1:37" x14ac:dyDescent="0.2">
      <c r="M8" s="2" t="s">
        <v>36</v>
      </c>
      <c r="N8">
        <v>-0.42835212735641243</v>
      </c>
      <c r="O8" s="2" t="s">
        <v>49</v>
      </c>
      <c r="P8" s="2">
        <v>0.37525016548954221</v>
      </c>
    </row>
    <row r="9" spans="1:37" x14ac:dyDescent="0.2">
      <c r="M9" s="2" t="s">
        <v>37</v>
      </c>
      <c r="N9">
        <v>0.67003128196392736</v>
      </c>
      <c r="O9" s="2" t="s">
        <v>50</v>
      </c>
      <c r="P9">
        <v>0.99999000000000005</v>
      </c>
    </row>
    <row r="10" spans="1:37" x14ac:dyDescent="0.2">
      <c r="M10" s="2" t="s">
        <v>38</v>
      </c>
      <c r="N10">
        <v>-0.82559622672251831</v>
      </c>
      <c r="O10" s="2" t="s">
        <v>51</v>
      </c>
      <c r="P10">
        <v>0.94344836085671324</v>
      </c>
    </row>
    <row r="11" spans="1:37" x14ac:dyDescent="0.2">
      <c r="O11">
        <v>1</v>
      </c>
      <c r="P11">
        <v>2</v>
      </c>
      <c r="Q11">
        <v>3</v>
      </c>
      <c r="R11">
        <v>1</v>
      </c>
      <c r="S11">
        <v>2</v>
      </c>
      <c r="T11">
        <v>3</v>
      </c>
      <c r="U11" s="2" t="s">
        <v>43</v>
      </c>
      <c r="W11">
        <f>SUM(W13:W65)</f>
        <v>-1845.2165532255501</v>
      </c>
      <c r="X11">
        <v>1</v>
      </c>
      <c r="Y11">
        <v>2</v>
      </c>
      <c r="Z11">
        <v>3</v>
      </c>
      <c r="AA11">
        <v>1</v>
      </c>
      <c r="AB11">
        <v>2</v>
      </c>
      <c r="AC11">
        <v>3</v>
      </c>
      <c r="AD11" s="2" t="s">
        <v>43</v>
      </c>
    </row>
    <row r="12" spans="1:37" x14ac:dyDescent="0.2">
      <c r="A12" t="s">
        <v>1</v>
      </c>
      <c r="B12" t="s">
        <v>2</v>
      </c>
      <c r="C12" t="s">
        <v>0</v>
      </c>
      <c r="D12" s="2" t="s">
        <v>8</v>
      </c>
      <c r="E12" s="2" t="s">
        <v>9</v>
      </c>
      <c r="F12" s="2" t="s">
        <v>20</v>
      </c>
      <c r="G12" s="2" t="s">
        <v>21</v>
      </c>
      <c r="H12" s="2" t="s">
        <v>32</v>
      </c>
      <c r="I12" s="2" t="s">
        <v>33</v>
      </c>
      <c r="J12" s="2" t="s">
        <v>34</v>
      </c>
      <c r="K12" s="2" t="s">
        <v>31</v>
      </c>
      <c r="M12" s="2" t="s">
        <v>1</v>
      </c>
      <c r="N12" s="2" t="s">
        <v>3</v>
      </c>
      <c r="O12" s="2" t="s">
        <v>6</v>
      </c>
      <c r="P12" s="2" t="s">
        <v>6</v>
      </c>
      <c r="Q12" s="2" t="s">
        <v>6</v>
      </c>
      <c r="R12" s="2" t="s">
        <v>15</v>
      </c>
      <c r="S12" s="2" t="s">
        <v>15</v>
      </c>
      <c r="T12" s="2" t="s">
        <v>15</v>
      </c>
      <c r="U12" s="2" t="s">
        <v>6</v>
      </c>
      <c r="V12" s="2" t="s">
        <v>15</v>
      </c>
      <c r="W12" s="2" t="s">
        <v>7</v>
      </c>
      <c r="X12" s="2" t="s">
        <v>28</v>
      </c>
      <c r="Y12" s="2" t="s">
        <v>28</v>
      </c>
      <c r="Z12" s="2" t="s">
        <v>28</v>
      </c>
      <c r="AA12" s="2" t="s">
        <v>26</v>
      </c>
      <c r="AB12" s="2" t="s">
        <v>26</v>
      </c>
      <c r="AC12" s="2" t="s">
        <v>26</v>
      </c>
      <c r="AD12" s="2" t="s">
        <v>28</v>
      </c>
      <c r="AE12" s="2" t="s">
        <v>26</v>
      </c>
      <c r="AF12" s="2" t="s">
        <v>17</v>
      </c>
      <c r="AG12" s="2" t="s">
        <v>97</v>
      </c>
      <c r="AH12" s="2" t="s">
        <v>98</v>
      </c>
      <c r="AI12" s="2" t="s">
        <v>99</v>
      </c>
      <c r="AJ12" s="2" t="s">
        <v>91</v>
      </c>
      <c r="AK12" s="2" t="s">
        <v>92</v>
      </c>
    </row>
    <row r="13" spans="1:37" x14ac:dyDescent="0.2">
      <c r="A13" s="1">
        <v>34798</v>
      </c>
      <c r="B13">
        <v>5250</v>
      </c>
      <c r="C13">
        <v>1709.8</v>
      </c>
      <c r="D13">
        <f>B13/1000</f>
        <v>5.25</v>
      </c>
      <c r="E13">
        <f>C13/1000</f>
        <v>1.7098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</v>
      </c>
      <c r="N13">
        <f>D13</f>
        <v>5.25</v>
      </c>
      <c r="O13">
        <f>(1-(N$2/(N$2+AG13))^N$1)</f>
        <v>2.5763999009705829E-3</v>
      </c>
      <c r="P13">
        <f t="shared" ref="P13:Q13" si="1">(1-(O$2/(O$2+AH13))^O$1)</f>
        <v>4.6421948418640113E-7</v>
      </c>
      <c r="Q13">
        <f t="shared" si="1"/>
        <v>1.5473578117708442E-6</v>
      </c>
      <c r="R13">
        <f>O13</f>
        <v>2.5763999009705829E-3</v>
      </c>
      <c r="S13">
        <f>P13</f>
        <v>4.6421948418640113E-7</v>
      </c>
      <c r="T13">
        <f>Q13</f>
        <v>1.5473578117708442E-6</v>
      </c>
      <c r="U13">
        <f>SUMPRODUCT($N$3:$P$3,O13:Q13)</f>
        <v>2.5763978232051185E-3</v>
      </c>
      <c r="V13">
        <f>SUMPRODUCT($N$3:$P$3,R13:T13)</f>
        <v>2.5763978232051185E-3</v>
      </c>
      <c r="W13">
        <f t="shared" ref="W13:W44" si="2">D13*LN(V13)</f>
        <v>-31.297156002996289</v>
      </c>
      <c r="X13">
        <f t="shared" ref="X13:X44" si="3">$B$2*O13</f>
        <v>5.1527998019411658</v>
      </c>
      <c r="Y13">
        <f t="shared" ref="Y13:Y44" si="4">$B$2*P13</f>
        <v>9.2843896837280226E-4</v>
      </c>
      <c r="Z13">
        <f t="shared" ref="Z13:Z44" si="5">$B$2*Q13</f>
        <v>3.0947156235416884E-3</v>
      </c>
      <c r="AA13">
        <f t="shared" ref="AA13:AA44" si="6">$B$2*R13</f>
        <v>5.1527998019411658</v>
      </c>
      <c r="AB13">
        <f t="shared" ref="AB13:AB44" si="7">$B$2*S13</f>
        <v>9.2843896837280226E-4</v>
      </c>
      <c r="AC13">
        <f t="shared" ref="AC13:AC44" si="8">$B$2*T13</f>
        <v>3.0947156235416884E-3</v>
      </c>
      <c r="AD13">
        <f>SUMPRODUCT($N$3:$P$3,X13:Z13)</f>
        <v>5.1527956464102367</v>
      </c>
      <c r="AE13">
        <f>SUMPRODUCT($N$3:$P$3,AA13:AC13)</f>
        <v>5.1527956464102367</v>
      </c>
      <c r="AF13">
        <f t="array" ref="AF13">EXP(SUMPRODUCT(TRANSPOSE(N$4:N$10),E13:K13))</f>
        <v>1.0454461954124987</v>
      </c>
      <c r="AG13" s="4">
        <f>AF13</f>
        <v>1.0454461954124987</v>
      </c>
      <c r="AH13">
        <f>AF13</f>
        <v>1.0454461954124987</v>
      </c>
      <c r="AI13">
        <f>AF13</f>
        <v>1.0454461954124987</v>
      </c>
      <c r="AJ13">
        <f>100*ABS(AD13-N13)/N13</f>
        <v>1.8515114969478728</v>
      </c>
      <c r="AK13">
        <f>100*ABS(AE13-D13)/D13</f>
        <v>1.8515114969478728</v>
      </c>
    </row>
    <row r="14" spans="1:37" x14ac:dyDescent="0.2">
      <c r="A14" s="1">
        <v>34805</v>
      </c>
      <c r="B14">
        <v>5482</v>
      </c>
      <c r="C14">
        <v>2748</v>
      </c>
      <c r="D14">
        <f t="shared" ref="D14:E64" si="9">B14/1000</f>
        <v>5.4820000000000002</v>
      </c>
      <c r="E14">
        <f t="shared" si="9"/>
        <v>2.7480000000000002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2</v>
      </c>
      <c r="N14">
        <f>D14+N13</f>
        <v>10.731999999999999</v>
      </c>
      <c r="O14">
        <f t="shared" ref="O14:O64" si="10">(1-(N$2/(N$2+AG14))^N$1)</f>
        <v>5.2162259480124096E-3</v>
      </c>
      <c r="P14">
        <f t="shared" ref="P14:P64" si="11">(1-(O$2/(O$2+AH14))^O$1)</f>
        <v>7.874130757423714E-7</v>
      </c>
      <c r="Q14">
        <f t="shared" ref="Q14:Q64" si="12">(1-(P$2/(P$2+AI14))^P$1)</f>
        <v>2.1399780715247729E-6</v>
      </c>
      <c r="R14">
        <f t="shared" ref="R14:R45" si="13">O14-O13</f>
        <v>2.6398260470418267E-3</v>
      </c>
      <c r="S14">
        <f t="shared" ref="S14:S45" si="14">P14-P13</f>
        <v>3.2319359155597027E-7</v>
      </c>
      <c r="T14">
        <f t="shared" ref="T14:T45" si="15">Q14-Q13</f>
        <v>5.9262025975392874E-7</v>
      </c>
      <c r="U14">
        <f t="shared" ref="U14:U64" si="16">SUMPRODUCT($N$3:$P$3,O14:Q14)</f>
        <v>5.2162217405296212E-3</v>
      </c>
      <c r="V14">
        <f t="shared" ref="V14:V64" si="17">SUMPRODUCT($N$3:$P$3,R14:T14)</f>
        <v>2.6398239173245032E-3</v>
      </c>
      <c r="W14">
        <f t="shared" si="2"/>
        <v>-32.546870066056492</v>
      </c>
      <c r="X14">
        <f t="shared" si="3"/>
        <v>10.432451896024819</v>
      </c>
      <c r="Y14">
        <f t="shared" si="4"/>
        <v>1.5748261514847428E-3</v>
      </c>
      <c r="Z14">
        <f t="shared" si="5"/>
        <v>4.2799561430495459E-3</v>
      </c>
      <c r="AA14">
        <f t="shared" si="6"/>
        <v>5.2796520940836533</v>
      </c>
      <c r="AB14">
        <f t="shared" si="7"/>
        <v>6.4638718311194054E-4</v>
      </c>
      <c r="AC14">
        <f t="shared" si="8"/>
        <v>1.1852405195078575E-3</v>
      </c>
      <c r="AD14">
        <f t="shared" ref="AD14:AD64" si="18">SUMPRODUCT($N$3:$P$3,X14:Z14)</f>
        <v>10.432443481059243</v>
      </c>
      <c r="AE14">
        <f t="shared" ref="AE14:AE64" si="19">SUMPRODUCT($N$3:$P$3,AA14:AC14)</f>
        <v>5.2796478346490066</v>
      </c>
      <c r="AF14">
        <f t="array" ref="AF14">EXP(SUMPRODUCT(TRANSPOSE(N$4:N$10),E14:K14))</f>
        <v>1.0740432673308402</v>
      </c>
      <c r="AG14" s="4">
        <f>AF14+AG13</f>
        <v>2.1194894627433389</v>
      </c>
      <c r="AH14">
        <f>AF14+AH13</f>
        <v>2.1194894627433389</v>
      </c>
      <c r="AI14">
        <f>AF14+AI13</f>
        <v>2.1194894627433389</v>
      </c>
      <c r="AJ14">
        <f t="shared" ref="AJ14:AJ64" si="20">100*ABS(AD14-N14)/N14</f>
        <v>2.7912459834211338</v>
      </c>
      <c r="AK14">
        <f t="shared" ref="AK14:AK64" si="21">100*ABS(AE14-D14)/D14</f>
        <v>3.6912106047244371</v>
      </c>
    </row>
    <row r="15" spans="1:37" x14ac:dyDescent="0.2">
      <c r="A15" s="1">
        <v>34812</v>
      </c>
      <c r="B15">
        <v>4980</v>
      </c>
      <c r="C15">
        <v>4595.8999999999996</v>
      </c>
      <c r="D15">
        <f t="shared" si="9"/>
        <v>4.9800000000000004</v>
      </c>
      <c r="E15">
        <f t="shared" si="9"/>
        <v>4.5958999999999994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3</v>
      </c>
      <c r="N15">
        <f t="shared" ref="N15:N64" si="22">D15+N14</f>
        <v>15.712</v>
      </c>
      <c r="O15">
        <f t="shared" si="10"/>
        <v>7.9782884452327396E-3</v>
      </c>
      <c r="P15">
        <f t="shared" si="11"/>
        <v>1.041865446804735E-6</v>
      </c>
      <c r="Q15">
        <f t="shared" si="12"/>
        <v>2.5246441484050308E-6</v>
      </c>
      <c r="R15">
        <f t="shared" si="13"/>
        <v>2.76206249722033E-3</v>
      </c>
      <c r="S15">
        <f t="shared" si="14"/>
        <v>2.5445237106236362E-7</v>
      </c>
      <c r="T15">
        <f t="shared" si="15"/>
        <v>3.8466607688025789E-7</v>
      </c>
      <c r="U15">
        <f t="shared" si="16"/>
        <v>7.9782820092266782E-3</v>
      </c>
      <c r="V15">
        <f t="shared" si="17"/>
        <v>2.7620602686970553E-3</v>
      </c>
      <c r="W15">
        <f t="shared" si="2"/>
        <v>-29.341056449732513</v>
      </c>
      <c r="X15">
        <f t="shared" si="3"/>
        <v>15.956576890465479</v>
      </c>
      <c r="Y15">
        <f t="shared" si="4"/>
        <v>2.0837308936094701E-3</v>
      </c>
      <c r="Z15">
        <f t="shared" si="5"/>
        <v>5.0492882968100616E-3</v>
      </c>
      <c r="AA15">
        <f t="shared" si="6"/>
        <v>5.5241249944406601</v>
      </c>
      <c r="AB15">
        <f t="shared" si="7"/>
        <v>5.0890474212472725E-4</v>
      </c>
      <c r="AC15">
        <f t="shared" si="8"/>
        <v>7.6933215376051578E-4</v>
      </c>
      <c r="AD15">
        <f t="shared" si="18"/>
        <v>15.956564018453355</v>
      </c>
      <c r="AE15">
        <f t="shared" si="19"/>
        <v>5.5241205373941105</v>
      </c>
      <c r="AF15">
        <f t="array" ref="AF15">EXP(SUMPRODUCT(TRANSPOSE(N$4:N$10),E15:K15))</f>
        <v>1.1268924121059778</v>
      </c>
      <c r="AG15" s="4">
        <f t="shared" ref="AG15:AG64" si="23">AF15+AG14</f>
        <v>3.246381874849317</v>
      </c>
      <c r="AH15">
        <f t="shared" ref="AH15:AH64" si="24">AF15+AH14</f>
        <v>3.246381874849317</v>
      </c>
      <c r="AI15">
        <f t="shared" ref="AI15:AI64" si="25">AF15+AI14</f>
        <v>3.246381874849317</v>
      </c>
      <c r="AJ15">
        <f t="shared" si="20"/>
        <v>1.5565428873049572</v>
      </c>
      <c r="AK15">
        <f t="shared" si="21"/>
        <v>10.92611520871707</v>
      </c>
    </row>
    <row r="16" spans="1:37" x14ac:dyDescent="0.2">
      <c r="A16" s="1">
        <v>34819</v>
      </c>
      <c r="B16">
        <v>5517</v>
      </c>
      <c r="C16">
        <v>6801.8</v>
      </c>
      <c r="D16">
        <f t="shared" si="9"/>
        <v>5.5170000000000003</v>
      </c>
      <c r="E16">
        <f t="shared" si="9"/>
        <v>6.8018000000000001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4</v>
      </c>
      <c r="N16">
        <f t="shared" si="22"/>
        <v>21.228999999999999</v>
      </c>
      <c r="O16">
        <f t="shared" si="10"/>
        <v>1.0894828652666555E-2</v>
      </c>
      <c r="P16">
        <f t="shared" si="11"/>
        <v>1.2552956931699555E-6</v>
      </c>
      <c r="Q16">
        <f t="shared" si="12"/>
        <v>2.8159445338848954E-6</v>
      </c>
      <c r="R16">
        <f t="shared" si="13"/>
        <v>2.9165402074338154E-3</v>
      </c>
      <c r="S16">
        <f t="shared" si="14"/>
        <v>2.1343024636522046E-7</v>
      </c>
      <c r="T16">
        <f t="shared" si="15"/>
        <v>2.9130038547986459E-7</v>
      </c>
      <c r="U16">
        <f t="shared" si="16"/>
        <v>1.0894819863406797E-2</v>
      </c>
      <c r="V16">
        <f t="shared" si="17"/>
        <v>2.9165378541801193E-3</v>
      </c>
      <c r="W16">
        <f t="shared" si="2"/>
        <v>-32.204704265507161</v>
      </c>
      <c r="X16">
        <f t="shared" si="3"/>
        <v>21.789657305333108</v>
      </c>
      <c r="Y16">
        <f t="shared" si="4"/>
        <v>2.510591386339911E-3</v>
      </c>
      <c r="Z16">
        <f t="shared" si="5"/>
        <v>5.6318890677697908E-3</v>
      </c>
      <c r="AA16">
        <f t="shared" si="6"/>
        <v>5.8330804148676307</v>
      </c>
      <c r="AB16">
        <f t="shared" si="7"/>
        <v>4.2686049273044091E-4</v>
      </c>
      <c r="AC16">
        <f t="shared" si="8"/>
        <v>5.8260077095972918E-4</v>
      </c>
      <c r="AD16">
        <f t="shared" si="18"/>
        <v>21.78963972681359</v>
      </c>
      <c r="AE16">
        <f t="shared" si="19"/>
        <v>5.833075708360238</v>
      </c>
      <c r="AF16">
        <f t="array" ref="AF16">EXP(SUMPRODUCT(TRANSPOSE(N$4:N$10),E16:K16))</f>
        <v>1.1933959033164834</v>
      </c>
      <c r="AG16" s="4">
        <f t="shared" si="23"/>
        <v>4.4397777781658005</v>
      </c>
      <c r="AH16">
        <f t="shared" si="24"/>
        <v>4.4397777781658005</v>
      </c>
      <c r="AI16">
        <f t="shared" si="25"/>
        <v>4.4397777781658005</v>
      </c>
      <c r="AJ16">
        <f t="shared" si="20"/>
        <v>2.6409144416298025</v>
      </c>
      <c r="AK16">
        <f t="shared" si="21"/>
        <v>5.7291228631545703</v>
      </c>
    </row>
    <row r="17" spans="1:37" x14ac:dyDescent="0.2">
      <c r="A17" s="1">
        <v>34826</v>
      </c>
      <c r="B17">
        <v>6563</v>
      </c>
      <c r="C17">
        <v>8056.5</v>
      </c>
      <c r="D17">
        <f t="shared" si="9"/>
        <v>6.5629999999999997</v>
      </c>
      <c r="E17">
        <f t="shared" si="9"/>
        <v>8.0564999999999998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5</v>
      </c>
      <c r="N17">
        <f t="shared" si="22"/>
        <v>27.791999999999998</v>
      </c>
      <c r="O17">
        <f t="shared" si="10"/>
        <v>1.3898874781852366E-2</v>
      </c>
      <c r="P17">
        <f t="shared" si="11"/>
        <v>1.4364189461213428E-6</v>
      </c>
      <c r="Q17">
        <f t="shared" si="12"/>
        <v>3.0479180431752795E-6</v>
      </c>
      <c r="R17">
        <f t="shared" si="13"/>
        <v>3.0040461291858112E-3</v>
      </c>
      <c r="S17">
        <f t="shared" si="14"/>
        <v>1.8112325295138731E-7</v>
      </c>
      <c r="T17">
        <f t="shared" si="15"/>
        <v>2.3197350929038407E-7</v>
      </c>
      <c r="U17">
        <f t="shared" si="16"/>
        <v>1.3898863568678534E-2</v>
      </c>
      <c r="V17">
        <f t="shared" si="17"/>
        <v>3.0040437052717387E-3</v>
      </c>
      <c r="W17">
        <f t="shared" si="2"/>
        <v>-38.116565122803806</v>
      </c>
      <c r="X17">
        <f t="shared" si="3"/>
        <v>27.797749563704734</v>
      </c>
      <c r="Y17">
        <f t="shared" si="4"/>
        <v>2.8728378922426856E-3</v>
      </c>
      <c r="Z17">
        <f t="shared" si="5"/>
        <v>6.095836086350559E-3</v>
      </c>
      <c r="AA17">
        <f t="shared" si="6"/>
        <v>6.0080922583716223</v>
      </c>
      <c r="AB17">
        <f t="shared" si="7"/>
        <v>3.6224650590277463E-4</v>
      </c>
      <c r="AC17">
        <f t="shared" si="8"/>
        <v>4.6394701858076814E-4</v>
      </c>
      <c r="AD17">
        <f t="shared" si="18"/>
        <v>27.797727137357068</v>
      </c>
      <c r="AE17">
        <f t="shared" si="19"/>
        <v>6.0080874105434772</v>
      </c>
      <c r="AF17">
        <f t="array" ref="AF17">EXP(SUMPRODUCT(TRANSPOSE(N$4:N$10),E17:K17))</f>
        <v>1.2329591009253138</v>
      </c>
      <c r="AG17" s="4">
        <f t="shared" si="23"/>
        <v>5.6727368790911141</v>
      </c>
      <c r="AH17">
        <f t="shared" si="24"/>
        <v>5.6727368790911141</v>
      </c>
      <c r="AI17">
        <f t="shared" si="25"/>
        <v>5.6727368790911141</v>
      </c>
      <c r="AJ17">
        <f t="shared" si="20"/>
        <v>2.060714362791443E-2</v>
      </c>
      <c r="AK17">
        <f t="shared" si="21"/>
        <v>8.455166683780627</v>
      </c>
    </row>
    <row r="18" spans="1:37" x14ac:dyDescent="0.2">
      <c r="A18" s="1">
        <v>34833</v>
      </c>
      <c r="B18">
        <v>6555</v>
      </c>
      <c r="C18">
        <v>9496.5</v>
      </c>
      <c r="D18">
        <f t="shared" si="9"/>
        <v>6.5549999999999997</v>
      </c>
      <c r="E18">
        <f t="shared" si="9"/>
        <v>9.4964999999999993</v>
      </c>
      <c r="F18">
        <v>0</v>
      </c>
      <c r="G18">
        <v>0</v>
      </c>
      <c r="H18">
        <f>$P$7^(M18-$M$18)</f>
        <v>1</v>
      </c>
      <c r="I18">
        <v>0</v>
      </c>
      <c r="J18">
        <v>0</v>
      </c>
      <c r="K18">
        <v>0</v>
      </c>
      <c r="M18">
        <v>6</v>
      </c>
      <c r="N18">
        <f t="shared" si="22"/>
        <v>34.346999999999994</v>
      </c>
      <c r="O18">
        <f t="shared" si="10"/>
        <v>1.7557764559611555E-2</v>
      </c>
      <c r="P18">
        <f t="shared" si="11"/>
        <v>1.6208028172925992E-6</v>
      </c>
      <c r="Q18">
        <f t="shared" si="12"/>
        <v>3.2734855522909001E-6</v>
      </c>
      <c r="R18">
        <f t="shared" si="13"/>
        <v>3.6588897777591889E-3</v>
      </c>
      <c r="S18">
        <f t="shared" si="14"/>
        <v>1.8438387117125643E-7</v>
      </c>
      <c r="T18">
        <f t="shared" si="15"/>
        <v>2.2556750911562062E-7</v>
      </c>
      <c r="U18">
        <f t="shared" si="16"/>
        <v>1.7557750394095403E-2</v>
      </c>
      <c r="V18">
        <f t="shared" si="17"/>
        <v>3.6588868254168647E-3</v>
      </c>
      <c r="W18">
        <f t="shared" si="2"/>
        <v>-36.777458903109583</v>
      </c>
      <c r="X18">
        <f t="shared" si="3"/>
        <v>35.115529119223112</v>
      </c>
      <c r="Y18">
        <f t="shared" si="4"/>
        <v>3.2416056345851985E-3</v>
      </c>
      <c r="Z18">
        <f t="shared" si="5"/>
        <v>6.5469711045818002E-3</v>
      </c>
      <c r="AA18">
        <f t="shared" si="6"/>
        <v>7.3177795555183778</v>
      </c>
      <c r="AB18">
        <f t="shared" si="7"/>
        <v>3.6876774234251286E-4</v>
      </c>
      <c r="AC18">
        <f t="shared" si="8"/>
        <v>4.5113501823124125E-4</v>
      </c>
      <c r="AD18">
        <f t="shared" si="18"/>
        <v>35.115500788190801</v>
      </c>
      <c r="AE18">
        <f t="shared" si="19"/>
        <v>7.317773650833729</v>
      </c>
      <c r="AF18">
        <f t="array" ref="AF18">EXP(SUMPRODUCT(TRANSPOSE(N$4:N$10),E18:K18))</f>
        <v>1.5069123819294186</v>
      </c>
      <c r="AG18" s="4">
        <f t="shared" si="23"/>
        <v>7.1796492610205327</v>
      </c>
      <c r="AH18">
        <f t="shared" si="24"/>
        <v>7.1796492610205327</v>
      </c>
      <c r="AI18">
        <f t="shared" si="25"/>
        <v>7.1796492610205327</v>
      </c>
      <c r="AJ18">
        <f t="shared" si="20"/>
        <v>2.2374611703811293</v>
      </c>
      <c r="AK18">
        <f t="shared" si="21"/>
        <v>11.636516412413872</v>
      </c>
    </row>
    <row r="19" spans="1:37" x14ac:dyDescent="0.2">
      <c r="A19" s="1">
        <v>34840</v>
      </c>
      <c r="B19">
        <v>6413</v>
      </c>
      <c r="C19">
        <v>9218.1</v>
      </c>
      <c r="D19">
        <f t="shared" si="9"/>
        <v>6.4130000000000003</v>
      </c>
      <c r="E19">
        <f t="shared" si="9"/>
        <v>9.2180999999999997</v>
      </c>
      <c r="F19">
        <v>0</v>
      </c>
      <c r="G19">
        <v>0</v>
      </c>
      <c r="H19">
        <f t="shared" ref="H19:H64" si="26">$P$7^(M19-$M$18)</f>
        <v>0.87083454241064895</v>
      </c>
      <c r="I19">
        <v>0</v>
      </c>
      <c r="J19">
        <v>0</v>
      </c>
      <c r="K19">
        <v>0</v>
      </c>
      <c r="M19">
        <v>7</v>
      </c>
      <c r="N19">
        <f t="shared" si="22"/>
        <v>40.759999999999991</v>
      </c>
      <c r="O19">
        <f t="shared" si="10"/>
        <v>2.1101224832622445E-2</v>
      </c>
      <c r="P19">
        <f t="shared" si="11"/>
        <v>1.7723918995793397E-6</v>
      </c>
      <c r="Q19">
        <f t="shared" si="12"/>
        <v>3.4527176279164351E-6</v>
      </c>
      <c r="R19">
        <f t="shared" si="13"/>
        <v>3.5434602730108899E-3</v>
      </c>
      <c r="S19">
        <f t="shared" si="14"/>
        <v>1.5158908228674051E-7</v>
      </c>
      <c r="T19">
        <f t="shared" si="15"/>
        <v>1.79232075625535E-7</v>
      </c>
      <c r="U19">
        <f t="shared" si="16"/>
        <v>2.1101207807871884E-2</v>
      </c>
      <c r="V19">
        <f t="shared" si="17"/>
        <v>3.5434574137764856E-3</v>
      </c>
      <c r="W19">
        <f t="shared" si="2"/>
        <v>-36.186329571280027</v>
      </c>
      <c r="X19">
        <f t="shared" si="3"/>
        <v>42.202449665244892</v>
      </c>
      <c r="Y19">
        <f t="shared" si="4"/>
        <v>3.5447837991586795E-3</v>
      </c>
      <c r="Z19">
        <f t="shared" si="5"/>
        <v>6.9054352558328702E-3</v>
      </c>
      <c r="AA19">
        <f t="shared" si="6"/>
        <v>7.0869205460217799</v>
      </c>
      <c r="AB19">
        <f t="shared" si="7"/>
        <v>3.0317816457348101E-4</v>
      </c>
      <c r="AC19">
        <f t="shared" si="8"/>
        <v>3.5846415125107001E-4</v>
      </c>
      <c r="AD19">
        <f t="shared" si="18"/>
        <v>42.202415615743774</v>
      </c>
      <c r="AE19">
        <f t="shared" si="19"/>
        <v>7.0869148275529712</v>
      </c>
      <c r="AF19">
        <f t="array" ref="AF19">EXP(SUMPRODUCT(TRANSPOSE(N$4:N$10),E19:K19))</f>
        <v>1.4648376701926684</v>
      </c>
      <c r="AG19" s="4">
        <f t="shared" si="23"/>
        <v>8.6444869312132013</v>
      </c>
      <c r="AH19">
        <f t="shared" si="24"/>
        <v>8.6444869312132013</v>
      </c>
      <c r="AI19">
        <f t="shared" si="25"/>
        <v>8.6444869312132013</v>
      </c>
      <c r="AJ19">
        <f t="shared" si="20"/>
        <v>3.5388018050632577</v>
      </c>
      <c r="AK19">
        <f t="shared" si="21"/>
        <v>10.508573640308294</v>
      </c>
    </row>
    <row r="20" spans="1:37" x14ac:dyDescent="0.2">
      <c r="A20" s="1">
        <v>34847</v>
      </c>
      <c r="B20">
        <v>6531</v>
      </c>
      <c r="C20">
        <v>8893.4</v>
      </c>
      <c r="D20">
        <f t="shared" si="9"/>
        <v>6.5309999999999997</v>
      </c>
      <c r="E20">
        <f t="shared" si="9"/>
        <v>8.8933999999999997</v>
      </c>
      <c r="F20">
        <v>0</v>
      </c>
      <c r="G20">
        <v>0</v>
      </c>
      <c r="H20">
        <f t="shared" si="26"/>
        <v>0.7583528002555644</v>
      </c>
      <c r="I20">
        <v>0</v>
      </c>
      <c r="J20">
        <v>0</v>
      </c>
      <c r="K20">
        <v>0</v>
      </c>
      <c r="M20">
        <v>8</v>
      </c>
      <c r="N20">
        <f t="shared" si="22"/>
        <v>47.29099999999999</v>
      </c>
      <c r="O20">
        <f t="shared" si="10"/>
        <v>2.4538465865510117E-2</v>
      </c>
      <c r="P20">
        <f t="shared" si="11"/>
        <v>1.9007316347519065E-6</v>
      </c>
      <c r="Q20">
        <f t="shared" si="12"/>
        <v>3.6009212600607299E-6</v>
      </c>
      <c r="R20">
        <f t="shared" si="13"/>
        <v>3.4372410328876724E-3</v>
      </c>
      <c r="S20">
        <f t="shared" si="14"/>
        <v>1.283397351725668E-7</v>
      </c>
      <c r="T20">
        <f t="shared" si="15"/>
        <v>1.4820363214429477E-7</v>
      </c>
      <c r="U20">
        <f t="shared" si="16"/>
        <v>2.4538446067213244E-2</v>
      </c>
      <c r="V20">
        <f t="shared" si="17"/>
        <v>3.4372382593413592E-3</v>
      </c>
      <c r="W20">
        <f t="shared" si="2"/>
        <v>-37.050930946376219</v>
      </c>
      <c r="X20">
        <f t="shared" si="3"/>
        <v>49.076931731020238</v>
      </c>
      <c r="Y20">
        <f t="shared" si="4"/>
        <v>3.8014632695038131E-3</v>
      </c>
      <c r="Z20">
        <f t="shared" si="5"/>
        <v>7.2018425201214598E-3</v>
      </c>
      <c r="AA20">
        <f t="shared" si="6"/>
        <v>6.8744820657753447</v>
      </c>
      <c r="AB20">
        <f t="shared" si="7"/>
        <v>2.5667947034513361E-4</v>
      </c>
      <c r="AC20">
        <f t="shared" si="8"/>
        <v>2.9640726428858954E-4</v>
      </c>
      <c r="AD20">
        <f t="shared" si="18"/>
        <v>49.076892134426494</v>
      </c>
      <c r="AE20">
        <f t="shared" si="19"/>
        <v>6.8744765186827177</v>
      </c>
      <c r="AF20">
        <f t="array" ref="AF20">EXP(SUMPRODUCT(TRANSPOSE(N$4:N$10),E20:K20))</f>
        <v>1.4261030950751747</v>
      </c>
      <c r="AG20" s="4">
        <f t="shared" si="23"/>
        <v>10.070590026288375</v>
      </c>
      <c r="AH20">
        <f t="shared" si="24"/>
        <v>10.070590026288375</v>
      </c>
      <c r="AI20">
        <f t="shared" si="25"/>
        <v>10.070590026288375</v>
      </c>
      <c r="AJ20">
        <f t="shared" si="20"/>
        <v>3.7763890262978252</v>
      </c>
      <c r="AK20">
        <f t="shared" si="21"/>
        <v>5.2591719289958352</v>
      </c>
    </row>
    <row r="21" spans="1:37" x14ac:dyDescent="0.2">
      <c r="A21" s="1">
        <v>34854</v>
      </c>
      <c r="B21">
        <v>6875</v>
      </c>
      <c r="C21">
        <v>8178.5</v>
      </c>
      <c r="D21">
        <f t="shared" si="9"/>
        <v>6.875</v>
      </c>
      <c r="E21">
        <f t="shared" si="9"/>
        <v>8.1784999999999997</v>
      </c>
      <c r="F21">
        <v>0</v>
      </c>
      <c r="G21">
        <v>0</v>
      </c>
      <c r="H21">
        <f t="shared" si="26"/>
        <v>0.66039981379638868</v>
      </c>
      <c r="I21">
        <v>0</v>
      </c>
      <c r="J21">
        <v>0</v>
      </c>
      <c r="K21">
        <v>0</v>
      </c>
      <c r="M21">
        <v>9</v>
      </c>
      <c r="N21">
        <f t="shared" si="22"/>
        <v>54.16599999999999</v>
      </c>
      <c r="O21">
        <f t="shared" si="10"/>
        <v>2.7847224361892908E-2</v>
      </c>
      <c r="P21">
        <f t="shared" si="11"/>
        <v>2.0107985543305062E-6</v>
      </c>
      <c r="Q21">
        <f t="shared" si="12"/>
        <v>3.7258466558665049E-6</v>
      </c>
      <c r="R21">
        <f t="shared" si="13"/>
        <v>3.308758496382791E-3</v>
      </c>
      <c r="S21">
        <f t="shared" si="14"/>
        <v>1.1006691957859971E-7</v>
      </c>
      <c r="T21">
        <f t="shared" si="15"/>
        <v>1.24925395805775E-7</v>
      </c>
      <c r="U21">
        <f t="shared" si="16"/>
        <v>2.7847201893709331E-2</v>
      </c>
      <c r="V21">
        <f t="shared" si="17"/>
        <v>3.3087558264960873E-3</v>
      </c>
      <c r="W21">
        <f t="shared" si="2"/>
        <v>-39.264383423985407</v>
      </c>
      <c r="X21">
        <f t="shared" si="3"/>
        <v>55.694448723785818</v>
      </c>
      <c r="Y21">
        <f t="shared" si="4"/>
        <v>4.0215971086610125E-3</v>
      </c>
      <c r="Z21">
        <f t="shared" si="5"/>
        <v>7.4516933117330098E-3</v>
      </c>
      <c r="AA21">
        <f t="shared" si="6"/>
        <v>6.6175169927655819</v>
      </c>
      <c r="AB21">
        <f t="shared" si="7"/>
        <v>2.2013383915719942E-4</v>
      </c>
      <c r="AC21">
        <f t="shared" si="8"/>
        <v>2.4985079161154999E-4</v>
      </c>
      <c r="AD21">
        <f t="shared" si="18"/>
        <v>55.694403787418665</v>
      </c>
      <c r="AE21">
        <f t="shared" si="19"/>
        <v>6.6175116529921745</v>
      </c>
      <c r="AF21">
        <f t="array" ref="AF21">EXP(SUMPRODUCT(TRANSPOSE(N$4:N$10),E21:K21))</f>
        <v>1.3776448737941729</v>
      </c>
      <c r="AG21" s="4">
        <f t="shared" si="23"/>
        <v>11.448234900082548</v>
      </c>
      <c r="AH21">
        <f t="shared" si="24"/>
        <v>11.448234900082548</v>
      </c>
      <c r="AI21">
        <f t="shared" si="25"/>
        <v>11.448234900082548</v>
      </c>
      <c r="AJ21">
        <f t="shared" si="20"/>
        <v>2.8217032592745919</v>
      </c>
      <c r="AK21">
        <f t="shared" si="21"/>
        <v>3.7452850473865529</v>
      </c>
    </row>
    <row r="22" spans="1:37" x14ac:dyDescent="0.2">
      <c r="A22" s="1">
        <v>34861</v>
      </c>
      <c r="B22">
        <v>7565</v>
      </c>
      <c r="C22">
        <v>6640</v>
      </c>
      <c r="D22">
        <f t="shared" si="9"/>
        <v>7.5650000000000004</v>
      </c>
      <c r="E22">
        <f t="shared" si="9"/>
        <v>6.64</v>
      </c>
      <c r="F22">
        <v>0</v>
      </c>
      <c r="G22">
        <v>0</v>
      </c>
      <c r="H22">
        <f t="shared" si="26"/>
        <v>0.57509896965545593</v>
      </c>
      <c r="I22">
        <v>0</v>
      </c>
      <c r="J22">
        <v>0</v>
      </c>
      <c r="K22">
        <v>0</v>
      </c>
      <c r="M22">
        <v>10</v>
      </c>
      <c r="N22">
        <f t="shared" si="22"/>
        <v>61.730999999999987</v>
      </c>
      <c r="O22">
        <f t="shared" si="10"/>
        <v>3.0971760287864636E-2</v>
      </c>
      <c r="P22">
        <f t="shared" si="11"/>
        <v>2.1049766355529798E-6</v>
      </c>
      <c r="Q22">
        <f t="shared" si="12"/>
        <v>3.8313532181311061E-6</v>
      </c>
      <c r="R22">
        <f t="shared" si="13"/>
        <v>3.1245359259717276E-3</v>
      </c>
      <c r="S22">
        <f t="shared" si="14"/>
        <v>9.4178081222473509E-8</v>
      </c>
      <c r="T22">
        <f t="shared" si="15"/>
        <v>1.055065622646012E-7</v>
      </c>
      <c r="U22">
        <f t="shared" si="16"/>
        <v>3.0971735298436245E-2</v>
      </c>
      <c r="V22">
        <f t="shared" si="17"/>
        <v>3.1245334047269135E-3</v>
      </c>
      <c r="W22">
        <f t="shared" si="2"/>
        <v>-43.638477951350993</v>
      </c>
      <c r="X22">
        <f t="shared" si="3"/>
        <v>61.943520575729274</v>
      </c>
      <c r="Y22">
        <f t="shared" si="4"/>
        <v>4.2099532711059595E-3</v>
      </c>
      <c r="Z22">
        <f t="shared" si="5"/>
        <v>7.6627064362622122E-3</v>
      </c>
      <c r="AA22">
        <f t="shared" si="6"/>
        <v>6.2490718519434552</v>
      </c>
      <c r="AB22">
        <f t="shared" si="7"/>
        <v>1.8835616244494702E-4</v>
      </c>
      <c r="AC22">
        <f t="shared" si="8"/>
        <v>2.110131245292024E-4</v>
      </c>
      <c r="AD22">
        <f t="shared" si="18"/>
        <v>61.943470596872487</v>
      </c>
      <c r="AE22">
        <f t="shared" si="19"/>
        <v>6.2490668094538275</v>
      </c>
      <c r="AF22">
        <f t="array" ref="AF22">EXP(SUMPRODUCT(TRANSPOSE(N$4:N$10),E22:K22))</f>
        <v>1.3053379463547394</v>
      </c>
      <c r="AG22" s="4">
        <f t="shared" si="23"/>
        <v>12.753572846437288</v>
      </c>
      <c r="AH22">
        <f t="shared" si="24"/>
        <v>12.753572846437288</v>
      </c>
      <c r="AI22">
        <f t="shared" si="25"/>
        <v>12.753572846437288</v>
      </c>
      <c r="AJ22">
        <f t="shared" si="20"/>
        <v>0.34418784220650828</v>
      </c>
      <c r="AK22">
        <f t="shared" si="21"/>
        <v>17.395019042249476</v>
      </c>
    </row>
    <row r="23" spans="1:37" x14ac:dyDescent="0.2">
      <c r="A23" s="1">
        <v>34868</v>
      </c>
      <c r="B23">
        <v>7895</v>
      </c>
      <c r="C23">
        <v>5184.8</v>
      </c>
      <c r="D23">
        <f t="shared" si="9"/>
        <v>7.8949999999999996</v>
      </c>
      <c r="E23">
        <f t="shared" si="9"/>
        <v>5.1848000000000001</v>
      </c>
      <c r="F23">
        <v>0</v>
      </c>
      <c r="G23">
        <v>0</v>
      </c>
      <c r="H23">
        <f t="shared" si="26"/>
        <v>0.50081604808074465</v>
      </c>
      <c r="I23">
        <v>0</v>
      </c>
      <c r="J23">
        <v>0</v>
      </c>
      <c r="K23">
        <v>0</v>
      </c>
      <c r="M23">
        <v>11</v>
      </c>
      <c r="N23">
        <f t="shared" si="22"/>
        <v>69.625999999999991</v>
      </c>
      <c r="O23">
        <f t="shared" si="10"/>
        <v>3.3934555521856091E-2</v>
      </c>
      <c r="P23">
        <f t="shared" si="11"/>
        <v>2.1870174570226553E-6</v>
      </c>
      <c r="Q23">
        <f t="shared" si="12"/>
        <v>3.9223383229147757E-6</v>
      </c>
      <c r="R23">
        <f t="shared" si="13"/>
        <v>2.9627952339914554E-3</v>
      </c>
      <c r="S23">
        <f t="shared" si="14"/>
        <v>8.2040821469675507E-8</v>
      </c>
      <c r="T23">
        <f t="shared" si="15"/>
        <v>9.0985104783669613E-8</v>
      </c>
      <c r="U23">
        <f t="shared" si="16"/>
        <v>3.3934528141687077E-2</v>
      </c>
      <c r="V23">
        <f t="shared" si="17"/>
        <v>2.9627928432508339E-3</v>
      </c>
      <c r="W23">
        <f t="shared" si="2"/>
        <v>-45.961713011536844</v>
      </c>
      <c r="X23">
        <f t="shared" si="3"/>
        <v>67.869111043712181</v>
      </c>
      <c r="Y23">
        <f t="shared" si="4"/>
        <v>4.3740349140453105E-3</v>
      </c>
      <c r="Z23">
        <f t="shared" si="5"/>
        <v>7.8446766458295514E-3</v>
      </c>
      <c r="AA23">
        <f t="shared" si="6"/>
        <v>5.9255904679829108</v>
      </c>
      <c r="AB23">
        <f t="shared" si="7"/>
        <v>1.6408164293935101E-4</v>
      </c>
      <c r="AC23">
        <f t="shared" si="8"/>
        <v>1.8197020956733923E-4</v>
      </c>
      <c r="AD23">
        <f t="shared" si="18"/>
        <v>67.86905628337415</v>
      </c>
      <c r="AE23">
        <f t="shared" si="19"/>
        <v>5.9255856865016678</v>
      </c>
      <c r="AF23">
        <f t="array" ref="AF23">EXP(SUMPRODUCT(TRANSPOSE(N$4:N$10),E23:K23))</f>
        <v>1.2417380669827764</v>
      </c>
      <c r="AG23" s="4">
        <f t="shared" si="23"/>
        <v>13.995310913420065</v>
      </c>
      <c r="AH23">
        <f t="shared" si="24"/>
        <v>13.995310913420065</v>
      </c>
      <c r="AI23">
        <f t="shared" si="25"/>
        <v>13.995310913420065</v>
      </c>
      <c r="AJ23">
        <f t="shared" si="20"/>
        <v>2.5234017703528009</v>
      </c>
      <c r="AK23">
        <f t="shared" si="21"/>
        <v>24.945083134874373</v>
      </c>
    </row>
    <row r="24" spans="1:37" x14ac:dyDescent="0.2">
      <c r="A24" s="1">
        <v>34875</v>
      </c>
      <c r="B24">
        <v>7538</v>
      </c>
      <c r="C24">
        <v>3885.7</v>
      </c>
      <c r="D24">
        <f t="shared" si="9"/>
        <v>7.5380000000000003</v>
      </c>
      <c r="E24">
        <f t="shared" si="9"/>
        <v>3.8856999999999999</v>
      </c>
      <c r="F24">
        <v>0</v>
      </c>
      <c r="G24">
        <v>0</v>
      </c>
      <c r="H24">
        <f t="shared" si="26"/>
        <v>0.43612791406230483</v>
      </c>
      <c r="I24">
        <v>0</v>
      </c>
      <c r="J24">
        <v>0</v>
      </c>
      <c r="K24">
        <v>0</v>
      </c>
      <c r="M24">
        <v>12</v>
      </c>
      <c r="N24">
        <f t="shared" si="22"/>
        <v>77.163999999999987</v>
      </c>
      <c r="O24">
        <f t="shared" si="10"/>
        <v>3.6760243920029412E-2</v>
      </c>
      <c r="P24">
        <f t="shared" si="11"/>
        <v>2.2596641022776254E-6</v>
      </c>
      <c r="Q24">
        <f t="shared" si="12"/>
        <v>4.0022559566477156E-6</v>
      </c>
      <c r="R24">
        <f t="shared" si="13"/>
        <v>2.8256883981733205E-3</v>
      </c>
      <c r="S24">
        <f t="shared" si="14"/>
        <v>7.264664525497011E-8</v>
      </c>
      <c r="T24">
        <f t="shared" si="15"/>
        <v>7.9917633732939919E-8</v>
      </c>
      <c r="U24">
        <f t="shared" si="16"/>
        <v>3.6760214259748583E-2</v>
      </c>
      <c r="V24">
        <f t="shared" si="17"/>
        <v>2.8256861180615011E-3</v>
      </c>
      <c r="W24">
        <f t="shared" si="2"/>
        <v>-44.240552681338521</v>
      </c>
      <c r="X24">
        <f t="shared" si="3"/>
        <v>73.52048784005882</v>
      </c>
      <c r="Y24">
        <f t="shared" si="4"/>
        <v>4.5193282045552507E-3</v>
      </c>
      <c r="Z24">
        <f t="shared" si="5"/>
        <v>8.0045119132954312E-3</v>
      </c>
      <c r="AA24">
        <f t="shared" si="6"/>
        <v>5.651376796346641</v>
      </c>
      <c r="AB24">
        <f t="shared" si="7"/>
        <v>1.4529329050994022E-4</v>
      </c>
      <c r="AC24">
        <f t="shared" si="8"/>
        <v>1.5983526746587984E-4</v>
      </c>
      <c r="AD24">
        <f t="shared" si="18"/>
        <v>73.520428519497159</v>
      </c>
      <c r="AE24">
        <f t="shared" si="19"/>
        <v>5.6513722361230023</v>
      </c>
      <c r="AF24">
        <f t="array" ref="AF24">EXP(SUMPRODUCT(TRANSPOSE(N$4:N$10),E24:K24))</f>
        <v>1.1878984851755805</v>
      </c>
      <c r="AG24" s="4">
        <f t="shared" si="23"/>
        <v>15.183209398595645</v>
      </c>
      <c r="AH24">
        <f t="shared" si="24"/>
        <v>15.183209398595645</v>
      </c>
      <c r="AI24">
        <f t="shared" si="25"/>
        <v>15.183209398595645</v>
      </c>
      <c r="AJ24">
        <f t="shared" si="20"/>
        <v>4.7218540776823765</v>
      </c>
      <c r="AK24">
        <f t="shared" si="21"/>
        <v>25.028227167378589</v>
      </c>
    </row>
    <row r="25" spans="1:37" x14ac:dyDescent="0.2">
      <c r="A25" s="1">
        <v>34882</v>
      </c>
      <c r="B25">
        <v>5296</v>
      </c>
      <c r="C25">
        <v>2590.5</v>
      </c>
      <c r="D25">
        <f t="shared" si="9"/>
        <v>5.2960000000000003</v>
      </c>
      <c r="E25">
        <f t="shared" si="9"/>
        <v>2.5905</v>
      </c>
      <c r="F25">
        <v>0</v>
      </c>
      <c r="G25">
        <v>0</v>
      </c>
      <c r="H25">
        <f t="shared" si="26"/>
        <v>0.3797952524749581</v>
      </c>
      <c r="I25">
        <v>0</v>
      </c>
      <c r="J25">
        <v>0</v>
      </c>
      <c r="K25">
        <v>0</v>
      </c>
      <c r="M25">
        <v>13</v>
      </c>
      <c r="N25">
        <f t="shared" si="22"/>
        <v>82.46</v>
      </c>
      <c r="O25">
        <f t="shared" si="10"/>
        <v>3.9459473834992931E-2</v>
      </c>
      <c r="P25">
        <f t="shared" si="11"/>
        <v>2.3246376168462035E-6</v>
      </c>
      <c r="Q25">
        <f t="shared" si="12"/>
        <v>4.0732595439907371E-6</v>
      </c>
      <c r="R25">
        <f t="shared" si="13"/>
        <v>2.6992299149635191E-3</v>
      </c>
      <c r="S25">
        <f t="shared" si="14"/>
        <v>6.4973514568578139E-8</v>
      </c>
      <c r="T25">
        <f t="shared" si="15"/>
        <v>7.1003587343021479E-8</v>
      </c>
      <c r="U25">
        <f t="shared" si="16"/>
        <v>3.945944199663818E-2</v>
      </c>
      <c r="V25">
        <f t="shared" si="17"/>
        <v>2.6992277368896003E-3</v>
      </c>
      <c r="W25">
        <f t="shared" si="2"/>
        <v>-31.324725564089352</v>
      </c>
      <c r="X25">
        <f t="shared" si="3"/>
        <v>78.918947669985869</v>
      </c>
      <c r="Y25">
        <f t="shared" si="4"/>
        <v>4.649275233692407E-3</v>
      </c>
      <c r="Z25">
        <f t="shared" si="5"/>
        <v>8.1465190879814742E-3</v>
      </c>
      <c r="AA25">
        <f t="shared" si="6"/>
        <v>5.3984598299270381</v>
      </c>
      <c r="AB25">
        <f t="shared" si="7"/>
        <v>1.2994702913715628E-4</v>
      </c>
      <c r="AC25">
        <f t="shared" si="8"/>
        <v>1.4200717468604296E-4</v>
      </c>
      <c r="AD25">
        <f t="shared" si="18"/>
        <v>78.918883993276367</v>
      </c>
      <c r="AE25">
        <f t="shared" si="19"/>
        <v>5.3984554737792001</v>
      </c>
      <c r="AF25">
        <f t="array" ref="AF25">EXP(SUMPRODUCT(TRANSPOSE(N$4:N$10),E25:K25))</f>
        <v>1.1380594583392916</v>
      </c>
      <c r="AG25" s="4">
        <f t="shared" si="23"/>
        <v>16.321268856934935</v>
      </c>
      <c r="AH25">
        <f t="shared" si="24"/>
        <v>16.321268856934935</v>
      </c>
      <c r="AI25">
        <f t="shared" si="25"/>
        <v>16.321268856934935</v>
      </c>
      <c r="AJ25">
        <f t="shared" si="20"/>
        <v>4.2943439324807509</v>
      </c>
      <c r="AK25">
        <f t="shared" si="21"/>
        <v>1.934582208821749</v>
      </c>
    </row>
    <row r="26" spans="1:37" x14ac:dyDescent="0.2">
      <c r="A26" s="1">
        <v>34889</v>
      </c>
      <c r="B26">
        <v>4809</v>
      </c>
      <c r="C26">
        <v>1952.1</v>
      </c>
      <c r="D26">
        <f t="shared" si="9"/>
        <v>4.8090000000000002</v>
      </c>
      <c r="E26">
        <f t="shared" si="9"/>
        <v>1.9520999999999999</v>
      </c>
      <c r="F26">
        <v>0</v>
      </c>
      <c r="G26">
        <v>0</v>
      </c>
      <c r="H26">
        <f t="shared" si="26"/>
        <v>0.33073882489876699</v>
      </c>
      <c r="I26">
        <v>0</v>
      </c>
      <c r="J26">
        <v>0</v>
      </c>
      <c r="K26">
        <v>0</v>
      </c>
      <c r="M26">
        <v>14</v>
      </c>
      <c r="N26">
        <f t="shared" si="22"/>
        <v>87.268999999999991</v>
      </c>
      <c r="O26">
        <f t="shared" si="10"/>
        <v>4.2085676036082043E-2</v>
      </c>
      <c r="P26">
        <f t="shared" si="11"/>
        <v>2.3842066148027641E-6</v>
      </c>
      <c r="Q26">
        <f t="shared" si="12"/>
        <v>4.1379941160268885E-6</v>
      </c>
      <c r="R26">
        <f t="shared" si="13"/>
        <v>2.6262022010891117E-3</v>
      </c>
      <c r="S26">
        <f t="shared" si="14"/>
        <v>5.9568997956560565E-8</v>
      </c>
      <c r="T26">
        <f t="shared" si="15"/>
        <v>6.4734572036151405E-8</v>
      </c>
      <c r="U26">
        <f t="shared" si="16"/>
        <v>4.2085642078577692E-2</v>
      </c>
      <c r="V26">
        <f t="shared" si="17"/>
        <v>2.6262000819395133E-3</v>
      </c>
      <c r="W26">
        <f t="shared" si="2"/>
        <v>-28.576123059845234</v>
      </c>
      <c r="X26">
        <f t="shared" si="3"/>
        <v>84.171352072164083</v>
      </c>
      <c r="Y26">
        <f t="shared" si="4"/>
        <v>4.7684132296055282E-3</v>
      </c>
      <c r="Z26">
        <f t="shared" si="5"/>
        <v>8.275988232053777E-3</v>
      </c>
      <c r="AA26">
        <f t="shared" si="6"/>
        <v>5.2524044021782235</v>
      </c>
      <c r="AB26">
        <f t="shared" si="7"/>
        <v>1.1913799591312113E-4</v>
      </c>
      <c r="AC26">
        <f t="shared" si="8"/>
        <v>1.2946914407230281E-4</v>
      </c>
      <c r="AD26">
        <f t="shared" si="18"/>
        <v>84.171284157155398</v>
      </c>
      <c r="AE26">
        <f t="shared" si="19"/>
        <v>5.2524001638790265</v>
      </c>
      <c r="AF26">
        <f t="array" ref="AF26">EXP(SUMPRODUCT(TRANSPOSE(N$4:N$10),E26:K26))</f>
        <v>1.1104036006886926</v>
      </c>
      <c r="AG26" s="4">
        <f t="shared" si="23"/>
        <v>17.431672457623627</v>
      </c>
      <c r="AH26">
        <f t="shared" si="24"/>
        <v>17.431672457623627</v>
      </c>
      <c r="AI26">
        <f t="shared" si="25"/>
        <v>17.431672457623627</v>
      </c>
      <c r="AJ26">
        <f t="shared" si="20"/>
        <v>3.5496176681806753</v>
      </c>
      <c r="AK26">
        <f t="shared" si="21"/>
        <v>9.2202155100650103</v>
      </c>
    </row>
    <row r="27" spans="1:37" x14ac:dyDescent="0.2">
      <c r="A27" s="1">
        <v>34896</v>
      </c>
      <c r="B27">
        <v>4154</v>
      </c>
      <c r="C27">
        <v>1406.1</v>
      </c>
      <c r="D27">
        <f t="shared" si="9"/>
        <v>4.1539999999999999</v>
      </c>
      <c r="E27">
        <f t="shared" si="9"/>
        <v>1.4060999999999999</v>
      </c>
      <c r="F27">
        <v>0</v>
      </c>
      <c r="G27">
        <v>0</v>
      </c>
      <c r="H27">
        <f t="shared" si="26"/>
        <v>0.28801879323815349</v>
      </c>
      <c r="I27">
        <v>0</v>
      </c>
      <c r="J27">
        <v>0</v>
      </c>
      <c r="K27">
        <v>0</v>
      </c>
      <c r="M27">
        <v>15</v>
      </c>
      <c r="N27">
        <f t="shared" si="22"/>
        <v>91.422999999999988</v>
      </c>
      <c r="O27">
        <f t="shared" si="10"/>
        <v>4.4649785380649565E-2</v>
      </c>
      <c r="P27">
        <f t="shared" si="11"/>
        <v>2.439280201382843E-6</v>
      </c>
      <c r="Q27">
        <f t="shared" si="12"/>
        <v>4.1975555823414723E-6</v>
      </c>
      <c r="R27">
        <f t="shared" si="13"/>
        <v>2.5641093445675223E-3</v>
      </c>
      <c r="S27">
        <f t="shared" si="14"/>
        <v>5.5073586580078882E-8</v>
      </c>
      <c r="T27">
        <f t="shared" si="15"/>
        <v>5.9561466314583811E-8</v>
      </c>
      <c r="U27">
        <f t="shared" si="16"/>
        <v>4.464974935409699E-2</v>
      </c>
      <c r="V27">
        <f t="shared" si="17"/>
        <v>2.5641072755192952E-3</v>
      </c>
      <c r="W27">
        <f t="shared" si="2"/>
        <v>-24.783365921549041</v>
      </c>
      <c r="X27">
        <f t="shared" si="3"/>
        <v>89.299570761299123</v>
      </c>
      <c r="Y27">
        <f t="shared" si="4"/>
        <v>4.8785604027656859E-3</v>
      </c>
      <c r="Z27">
        <f t="shared" si="5"/>
        <v>8.3951111646829446E-3</v>
      </c>
      <c r="AA27">
        <f t="shared" si="6"/>
        <v>5.1282186891350445</v>
      </c>
      <c r="AB27">
        <f t="shared" si="7"/>
        <v>1.1014717316015776E-4</v>
      </c>
      <c r="AC27">
        <f t="shared" si="8"/>
        <v>1.1912293262916762E-4</v>
      </c>
      <c r="AD27">
        <f t="shared" si="18"/>
        <v>89.29949870819398</v>
      </c>
      <c r="AE27">
        <f t="shared" si="19"/>
        <v>5.1282145510385915</v>
      </c>
      <c r="AF27">
        <f t="array" ref="AF27">EXP(SUMPRODUCT(TRANSPOSE(N$4:N$10),E27:K27))</f>
        <v>1.0871488373144422</v>
      </c>
      <c r="AG27" s="4">
        <f t="shared" si="23"/>
        <v>18.518821294938068</v>
      </c>
      <c r="AH27">
        <f t="shared" si="24"/>
        <v>18.518821294938068</v>
      </c>
      <c r="AI27">
        <f t="shared" si="25"/>
        <v>18.518821294938068</v>
      </c>
      <c r="AJ27">
        <f t="shared" si="20"/>
        <v>2.3227210787285566</v>
      </c>
      <c r="AK27">
        <f t="shared" si="21"/>
        <v>23.452444656682513</v>
      </c>
    </row>
    <row r="28" spans="1:37" x14ac:dyDescent="0.2">
      <c r="A28" s="1">
        <v>34903</v>
      </c>
      <c r="B28">
        <v>4730</v>
      </c>
      <c r="C28">
        <v>1088.5999999999999</v>
      </c>
      <c r="D28">
        <f t="shared" si="9"/>
        <v>4.7300000000000004</v>
      </c>
      <c r="E28">
        <f t="shared" si="9"/>
        <v>1.0886</v>
      </c>
      <c r="F28">
        <v>0</v>
      </c>
      <c r="G28">
        <v>0</v>
      </c>
      <c r="H28">
        <f t="shared" si="26"/>
        <v>0.25081671401521471</v>
      </c>
      <c r="I28">
        <v>0</v>
      </c>
      <c r="J28">
        <v>0</v>
      </c>
      <c r="K28">
        <v>0</v>
      </c>
      <c r="M28">
        <v>16</v>
      </c>
      <c r="N28">
        <f t="shared" si="22"/>
        <v>96.152999999999992</v>
      </c>
      <c r="O28">
        <f t="shared" si="10"/>
        <v>4.7170575911352763E-2</v>
      </c>
      <c r="P28">
        <f t="shared" si="11"/>
        <v>2.4907547288011145E-6</v>
      </c>
      <c r="Q28">
        <f t="shared" si="12"/>
        <v>4.2529902593013702E-6</v>
      </c>
      <c r="R28">
        <f t="shared" si="13"/>
        <v>2.5207905307031986E-3</v>
      </c>
      <c r="S28">
        <f t="shared" si="14"/>
        <v>5.1474527418271521E-8</v>
      </c>
      <c r="T28">
        <f t="shared" si="15"/>
        <v>5.5434676959897899E-8</v>
      </c>
      <c r="U28">
        <f t="shared" si="16"/>
        <v>4.7170537850704547E-2</v>
      </c>
      <c r="V28">
        <f t="shared" si="17"/>
        <v>2.5207884966075606E-3</v>
      </c>
      <c r="W28">
        <f t="shared" si="2"/>
        <v>-28.300458101257259</v>
      </c>
      <c r="X28">
        <f t="shared" si="3"/>
        <v>94.341151822705527</v>
      </c>
      <c r="Y28">
        <f t="shared" si="4"/>
        <v>4.981509457602229E-3</v>
      </c>
      <c r="Z28">
        <f t="shared" si="5"/>
        <v>8.5059805186027404E-3</v>
      </c>
      <c r="AA28">
        <f t="shared" si="6"/>
        <v>5.0415810614063972</v>
      </c>
      <c r="AB28">
        <f t="shared" si="7"/>
        <v>1.0294905483654304E-4</v>
      </c>
      <c r="AC28">
        <f t="shared" si="8"/>
        <v>1.108693539197958E-4</v>
      </c>
      <c r="AD28">
        <f t="shared" si="18"/>
        <v>94.341075701409096</v>
      </c>
      <c r="AE28">
        <f t="shared" si="19"/>
        <v>5.04157699321512</v>
      </c>
      <c r="AF28">
        <f t="array" ref="AF28">EXP(SUMPRODUCT(TRANSPOSE(N$4:N$10),E28:K28))</f>
        <v>1.0716865613639912</v>
      </c>
      <c r="AG28" s="4">
        <f t="shared" si="23"/>
        <v>19.590507856302057</v>
      </c>
      <c r="AH28">
        <f t="shared" si="24"/>
        <v>19.590507856302057</v>
      </c>
      <c r="AI28">
        <f t="shared" si="25"/>
        <v>19.590507856302057</v>
      </c>
      <c r="AJ28">
        <f t="shared" si="20"/>
        <v>1.8844178534116414</v>
      </c>
      <c r="AK28">
        <f t="shared" si="21"/>
        <v>6.5872514421801167</v>
      </c>
    </row>
    <row r="29" spans="1:37" x14ac:dyDescent="0.2">
      <c r="A29" s="1">
        <v>34910</v>
      </c>
      <c r="B29">
        <v>4135</v>
      </c>
      <c r="C29">
        <v>596.5</v>
      </c>
      <c r="D29">
        <f t="shared" si="9"/>
        <v>4.1349999999999998</v>
      </c>
      <c r="E29">
        <f t="shared" si="9"/>
        <v>0.59650000000000003</v>
      </c>
      <c r="F29">
        <v>0</v>
      </c>
      <c r="G29">
        <v>0</v>
      </c>
      <c r="H29">
        <f t="shared" si="26"/>
        <v>0.21841985837838213</v>
      </c>
      <c r="I29">
        <v>0</v>
      </c>
      <c r="J29">
        <v>0</v>
      </c>
      <c r="K29">
        <v>0</v>
      </c>
      <c r="M29">
        <v>17</v>
      </c>
      <c r="N29">
        <f t="shared" si="22"/>
        <v>100.288</v>
      </c>
      <c r="O29">
        <f t="shared" si="10"/>
        <v>4.9639601183703363E-2</v>
      </c>
      <c r="P29">
        <f t="shared" si="11"/>
        <v>2.5388524925729072E-6</v>
      </c>
      <c r="Q29">
        <f t="shared" si="12"/>
        <v>4.3045954931653085E-6</v>
      </c>
      <c r="R29">
        <f t="shared" si="13"/>
        <v>2.4690252723506001E-3</v>
      </c>
      <c r="S29">
        <f t="shared" si="14"/>
        <v>4.8097763771792756E-8</v>
      </c>
      <c r="T29">
        <f t="shared" si="15"/>
        <v>5.1605233863938338E-8</v>
      </c>
      <c r="U29">
        <f t="shared" si="16"/>
        <v>4.9639561130728163E-2</v>
      </c>
      <c r="V29">
        <f t="shared" si="17"/>
        <v>2.4690232800236096E-3</v>
      </c>
      <c r="W29">
        <f t="shared" si="2"/>
        <v>-24.826261465305851</v>
      </c>
      <c r="X29">
        <f t="shared" si="3"/>
        <v>99.279202367406725</v>
      </c>
      <c r="Y29">
        <f t="shared" si="4"/>
        <v>5.0777049851458145E-3</v>
      </c>
      <c r="Z29">
        <f t="shared" si="5"/>
        <v>8.6091909863306171E-3</v>
      </c>
      <c r="AA29">
        <f t="shared" si="6"/>
        <v>4.9380505447012002</v>
      </c>
      <c r="AB29">
        <f t="shared" si="7"/>
        <v>9.6195527543585513E-5</v>
      </c>
      <c r="AC29">
        <f t="shared" si="8"/>
        <v>1.0321046772787668E-4</v>
      </c>
      <c r="AD29">
        <f t="shared" si="18"/>
        <v>99.279122261456322</v>
      </c>
      <c r="AE29">
        <f t="shared" si="19"/>
        <v>4.9380465600472192</v>
      </c>
      <c r="AF29">
        <f t="array" ref="AF29">EXP(SUMPRODUCT(TRANSPOSE(N$4:N$10),E29:K29))</f>
        <v>1.0524855455065847</v>
      </c>
      <c r="AG29" s="4">
        <f t="shared" si="23"/>
        <v>20.642993401808642</v>
      </c>
      <c r="AH29">
        <f t="shared" si="24"/>
        <v>20.642993401808642</v>
      </c>
      <c r="AI29">
        <f t="shared" si="25"/>
        <v>20.642993401808642</v>
      </c>
      <c r="AJ29">
        <f t="shared" si="20"/>
        <v>1.0059805146614493</v>
      </c>
      <c r="AK29">
        <f t="shared" si="21"/>
        <v>19.420714874177015</v>
      </c>
    </row>
    <row r="30" spans="1:37" x14ac:dyDescent="0.2">
      <c r="A30" s="1">
        <v>34917</v>
      </c>
      <c r="B30">
        <v>3915</v>
      </c>
      <c r="C30">
        <v>508.8</v>
      </c>
      <c r="D30">
        <f t="shared" si="9"/>
        <v>3.915</v>
      </c>
      <c r="E30">
        <f t="shared" si="9"/>
        <v>0.50880000000000003</v>
      </c>
      <c r="F30">
        <v>0</v>
      </c>
      <c r="G30">
        <v>0</v>
      </c>
      <c r="H30">
        <f t="shared" si="26"/>
        <v>0.19020755742433715</v>
      </c>
      <c r="I30">
        <v>0</v>
      </c>
      <c r="J30">
        <v>0</v>
      </c>
      <c r="K30">
        <v>0</v>
      </c>
      <c r="M30">
        <v>18</v>
      </c>
      <c r="N30">
        <f t="shared" si="22"/>
        <v>104.203</v>
      </c>
      <c r="O30">
        <f t="shared" si="10"/>
        <v>5.2085230467456722E-2</v>
      </c>
      <c r="P30">
        <f t="shared" si="11"/>
        <v>2.5844348601200551E-6</v>
      </c>
      <c r="Q30">
        <f t="shared" si="12"/>
        <v>4.35333919635017E-6</v>
      </c>
      <c r="R30">
        <f t="shared" si="13"/>
        <v>2.4456292837533589E-3</v>
      </c>
      <c r="S30">
        <f t="shared" si="14"/>
        <v>4.558236754714784E-8</v>
      </c>
      <c r="T30">
        <f t="shared" si="15"/>
        <v>4.8743703184861431E-8</v>
      </c>
      <c r="U30">
        <f t="shared" si="16"/>
        <v>5.2085188441031501E-2</v>
      </c>
      <c r="V30">
        <f t="shared" si="17"/>
        <v>2.4456273103033452E-3</v>
      </c>
      <c r="W30">
        <f t="shared" si="2"/>
        <v>-23.542670923600483</v>
      </c>
      <c r="X30">
        <f t="shared" si="3"/>
        <v>104.17046093491345</v>
      </c>
      <c r="Y30">
        <f t="shared" si="4"/>
        <v>5.1688697202401102E-3</v>
      </c>
      <c r="Z30">
        <f t="shared" si="5"/>
        <v>8.7066783927003399E-3</v>
      </c>
      <c r="AA30">
        <f t="shared" si="6"/>
        <v>4.8912585675067177</v>
      </c>
      <c r="AB30">
        <f t="shared" si="7"/>
        <v>9.1164735094295679E-5</v>
      </c>
      <c r="AC30">
        <f t="shared" si="8"/>
        <v>9.7487406369722862E-5</v>
      </c>
      <c r="AD30">
        <f t="shared" si="18"/>
        <v>104.17037688206302</v>
      </c>
      <c r="AE30">
        <f t="shared" si="19"/>
        <v>4.8912546206066905</v>
      </c>
      <c r="AF30">
        <f t="array" ref="AF30">EXP(SUMPRODUCT(TRANSPOSE(N$4:N$10),E30:K30))</f>
        <v>1.0452647969394264</v>
      </c>
      <c r="AG30" s="4">
        <f t="shared" si="23"/>
        <v>21.68825819874807</v>
      </c>
      <c r="AH30">
        <f t="shared" si="24"/>
        <v>21.68825819874807</v>
      </c>
      <c r="AI30">
        <f t="shared" si="25"/>
        <v>21.68825819874807</v>
      </c>
      <c r="AJ30">
        <f t="shared" si="20"/>
        <v>3.1307273242592318E-2</v>
      </c>
      <c r="AK30">
        <f t="shared" si="21"/>
        <v>24.936261062750713</v>
      </c>
    </row>
    <row r="31" spans="1:37" x14ac:dyDescent="0.2">
      <c r="A31" s="1">
        <v>34924</v>
      </c>
      <c r="B31">
        <v>3407</v>
      </c>
      <c r="C31">
        <v>321</v>
      </c>
      <c r="D31">
        <f t="shared" si="9"/>
        <v>3.407</v>
      </c>
      <c r="E31">
        <f t="shared" si="9"/>
        <v>0.32100000000000001</v>
      </c>
      <c r="F31">
        <v>0</v>
      </c>
      <c r="G31">
        <v>0</v>
      </c>
      <c r="H31">
        <f t="shared" si="26"/>
        <v>0.16563931123266987</v>
      </c>
      <c r="I31">
        <v>0</v>
      </c>
      <c r="J31">
        <v>0</v>
      </c>
      <c r="K31">
        <v>0</v>
      </c>
      <c r="M31">
        <v>19</v>
      </c>
      <c r="N31">
        <f t="shared" si="22"/>
        <v>107.61</v>
      </c>
      <c r="O31">
        <f t="shared" si="10"/>
        <v>5.4502878384194098E-2</v>
      </c>
      <c r="P31">
        <f t="shared" si="11"/>
        <v>2.6276520479484589E-6</v>
      </c>
      <c r="Q31">
        <f t="shared" si="12"/>
        <v>4.3994148700710056E-6</v>
      </c>
      <c r="R31">
        <f t="shared" si="13"/>
        <v>2.4176479167373754E-3</v>
      </c>
      <c r="S31">
        <f t="shared" si="14"/>
        <v>4.321718782840378E-8</v>
      </c>
      <c r="T31">
        <f t="shared" si="15"/>
        <v>4.6075673720835653E-8</v>
      </c>
      <c r="U31">
        <f t="shared" si="16"/>
        <v>5.4502834406896149E-2</v>
      </c>
      <c r="V31">
        <f t="shared" si="17"/>
        <v>2.4176459658646452E-3</v>
      </c>
      <c r="W31">
        <f t="shared" si="2"/>
        <v>-20.527041968955121</v>
      </c>
      <c r="X31">
        <f t="shared" si="3"/>
        <v>109.0057567683882</v>
      </c>
      <c r="Y31">
        <f t="shared" si="4"/>
        <v>5.2553040958969177E-3</v>
      </c>
      <c r="Z31">
        <f t="shared" si="5"/>
        <v>8.7988297401420112E-3</v>
      </c>
      <c r="AA31">
        <f t="shared" si="6"/>
        <v>4.8352958334747509</v>
      </c>
      <c r="AB31">
        <f t="shared" si="7"/>
        <v>8.6434375656807561E-5</v>
      </c>
      <c r="AC31">
        <f t="shared" si="8"/>
        <v>9.2151347441671305E-5</v>
      </c>
      <c r="AD31">
        <f t="shared" si="18"/>
        <v>109.0056688137923</v>
      </c>
      <c r="AE31">
        <f t="shared" si="19"/>
        <v>4.8352919317292891</v>
      </c>
      <c r="AF31">
        <f t="array" ref="AF31">EXP(SUMPRODUCT(TRANSPOSE(N$4:N$10),E31:K31))</f>
        <v>1.0360120260200896</v>
      </c>
      <c r="AG31" s="4">
        <f t="shared" si="23"/>
        <v>22.724270224768158</v>
      </c>
      <c r="AH31">
        <f t="shared" si="24"/>
        <v>22.724270224768158</v>
      </c>
      <c r="AI31">
        <f t="shared" si="25"/>
        <v>22.724270224768158</v>
      </c>
      <c r="AJ31">
        <f t="shared" si="20"/>
        <v>1.2969694394501423</v>
      </c>
      <c r="AK31">
        <f t="shared" si="21"/>
        <v>41.922275659797158</v>
      </c>
    </row>
    <row r="32" spans="1:37" x14ac:dyDescent="0.2">
      <c r="A32" s="1">
        <v>34931</v>
      </c>
      <c r="B32">
        <v>3315</v>
      </c>
      <c r="C32">
        <v>207.4</v>
      </c>
      <c r="D32">
        <f t="shared" si="9"/>
        <v>3.3149999999999999</v>
      </c>
      <c r="E32">
        <f t="shared" si="9"/>
        <v>0.2074</v>
      </c>
      <c r="F32">
        <v>0</v>
      </c>
      <c r="G32">
        <v>0</v>
      </c>
      <c r="H32">
        <f t="shared" si="26"/>
        <v>0.14424443380251714</v>
      </c>
      <c r="I32">
        <f>$P$8^(M32-$M$32)</f>
        <v>1</v>
      </c>
      <c r="J32">
        <v>0</v>
      </c>
      <c r="K32">
        <v>0</v>
      </c>
      <c r="M32">
        <v>20</v>
      </c>
      <c r="N32">
        <f t="shared" si="22"/>
        <v>110.925</v>
      </c>
      <c r="O32">
        <f t="shared" si="10"/>
        <v>5.6064700287712044E-2</v>
      </c>
      <c r="P32">
        <f t="shared" si="11"/>
        <v>2.6546665214954857E-6</v>
      </c>
      <c r="Q32">
        <f t="shared" si="12"/>
        <v>4.4281504588683518E-6</v>
      </c>
      <c r="R32">
        <f t="shared" si="13"/>
        <v>1.5618219035179459E-3</v>
      </c>
      <c r="S32">
        <f t="shared" si="14"/>
        <v>2.7014473547026796E-8</v>
      </c>
      <c r="T32">
        <f t="shared" si="15"/>
        <v>2.8735588797346168E-8</v>
      </c>
      <c r="U32">
        <f t="shared" si="16"/>
        <v>5.606465505013225E-2</v>
      </c>
      <c r="V32">
        <f t="shared" si="17"/>
        <v>1.5618206432361035E-3</v>
      </c>
      <c r="W32">
        <f t="shared" si="2"/>
        <v>-21.421208641348986</v>
      </c>
      <c r="X32">
        <f t="shared" si="3"/>
        <v>112.12940057542409</v>
      </c>
      <c r="Y32">
        <f t="shared" si="4"/>
        <v>5.3093330429909713E-3</v>
      </c>
      <c r="Z32">
        <f t="shared" si="5"/>
        <v>8.8563009177367036E-3</v>
      </c>
      <c r="AA32">
        <f t="shared" si="6"/>
        <v>3.1236438070358918</v>
      </c>
      <c r="AB32">
        <f t="shared" si="7"/>
        <v>5.4028947094053592E-5</v>
      </c>
      <c r="AC32">
        <f t="shared" si="8"/>
        <v>5.7471177594692335E-5</v>
      </c>
      <c r="AD32">
        <f t="shared" si="18"/>
        <v>112.1293101002645</v>
      </c>
      <c r="AE32">
        <f t="shared" si="19"/>
        <v>3.1236412864722074</v>
      </c>
      <c r="AF32">
        <f t="array" ref="AF32">EXP(SUMPRODUCT(TRANSPOSE(N$4:N$10),E32:K32))</f>
        <v>0.67071014627865089</v>
      </c>
      <c r="AG32" s="4">
        <f t="shared" si="23"/>
        <v>23.39498037104681</v>
      </c>
      <c r="AH32">
        <f t="shared" si="24"/>
        <v>23.39498037104681</v>
      </c>
      <c r="AI32">
        <f t="shared" si="25"/>
        <v>23.39498037104681</v>
      </c>
      <c r="AJ32">
        <f t="shared" si="20"/>
        <v>1.0856976337746291</v>
      </c>
      <c r="AK32">
        <f t="shared" si="21"/>
        <v>5.7725102119997755</v>
      </c>
    </row>
    <row r="33" spans="1:37" x14ac:dyDescent="0.2">
      <c r="A33" s="1">
        <v>34938</v>
      </c>
      <c r="B33">
        <v>3246</v>
      </c>
      <c r="C33">
        <v>115.5</v>
      </c>
      <c r="D33">
        <f t="shared" si="9"/>
        <v>3.246</v>
      </c>
      <c r="E33">
        <f t="shared" si="9"/>
        <v>0.11550000000000001</v>
      </c>
      <c r="F33">
        <v>0</v>
      </c>
      <c r="G33">
        <v>0</v>
      </c>
      <c r="H33">
        <f t="shared" si="26"/>
        <v>0.12561303550569816</v>
      </c>
      <c r="I33">
        <f t="shared" ref="I33:I64" si="27">$P$8^(M33-$M$32)</f>
        <v>0.37525016548954221</v>
      </c>
      <c r="J33">
        <v>0</v>
      </c>
      <c r="K33">
        <v>0</v>
      </c>
      <c r="M33">
        <v>21</v>
      </c>
      <c r="N33">
        <f t="shared" si="22"/>
        <v>114.17099999999999</v>
      </c>
      <c r="O33">
        <f t="shared" si="10"/>
        <v>5.8090770011870241E-2</v>
      </c>
      <c r="P33">
        <f t="shared" si="11"/>
        <v>2.6887224034988222E-6</v>
      </c>
      <c r="Q33">
        <f t="shared" si="12"/>
        <v>4.4643068363159344E-6</v>
      </c>
      <c r="R33">
        <f t="shared" si="13"/>
        <v>2.0260697241581971E-3</v>
      </c>
      <c r="S33">
        <f t="shared" si="14"/>
        <v>3.4055882003336535E-8</v>
      </c>
      <c r="T33">
        <f t="shared" si="15"/>
        <v>3.6156377447582599E-8</v>
      </c>
      <c r="U33">
        <f t="shared" si="16"/>
        <v>5.8090723139391946E-2</v>
      </c>
      <c r="V33">
        <f t="shared" si="17"/>
        <v>2.026068089259691E-3</v>
      </c>
      <c r="W33">
        <f t="shared" si="2"/>
        <v>-20.130582731406815</v>
      </c>
      <c r="X33">
        <f t="shared" si="3"/>
        <v>116.18154002374048</v>
      </c>
      <c r="Y33">
        <f t="shared" si="4"/>
        <v>5.3774448069976444E-3</v>
      </c>
      <c r="Z33">
        <f t="shared" si="5"/>
        <v>8.9286136726318688E-3</v>
      </c>
      <c r="AA33">
        <f t="shared" si="6"/>
        <v>4.0521394483163942</v>
      </c>
      <c r="AB33">
        <f t="shared" si="7"/>
        <v>6.811176400667307E-5</v>
      </c>
      <c r="AC33">
        <f t="shared" si="8"/>
        <v>7.2312754895165199E-5</v>
      </c>
      <c r="AD33">
        <f t="shared" si="18"/>
        <v>116.18144627878388</v>
      </c>
      <c r="AE33">
        <f t="shared" si="19"/>
        <v>4.0521361785193815</v>
      </c>
      <c r="AF33">
        <f t="array" ref="AF33">EXP(SUMPRODUCT(TRANSPOSE(N$4:N$10),E33:K33))</f>
        <v>0.87176532090020065</v>
      </c>
      <c r="AG33" s="4">
        <f t="shared" si="23"/>
        <v>24.266745691947012</v>
      </c>
      <c r="AH33">
        <f t="shared" si="24"/>
        <v>24.266745691947012</v>
      </c>
      <c r="AI33">
        <f t="shared" si="25"/>
        <v>24.266745691947012</v>
      </c>
      <c r="AJ33">
        <f t="shared" si="20"/>
        <v>1.7609080053462687</v>
      </c>
      <c r="AK33">
        <f t="shared" si="21"/>
        <v>24.834755961780083</v>
      </c>
    </row>
    <row r="34" spans="1:37" x14ac:dyDescent="0.2">
      <c r="A34" s="1">
        <v>34945</v>
      </c>
      <c r="B34">
        <v>2656</v>
      </c>
      <c r="C34">
        <v>185</v>
      </c>
      <c r="D34">
        <f t="shared" si="9"/>
        <v>2.6560000000000001</v>
      </c>
      <c r="E34">
        <f t="shared" si="9"/>
        <v>0.185</v>
      </c>
      <c r="F34">
        <v>0</v>
      </c>
      <c r="G34">
        <v>0</v>
      </c>
      <c r="H34">
        <f t="shared" si="26"/>
        <v>0.10938817029541725</v>
      </c>
      <c r="I34">
        <f t="shared" si="27"/>
        <v>0.1408126866999288</v>
      </c>
      <c r="J34">
        <v>0</v>
      </c>
      <c r="K34">
        <v>1</v>
      </c>
      <c r="M34">
        <v>22</v>
      </c>
      <c r="N34">
        <f t="shared" si="22"/>
        <v>116.827</v>
      </c>
      <c r="O34">
        <f t="shared" si="10"/>
        <v>5.9069456469923121E-2</v>
      </c>
      <c r="P34">
        <f t="shared" si="11"/>
        <v>2.7047925165168962E-6</v>
      </c>
      <c r="Q34">
        <f t="shared" si="12"/>
        <v>4.4813420697620288E-6</v>
      </c>
      <c r="R34">
        <f t="shared" si="13"/>
        <v>9.7868645805287979E-4</v>
      </c>
      <c r="S34">
        <f t="shared" si="14"/>
        <v>1.6070113018074039E-8</v>
      </c>
      <c r="T34">
        <f t="shared" si="15"/>
        <v>1.7035233446094367E-8</v>
      </c>
      <c r="U34">
        <f t="shared" si="16"/>
        <v>5.9069408807712012E-2</v>
      </c>
      <c r="V34">
        <f t="shared" si="17"/>
        <v>9.7868566832007243E-4</v>
      </c>
      <c r="W34">
        <f t="shared" si="2"/>
        <v>-18.404220909501777</v>
      </c>
      <c r="X34">
        <f t="shared" si="3"/>
        <v>118.13891293984624</v>
      </c>
      <c r="Y34">
        <f t="shared" si="4"/>
        <v>5.4095850330337925E-3</v>
      </c>
      <c r="Z34">
        <f t="shared" si="5"/>
        <v>8.9626841395240575E-3</v>
      </c>
      <c r="AA34">
        <f t="shared" si="6"/>
        <v>1.9573729161057596</v>
      </c>
      <c r="AB34">
        <f t="shared" si="7"/>
        <v>3.2140226036148078E-5</v>
      </c>
      <c r="AC34">
        <f t="shared" si="8"/>
        <v>3.4070466892188733E-5</v>
      </c>
      <c r="AD34">
        <f t="shared" si="18"/>
        <v>118.13881761542403</v>
      </c>
      <c r="AE34">
        <f t="shared" si="19"/>
        <v>1.9573713366401444</v>
      </c>
      <c r="AF34">
        <f t="array" ref="AF34">EXP(SUMPRODUCT(TRANSPOSE(N$4:N$10),E34:K34))</f>
        <v>0.42178859832783927</v>
      </c>
      <c r="AG34" s="4">
        <f t="shared" si="23"/>
        <v>24.688534290274852</v>
      </c>
      <c r="AH34">
        <f t="shared" si="24"/>
        <v>24.688534290274852</v>
      </c>
      <c r="AI34">
        <f t="shared" si="25"/>
        <v>24.688534290274852</v>
      </c>
      <c r="AJ34">
        <f t="shared" si="20"/>
        <v>1.1228719520522081</v>
      </c>
      <c r="AK34">
        <f t="shared" si="21"/>
        <v>26.303790036139144</v>
      </c>
    </row>
    <row r="35" spans="1:37" x14ac:dyDescent="0.2">
      <c r="A35" s="1">
        <v>34952</v>
      </c>
      <c r="B35">
        <v>2224</v>
      </c>
      <c r="C35">
        <v>239.8</v>
      </c>
      <c r="D35">
        <f t="shared" si="9"/>
        <v>2.2240000000000002</v>
      </c>
      <c r="E35">
        <f t="shared" si="9"/>
        <v>0.23980000000000001</v>
      </c>
      <c r="F35">
        <v>0</v>
      </c>
      <c r="G35">
        <v>0</v>
      </c>
      <c r="H35">
        <f t="shared" si="26"/>
        <v>9.525899722434783E-2</v>
      </c>
      <c r="I35">
        <f t="shared" si="27"/>
        <v>5.2839983987175342E-2</v>
      </c>
      <c r="J35">
        <v>0</v>
      </c>
      <c r="K35">
        <v>1</v>
      </c>
      <c r="M35">
        <v>23</v>
      </c>
      <c r="N35">
        <f t="shared" si="22"/>
        <v>119.051</v>
      </c>
      <c r="O35">
        <f t="shared" si="10"/>
        <v>6.0083735190386012E-2</v>
      </c>
      <c r="P35">
        <f t="shared" si="11"/>
        <v>2.7211965178963737E-6</v>
      </c>
      <c r="Q35">
        <f t="shared" si="12"/>
        <v>4.498714439860052E-6</v>
      </c>
      <c r="R35">
        <f t="shared" si="13"/>
        <v>1.0142787204628911E-3</v>
      </c>
      <c r="S35">
        <f t="shared" si="14"/>
        <v>1.6404001379477506E-8</v>
      </c>
      <c r="T35">
        <f t="shared" si="15"/>
        <v>1.7372370098023282E-8</v>
      </c>
      <c r="U35">
        <f t="shared" si="16"/>
        <v>6.0083686709721355E-2</v>
      </c>
      <c r="V35">
        <f t="shared" si="17"/>
        <v>1.0142779020093425E-3</v>
      </c>
      <c r="W35">
        <f t="shared" si="2"/>
        <v>-15.331318242091477</v>
      </c>
      <c r="X35">
        <f t="shared" si="3"/>
        <v>120.16747038077202</v>
      </c>
      <c r="Y35">
        <f t="shared" si="4"/>
        <v>5.4423930357927475E-3</v>
      </c>
      <c r="Z35">
        <f t="shared" si="5"/>
        <v>8.9974288797201041E-3</v>
      </c>
      <c r="AA35">
        <f t="shared" si="6"/>
        <v>2.0285574409257823</v>
      </c>
      <c r="AB35">
        <f t="shared" si="7"/>
        <v>3.2808002758955013E-5</v>
      </c>
      <c r="AC35">
        <f t="shared" si="8"/>
        <v>3.4744740196046564E-5</v>
      </c>
      <c r="AD35">
        <f t="shared" si="18"/>
        <v>120.16737341944271</v>
      </c>
      <c r="AE35">
        <f t="shared" si="19"/>
        <v>2.0285558040186853</v>
      </c>
      <c r="AF35">
        <f t="array" ref="AF35">EXP(SUMPRODUCT(TRANSPOSE(N$4:N$10),E35:K35))</f>
        <v>0.4376002772150504</v>
      </c>
      <c r="AG35" s="4">
        <f t="shared" si="23"/>
        <v>25.126134567489903</v>
      </c>
      <c r="AH35">
        <f t="shared" si="24"/>
        <v>25.126134567489903</v>
      </c>
      <c r="AI35">
        <f t="shared" si="25"/>
        <v>25.126134567489903</v>
      </c>
      <c r="AJ35">
        <f t="shared" si="20"/>
        <v>0.93772704088391468</v>
      </c>
      <c r="AK35">
        <f t="shared" si="21"/>
        <v>8.7879584523972518</v>
      </c>
    </row>
    <row r="36" spans="1:37" x14ac:dyDescent="0.2">
      <c r="A36" s="1">
        <v>34959</v>
      </c>
      <c r="B36">
        <v>2324</v>
      </c>
      <c r="C36">
        <v>187.1</v>
      </c>
      <c r="D36">
        <f t="shared" si="9"/>
        <v>2.3239999999999998</v>
      </c>
      <c r="E36">
        <f t="shared" si="9"/>
        <v>0.18709999999999999</v>
      </c>
      <c r="F36">
        <v>0</v>
      </c>
      <c r="G36">
        <v>0</v>
      </c>
      <c r="H36">
        <f t="shared" si="26"/>
        <v>8.2954825258362216E-2</v>
      </c>
      <c r="I36">
        <f t="shared" si="27"/>
        <v>1.9828212735652304E-2</v>
      </c>
      <c r="J36">
        <v>0</v>
      </c>
      <c r="K36">
        <v>1</v>
      </c>
      <c r="M36">
        <v>24</v>
      </c>
      <c r="N36">
        <f t="shared" si="22"/>
        <v>121.375</v>
      </c>
      <c r="O36">
        <f t="shared" si="10"/>
        <v>6.1107856067761257E-2</v>
      </c>
      <c r="P36">
        <f t="shared" si="11"/>
        <v>2.7375089853842738E-6</v>
      </c>
      <c r="Q36">
        <f t="shared" si="12"/>
        <v>4.515973341279178E-6</v>
      </c>
      <c r="R36">
        <f t="shared" si="13"/>
        <v>1.0241208773752453E-3</v>
      </c>
      <c r="S36">
        <f t="shared" si="14"/>
        <v>1.6312467487900051E-8</v>
      </c>
      <c r="T36">
        <f t="shared" si="15"/>
        <v>1.7258901419126005E-8</v>
      </c>
      <c r="U36">
        <f t="shared" si="16"/>
        <v>6.1107806760700878E-2</v>
      </c>
      <c r="V36">
        <f t="shared" si="17"/>
        <v>1.0241200509795217E-3</v>
      </c>
      <c r="W36">
        <f t="shared" si="2"/>
        <v>-15.998233617016179</v>
      </c>
      <c r="X36">
        <f t="shared" si="3"/>
        <v>122.21571213552251</v>
      </c>
      <c r="Y36">
        <f t="shared" si="4"/>
        <v>5.4750179707685476E-3</v>
      </c>
      <c r="Z36">
        <f t="shared" si="5"/>
        <v>9.0319466825583561E-3</v>
      </c>
      <c r="AA36">
        <f t="shared" si="6"/>
        <v>2.0482417547504905</v>
      </c>
      <c r="AB36">
        <f t="shared" si="7"/>
        <v>3.2624934975800102E-5</v>
      </c>
      <c r="AC36">
        <f t="shared" si="8"/>
        <v>3.451780283825201E-5</v>
      </c>
      <c r="AD36">
        <f t="shared" si="18"/>
        <v>122.21561352140176</v>
      </c>
      <c r="AE36">
        <f t="shared" si="19"/>
        <v>2.0482401019590437</v>
      </c>
      <c r="AF36">
        <f t="array" ref="AF36">EXP(SUMPRODUCT(TRANSPOSE(N$4:N$10),E36:K36))</f>
        <v>0.44233541922297903</v>
      </c>
      <c r="AG36" s="4">
        <f t="shared" si="23"/>
        <v>25.568469986712881</v>
      </c>
      <c r="AH36">
        <f t="shared" si="24"/>
        <v>25.568469986712881</v>
      </c>
      <c r="AI36">
        <f t="shared" si="25"/>
        <v>25.568469986712881</v>
      </c>
      <c r="AJ36">
        <f t="shared" si="20"/>
        <v>0.69257550681916691</v>
      </c>
      <c r="AK36">
        <f t="shared" si="21"/>
        <v>11.865744321900006</v>
      </c>
    </row>
    <row r="37" spans="1:37" x14ac:dyDescent="0.2">
      <c r="A37" s="1">
        <v>34966</v>
      </c>
      <c r="B37">
        <v>2194</v>
      </c>
      <c r="C37">
        <v>107.2</v>
      </c>
      <c r="D37">
        <f t="shared" si="9"/>
        <v>2.194</v>
      </c>
      <c r="E37">
        <f t="shared" si="9"/>
        <v>0.1072</v>
      </c>
      <c r="F37">
        <v>0</v>
      </c>
      <c r="G37">
        <v>0</v>
      </c>
      <c r="H37">
        <f t="shared" si="26"/>
        <v>7.2239927294621212E-2</v>
      </c>
      <c r="I37">
        <f t="shared" si="27"/>
        <v>7.4405401104153755E-3</v>
      </c>
      <c r="J37">
        <v>0</v>
      </c>
      <c r="K37">
        <v>1</v>
      </c>
      <c r="M37">
        <v>25</v>
      </c>
      <c r="N37">
        <f t="shared" si="22"/>
        <v>123.569</v>
      </c>
      <c r="O37">
        <f t="shared" si="10"/>
        <v>6.2132353958134656E-2</v>
      </c>
      <c r="P37">
        <f t="shared" si="11"/>
        <v>2.7535832124447879E-6</v>
      </c>
      <c r="Q37">
        <f t="shared" si="12"/>
        <v>4.5329643436620159E-6</v>
      </c>
      <c r="R37">
        <f t="shared" si="13"/>
        <v>1.0244978903733992E-3</v>
      </c>
      <c r="S37">
        <f t="shared" si="14"/>
        <v>1.607422706051409E-8</v>
      </c>
      <c r="T37">
        <f t="shared" si="15"/>
        <v>1.6991002382837905E-8</v>
      </c>
      <c r="U37">
        <f t="shared" si="16"/>
        <v>6.213230382437411E-2</v>
      </c>
      <c r="V37">
        <f t="shared" si="17"/>
        <v>1.0244970636732306E-3</v>
      </c>
      <c r="W37">
        <f t="shared" si="2"/>
        <v>-15.102516283334078</v>
      </c>
      <c r="X37">
        <f t="shared" si="3"/>
        <v>124.26470791626932</v>
      </c>
      <c r="Y37">
        <f t="shared" si="4"/>
        <v>5.5071664248895758E-3</v>
      </c>
      <c r="Z37">
        <f t="shared" si="5"/>
        <v>9.0659286873240319E-3</v>
      </c>
      <c r="AA37">
        <f t="shared" si="6"/>
        <v>2.0489957807467984</v>
      </c>
      <c r="AB37">
        <f t="shared" si="7"/>
        <v>3.214845412102818E-5</v>
      </c>
      <c r="AC37">
        <f t="shared" si="8"/>
        <v>3.3982004765675811E-5</v>
      </c>
      <c r="AD37">
        <f t="shared" si="18"/>
        <v>124.26460764874822</v>
      </c>
      <c r="AE37">
        <f t="shared" si="19"/>
        <v>2.0489941273464614</v>
      </c>
      <c r="AF37">
        <f t="array" ref="AF37">EXP(SUMPRODUCT(TRANSPOSE(N$4:N$10),E37:K37))</f>
        <v>0.44299081236164078</v>
      </c>
      <c r="AG37" s="4">
        <f t="shared" si="23"/>
        <v>26.01146079907452</v>
      </c>
      <c r="AH37">
        <f t="shared" si="24"/>
        <v>26.01146079907452</v>
      </c>
      <c r="AI37">
        <f t="shared" si="25"/>
        <v>26.01146079907452</v>
      </c>
      <c r="AJ37">
        <f t="shared" si="20"/>
        <v>0.56293054791106356</v>
      </c>
      <c r="AK37">
        <f t="shared" si="21"/>
        <v>6.6092011236799726</v>
      </c>
    </row>
    <row r="38" spans="1:37" x14ac:dyDescent="0.2">
      <c r="A38" s="1">
        <v>34973</v>
      </c>
      <c r="B38">
        <v>2177</v>
      </c>
      <c r="C38">
        <v>246.2</v>
      </c>
      <c r="D38">
        <f t="shared" si="9"/>
        <v>2.177</v>
      </c>
      <c r="E38">
        <f t="shared" si="9"/>
        <v>0.2462</v>
      </c>
      <c r="F38">
        <v>0</v>
      </c>
      <c r="G38">
        <v>0</v>
      </c>
      <c r="H38">
        <f t="shared" si="26"/>
        <v>6.2909024029390012E-2</v>
      </c>
      <c r="I38">
        <f t="shared" si="27"/>
        <v>2.7920639077649461E-3</v>
      </c>
      <c r="J38">
        <v>0</v>
      </c>
      <c r="K38">
        <f>$P$10^(M38-$M$38)</f>
        <v>1</v>
      </c>
      <c r="M38">
        <v>26</v>
      </c>
      <c r="N38">
        <f t="shared" si="22"/>
        <v>125.74600000000001</v>
      </c>
      <c r="O38">
        <f t="shared" si="10"/>
        <v>6.3159894779343584E-2</v>
      </c>
      <c r="P38">
        <f t="shared" si="11"/>
        <v>2.7694673273570558E-6</v>
      </c>
      <c r="Q38">
        <f t="shared" si="12"/>
        <v>4.549739224035676E-6</v>
      </c>
      <c r="R38">
        <f t="shared" si="13"/>
        <v>1.0275408212089276E-3</v>
      </c>
      <c r="S38">
        <f t="shared" si="14"/>
        <v>1.5884114912267933E-8</v>
      </c>
      <c r="T38">
        <f t="shared" si="15"/>
        <v>1.6774880373660039E-8</v>
      </c>
      <c r="U38">
        <f t="shared" si="16"/>
        <v>6.3159843816427225E-2</v>
      </c>
      <c r="V38">
        <f t="shared" si="17"/>
        <v>1.0275399920531055E-3</v>
      </c>
      <c r="W38">
        <f t="shared" si="2"/>
        <v>-14.979039402534445</v>
      </c>
      <c r="X38">
        <f t="shared" si="3"/>
        <v>126.31978955868716</v>
      </c>
      <c r="Y38">
        <f t="shared" si="4"/>
        <v>5.5389346547141116E-3</v>
      </c>
      <c r="Z38">
        <f t="shared" si="5"/>
        <v>9.099478448071352E-3</v>
      </c>
      <c r="AA38">
        <f t="shared" si="6"/>
        <v>2.0550816424178553</v>
      </c>
      <c r="AB38">
        <f t="shared" si="7"/>
        <v>3.1768229824535865E-5</v>
      </c>
      <c r="AC38">
        <f t="shared" si="8"/>
        <v>3.3549760747320079E-5</v>
      </c>
      <c r="AD38">
        <f t="shared" si="18"/>
        <v>126.31968763285442</v>
      </c>
      <c r="AE38">
        <f t="shared" si="19"/>
        <v>2.0550799841062113</v>
      </c>
      <c r="AF38">
        <f t="array" ref="AF38">EXP(SUMPRODUCT(TRANSPOSE(N$4:N$10),E38:K38))</f>
        <v>0.44480250524094722</v>
      </c>
      <c r="AG38" s="4">
        <f t="shared" si="23"/>
        <v>26.456263304315467</v>
      </c>
      <c r="AH38">
        <f t="shared" si="24"/>
        <v>26.456263304315467</v>
      </c>
      <c r="AI38">
        <f t="shared" si="25"/>
        <v>26.456263304315467</v>
      </c>
      <c r="AJ38">
        <f t="shared" si="20"/>
        <v>0.4562273415094043</v>
      </c>
      <c r="AK38">
        <f t="shared" si="21"/>
        <v>5.6003682082585557</v>
      </c>
    </row>
    <row r="39" spans="1:37" x14ac:dyDescent="0.2">
      <c r="A39" s="1">
        <v>34980</v>
      </c>
      <c r="B39">
        <v>2366</v>
      </c>
      <c r="C39">
        <v>156.9</v>
      </c>
      <c r="D39">
        <f t="shared" si="9"/>
        <v>2.3660000000000001</v>
      </c>
      <c r="E39">
        <f t="shared" si="9"/>
        <v>0.15690000000000001</v>
      </c>
      <c r="F39">
        <v>0</v>
      </c>
      <c r="G39">
        <v>0</v>
      </c>
      <c r="H39">
        <f t="shared" si="26"/>
        <v>5.4783351154134373E-2</v>
      </c>
      <c r="I39">
        <f t="shared" si="27"/>
        <v>1.0477224434461739E-3</v>
      </c>
      <c r="J39">
        <v>0</v>
      </c>
      <c r="K39">
        <f t="shared" ref="K39:K64" si="28">$P$10^(M39-$M$38)</f>
        <v>0.94344836085671324</v>
      </c>
      <c r="M39">
        <v>27</v>
      </c>
      <c r="N39">
        <f t="shared" si="22"/>
        <v>128.11200000000002</v>
      </c>
      <c r="O39">
        <f t="shared" si="10"/>
        <v>6.423220360714843E-2</v>
      </c>
      <c r="P39">
        <f t="shared" si="11"/>
        <v>2.785797270310475E-6</v>
      </c>
      <c r="Q39">
        <f t="shared" si="12"/>
        <v>4.5669694952454876E-6</v>
      </c>
      <c r="R39">
        <f t="shared" si="13"/>
        <v>1.0723088278048465E-3</v>
      </c>
      <c r="S39">
        <f t="shared" si="14"/>
        <v>1.6329942953419163E-8</v>
      </c>
      <c r="T39">
        <f t="shared" si="15"/>
        <v>1.7230271209811576E-8</v>
      </c>
      <c r="U39">
        <f t="shared" si="16"/>
        <v>6.4232151778951266E-2</v>
      </c>
      <c r="V39">
        <f t="shared" si="17"/>
        <v>1.0723079625240539E-3</v>
      </c>
      <c r="W39">
        <f t="shared" si="2"/>
        <v>-16.178570722588823</v>
      </c>
      <c r="X39">
        <f t="shared" si="3"/>
        <v>128.46440721429687</v>
      </c>
      <c r="Y39">
        <f t="shared" si="4"/>
        <v>5.5715945406209499E-3</v>
      </c>
      <c r="Z39">
        <f t="shared" si="5"/>
        <v>9.1339389904909751E-3</v>
      </c>
      <c r="AA39">
        <f t="shared" si="6"/>
        <v>2.144617655609693</v>
      </c>
      <c r="AB39">
        <f t="shared" si="7"/>
        <v>3.2659885906838326E-5</v>
      </c>
      <c r="AC39">
        <f t="shared" si="8"/>
        <v>3.4460542419623152E-5</v>
      </c>
      <c r="AD39">
        <f t="shared" si="18"/>
        <v>128.46430355790255</v>
      </c>
      <c r="AE39">
        <f t="shared" si="19"/>
        <v>2.1446159250481083</v>
      </c>
      <c r="AF39">
        <f t="array" ref="AF39">EXP(SUMPRODUCT(TRANSPOSE(N$4:N$10),E39:K39))</f>
        <v>0.4647124984621715</v>
      </c>
      <c r="AG39" s="4">
        <f t="shared" si="23"/>
        <v>26.920975802777637</v>
      </c>
      <c r="AH39">
        <f t="shared" si="24"/>
        <v>26.920975802777637</v>
      </c>
      <c r="AI39">
        <f t="shared" si="25"/>
        <v>26.920975802777637</v>
      </c>
      <c r="AJ39">
        <f t="shared" si="20"/>
        <v>0.27499653264528723</v>
      </c>
      <c r="AK39">
        <f t="shared" si="21"/>
        <v>9.3568924324552771</v>
      </c>
    </row>
    <row r="40" spans="1:37" x14ac:dyDescent="0.2">
      <c r="A40" s="1">
        <v>34987</v>
      </c>
      <c r="B40">
        <v>2402</v>
      </c>
      <c r="C40">
        <v>170.7</v>
      </c>
      <c r="D40">
        <f t="shared" si="9"/>
        <v>2.4020000000000001</v>
      </c>
      <c r="E40">
        <f t="shared" si="9"/>
        <v>0.17069999999999999</v>
      </c>
      <c r="F40">
        <v>0</v>
      </c>
      <c r="G40">
        <v>0</v>
      </c>
      <c r="H40">
        <f t="shared" si="26"/>
        <v>4.77072345340325E-2</v>
      </c>
      <c r="I40">
        <f t="shared" si="27"/>
        <v>3.9315802029028422E-4</v>
      </c>
      <c r="J40">
        <v>0</v>
      </c>
      <c r="K40">
        <f t="shared" si="28"/>
        <v>0.89009480960321896</v>
      </c>
      <c r="M40">
        <v>28</v>
      </c>
      <c r="N40">
        <f t="shared" si="22"/>
        <v>130.51400000000001</v>
      </c>
      <c r="O40">
        <f t="shared" si="10"/>
        <v>6.5350887554299075E-2</v>
      </c>
      <c r="P40">
        <f t="shared" si="11"/>
        <v>2.802573771609751E-6</v>
      </c>
      <c r="Q40">
        <f t="shared" si="12"/>
        <v>4.5846549375783141E-6</v>
      </c>
      <c r="R40">
        <f t="shared" si="13"/>
        <v>1.1186839471506449E-3</v>
      </c>
      <c r="S40">
        <f t="shared" si="14"/>
        <v>1.6776501299275992E-8</v>
      </c>
      <c r="T40">
        <f t="shared" si="15"/>
        <v>1.768544233282654E-8</v>
      </c>
      <c r="U40">
        <f t="shared" si="16"/>
        <v>6.5350834823399304E-2</v>
      </c>
      <c r="V40">
        <f t="shared" si="17"/>
        <v>1.1186830444480295E-3</v>
      </c>
      <c r="W40">
        <f t="shared" si="2"/>
        <v>-16.323038739167679</v>
      </c>
      <c r="X40">
        <f t="shared" si="3"/>
        <v>130.70177510859816</v>
      </c>
      <c r="Y40">
        <f t="shared" si="4"/>
        <v>5.6051475432195019E-3</v>
      </c>
      <c r="Z40">
        <f t="shared" si="5"/>
        <v>9.1693098751566282E-3</v>
      </c>
      <c r="AA40">
        <f t="shared" si="6"/>
        <v>2.2373678943012898</v>
      </c>
      <c r="AB40">
        <f t="shared" si="7"/>
        <v>3.3553002598551984E-5</v>
      </c>
      <c r="AC40">
        <f t="shared" si="8"/>
        <v>3.537088466565308E-5</v>
      </c>
      <c r="AD40">
        <f t="shared" si="18"/>
        <v>130.70166964679862</v>
      </c>
      <c r="AE40">
        <f t="shared" si="19"/>
        <v>2.2373660888960591</v>
      </c>
      <c r="AF40">
        <f t="array" ref="AF40">EXP(SUMPRODUCT(TRANSPOSE(N$4:N$10),E40:K40))</f>
        <v>0.48538946472390071</v>
      </c>
      <c r="AG40" s="4">
        <f t="shared" si="23"/>
        <v>27.406365267501538</v>
      </c>
      <c r="AH40">
        <f t="shared" si="24"/>
        <v>27.406365267501538</v>
      </c>
      <c r="AI40">
        <f t="shared" si="25"/>
        <v>27.406365267501538</v>
      </c>
      <c r="AJ40">
        <f t="shared" si="20"/>
        <v>0.1437927324261081</v>
      </c>
      <c r="AK40">
        <f t="shared" si="21"/>
        <v>6.8540346004971262</v>
      </c>
    </row>
    <row r="41" spans="1:37" x14ac:dyDescent="0.2">
      <c r="A41" s="1">
        <v>34994</v>
      </c>
      <c r="B41">
        <v>2485</v>
      </c>
      <c r="C41">
        <v>114.4</v>
      </c>
      <c r="D41">
        <f t="shared" si="9"/>
        <v>2.4849999999999999</v>
      </c>
      <c r="E41">
        <f t="shared" si="9"/>
        <v>0.1144</v>
      </c>
      <c r="F41">
        <v>0</v>
      </c>
      <c r="G41">
        <v>0</v>
      </c>
      <c r="H41">
        <f t="shared" si="26"/>
        <v>4.1545107755121706E-2</v>
      </c>
      <c r="I41">
        <f t="shared" si="27"/>
        <v>1.4753261217746995E-4</v>
      </c>
      <c r="J41">
        <v>0</v>
      </c>
      <c r="K41">
        <f t="shared" si="28"/>
        <v>0.83975848912722517</v>
      </c>
      <c r="M41">
        <v>29</v>
      </c>
      <c r="N41">
        <f t="shared" si="22"/>
        <v>132.99900000000002</v>
      </c>
      <c r="O41">
        <f t="shared" si="10"/>
        <v>6.6512840660632344E-2</v>
      </c>
      <c r="P41">
        <f t="shared" si="11"/>
        <v>2.819727353942092E-6</v>
      </c>
      <c r="Q41">
        <f t="shared" si="12"/>
        <v>4.6027214251065374E-6</v>
      </c>
      <c r="R41">
        <f t="shared" si="13"/>
        <v>1.1619531063332689E-3</v>
      </c>
      <c r="S41">
        <f t="shared" si="14"/>
        <v>1.7153582332340989E-8</v>
      </c>
      <c r="T41">
        <f t="shared" si="15"/>
        <v>1.8066487528223263E-8</v>
      </c>
      <c r="U41">
        <f t="shared" si="16"/>
        <v>6.6512786992114409E-2</v>
      </c>
      <c r="V41">
        <f t="shared" si="17"/>
        <v>1.1619521687151113E-3</v>
      </c>
      <c r="W41">
        <f t="shared" si="2"/>
        <v>-16.792769653974084</v>
      </c>
      <c r="X41">
        <f t="shared" si="3"/>
        <v>133.0256813212647</v>
      </c>
      <c r="Y41">
        <f t="shared" si="4"/>
        <v>5.6394547078841839E-3</v>
      </c>
      <c r="Z41">
        <f t="shared" si="5"/>
        <v>9.2054428502130747E-3</v>
      </c>
      <c r="AA41">
        <f t="shared" si="6"/>
        <v>2.3239062126665377</v>
      </c>
      <c r="AB41">
        <f t="shared" si="7"/>
        <v>3.4307164664681977E-5</v>
      </c>
      <c r="AC41">
        <f t="shared" si="8"/>
        <v>3.6132975056446526E-5</v>
      </c>
      <c r="AD41">
        <f t="shared" si="18"/>
        <v>133.02557398422883</v>
      </c>
      <c r="AE41">
        <f t="shared" si="19"/>
        <v>2.3239043374302222</v>
      </c>
      <c r="AF41">
        <f t="array" ref="AF41">EXP(SUMPRODUCT(TRANSPOSE(N$4:N$10),E41:K41))</f>
        <v>0.5047913070981721</v>
      </c>
      <c r="AG41" s="4">
        <f t="shared" si="23"/>
        <v>27.911156574599712</v>
      </c>
      <c r="AH41">
        <f t="shared" si="24"/>
        <v>27.911156574599712</v>
      </c>
      <c r="AI41">
        <f t="shared" si="25"/>
        <v>27.911156574599712</v>
      </c>
      <c r="AJ41">
        <f t="shared" si="20"/>
        <v>1.9980589499773823E-2</v>
      </c>
      <c r="AK41">
        <f t="shared" si="21"/>
        <v>6.4827228398300898</v>
      </c>
    </row>
    <row r="42" spans="1:37" x14ac:dyDescent="0.2">
      <c r="A42" s="1">
        <v>35001</v>
      </c>
      <c r="B42">
        <v>2588</v>
      </c>
      <c r="C42">
        <v>174.4</v>
      </c>
      <c r="D42">
        <f t="shared" si="9"/>
        <v>2.5880000000000001</v>
      </c>
      <c r="E42">
        <f t="shared" si="9"/>
        <v>0.1744</v>
      </c>
      <c r="F42">
        <v>0</v>
      </c>
      <c r="G42">
        <v>0</v>
      </c>
      <c r="H42">
        <f t="shared" si="26"/>
        <v>3.6178914901332515E-2</v>
      </c>
      <c r="I42">
        <f t="shared" si="27"/>
        <v>5.5361637134700041E-5</v>
      </c>
      <c r="J42">
        <v>0</v>
      </c>
      <c r="K42">
        <f t="shared" si="28"/>
        <v>0.79226877008259067</v>
      </c>
      <c r="M42">
        <v>30</v>
      </c>
      <c r="N42">
        <f t="shared" si="22"/>
        <v>135.58700000000002</v>
      </c>
      <c r="O42">
        <f t="shared" si="10"/>
        <v>6.7720565816498546E-2</v>
      </c>
      <c r="P42">
        <f t="shared" si="11"/>
        <v>2.8372726789127611E-6</v>
      </c>
      <c r="Q42">
        <f t="shared" si="12"/>
        <v>4.6211836037812759E-6</v>
      </c>
      <c r="R42">
        <f t="shared" si="13"/>
        <v>1.2077251558662017E-3</v>
      </c>
      <c r="S42">
        <f t="shared" si="14"/>
        <v>1.7545324970669185E-8</v>
      </c>
      <c r="T42">
        <f t="shared" si="15"/>
        <v>1.8462178674738539E-8</v>
      </c>
      <c r="U42">
        <f t="shared" si="16"/>
        <v>6.7720511173427228E-2</v>
      </c>
      <c r="V42">
        <f t="shared" si="17"/>
        <v>1.2077241813128177E-3</v>
      </c>
      <c r="W42">
        <f t="shared" si="2"/>
        <v>-17.388817373509145</v>
      </c>
      <c r="X42">
        <f t="shared" si="3"/>
        <v>135.4411316329971</v>
      </c>
      <c r="Y42">
        <f t="shared" si="4"/>
        <v>5.6745453578255223E-3</v>
      </c>
      <c r="Z42">
        <f t="shared" si="5"/>
        <v>9.2423672075625518E-3</v>
      </c>
      <c r="AA42">
        <f t="shared" si="6"/>
        <v>2.4154503117324033</v>
      </c>
      <c r="AB42">
        <f t="shared" si="7"/>
        <v>3.509064994133837E-5</v>
      </c>
      <c r="AC42">
        <f t="shared" si="8"/>
        <v>3.6924357349477077E-5</v>
      </c>
      <c r="AD42">
        <f t="shared" si="18"/>
        <v>135.44102234685445</v>
      </c>
      <c r="AE42">
        <f t="shared" si="19"/>
        <v>2.4154483626256349</v>
      </c>
      <c r="AF42">
        <f t="array" ref="AF42">EXP(SUMPRODUCT(TRANSPOSE(N$4:N$10),E42:K42))</f>
        <v>0.52535576199648337</v>
      </c>
      <c r="AG42" s="4">
        <f t="shared" si="23"/>
        <v>28.436512336596195</v>
      </c>
      <c r="AH42">
        <f t="shared" si="24"/>
        <v>28.436512336596195</v>
      </c>
      <c r="AI42">
        <f t="shared" si="25"/>
        <v>28.436512336596195</v>
      </c>
      <c r="AJ42">
        <f t="shared" si="20"/>
        <v>0.10766345825600133</v>
      </c>
      <c r="AK42">
        <f t="shared" si="21"/>
        <v>6.6673739325488866</v>
      </c>
    </row>
    <row r="43" spans="1:37" x14ac:dyDescent="0.2">
      <c r="A43" s="1">
        <v>35008</v>
      </c>
      <c r="B43">
        <v>2453</v>
      </c>
      <c r="C43">
        <v>579.70000000000005</v>
      </c>
      <c r="D43">
        <f t="shared" si="9"/>
        <v>2.4529999999999998</v>
      </c>
      <c r="E43">
        <f t="shared" si="9"/>
        <v>0.57969999999999999</v>
      </c>
      <c r="F43">
        <v>0</v>
      </c>
      <c r="G43">
        <v>0</v>
      </c>
      <c r="H43">
        <f t="shared" si="26"/>
        <v>3.1505848803015706E-2</v>
      </c>
      <c r="I43">
        <f t="shared" si="27"/>
        <v>2.0774463496568177E-5</v>
      </c>
      <c r="J43">
        <v>0</v>
      </c>
      <c r="K43">
        <f t="shared" si="28"/>
        <v>0.74746467249238435</v>
      </c>
      <c r="M43">
        <v>31</v>
      </c>
      <c r="N43">
        <f t="shared" si="22"/>
        <v>138.04000000000002</v>
      </c>
      <c r="O43">
        <f t="shared" si="10"/>
        <v>6.8984417803345743E-2</v>
      </c>
      <c r="P43">
        <f t="shared" si="11"/>
        <v>2.8553337863002071E-6</v>
      </c>
      <c r="Q43">
        <f t="shared" si="12"/>
        <v>4.6401710097621063E-6</v>
      </c>
      <c r="R43">
        <f t="shared" si="13"/>
        <v>1.2638519868471976E-3</v>
      </c>
      <c r="S43">
        <f t="shared" si="14"/>
        <v>1.8061107387445929E-8</v>
      </c>
      <c r="T43">
        <f t="shared" si="15"/>
        <v>1.8987405980830374E-8</v>
      </c>
      <c r="U43">
        <f t="shared" si="16"/>
        <v>6.8984362140430175E-2</v>
      </c>
      <c r="V43">
        <f t="shared" si="17"/>
        <v>1.2638509670029482E-3</v>
      </c>
      <c r="W43">
        <f t="shared" si="2"/>
        <v>-16.370320921037656</v>
      </c>
      <c r="X43">
        <f t="shared" si="3"/>
        <v>137.9688356066915</v>
      </c>
      <c r="Y43">
        <f t="shared" si="4"/>
        <v>5.7106675726004141E-3</v>
      </c>
      <c r="Z43">
        <f t="shared" si="5"/>
        <v>9.2803420195242126E-3</v>
      </c>
      <c r="AA43">
        <f t="shared" si="6"/>
        <v>2.5277039736943951</v>
      </c>
      <c r="AB43">
        <f t="shared" si="7"/>
        <v>3.6122214774891859E-5</v>
      </c>
      <c r="AC43">
        <f t="shared" si="8"/>
        <v>3.7974811961660748E-5</v>
      </c>
      <c r="AD43">
        <f t="shared" si="18"/>
        <v>137.96872428086036</v>
      </c>
      <c r="AE43">
        <f t="shared" si="19"/>
        <v>2.5277019340058962</v>
      </c>
      <c r="AF43">
        <f t="array" ref="AF43">EXP(SUMPRODUCT(TRANSPOSE(N$4:N$10),E43:K43))</f>
        <v>0.5505143684648407</v>
      </c>
      <c r="AG43" s="4">
        <f t="shared" si="23"/>
        <v>28.987026705061037</v>
      </c>
      <c r="AH43">
        <f t="shared" si="24"/>
        <v>28.987026705061037</v>
      </c>
      <c r="AI43">
        <f t="shared" si="25"/>
        <v>28.987026705061037</v>
      </c>
      <c r="AJ43">
        <f t="shared" si="20"/>
        <v>5.163410543296388E-2</v>
      </c>
      <c r="AK43">
        <f t="shared" si="21"/>
        <v>3.0453295558865192</v>
      </c>
    </row>
    <row r="44" spans="1:37" x14ac:dyDescent="0.2">
      <c r="A44" s="1">
        <v>35015</v>
      </c>
      <c r="B44">
        <v>2169</v>
      </c>
      <c r="C44">
        <v>1443.5</v>
      </c>
      <c r="D44">
        <f t="shared" si="9"/>
        <v>2.169</v>
      </c>
      <c r="E44">
        <f t="shared" si="9"/>
        <v>1.4435</v>
      </c>
      <c r="F44">
        <v>0</v>
      </c>
      <c r="G44">
        <v>0</v>
      </c>
      <c r="H44">
        <f t="shared" si="26"/>
        <v>2.7436381425633274E-2</v>
      </c>
      <c r="I44">
        <f t="shared" si="27"/>
        <v>7.7956208650436613E-6</v>
      </c>
      <c r="J44">
        <v>0</v>
      </c>
      <c r="K44">
        <f t="shared" si="28"/>
        <v>0.70519432006124005</v>
      </c>
      <c r="M44">
        <v>32</v>
      </c>
      <c r="N44">
        <f t="shared" si="22"/>
        <v>140.20900000000003</v>
      </c>
      <c r="O44">
        <f t="shared" si="10"/>
        <v>7.0320088238248535E-2</v>
      </c>
      <c r="P44">
        <f t="shared" si="11"/>
        <v>2.8740996426135368E-6</v>
      </c>
      <c r="Q44">
        <f t="shared" si="12"/>
        <v>4.6598808662867697E-6</v>
      </c>
      <c r="R44">
        <f t="shared" si="13"/>
        <v>1.3356704349027915E-3</v>
      </c>
      <c r="S44">
        <f t="shared" si="14"/>
        <v>1.8765856313329721E-8</v>
      </c>
      <c r="T44">
        <f t="shared" si="15"/>
        <v>1.9709856524663394E-8</v>
      </c>
      <c r="U44">
        <f t="shared" si="16"/>
        <v>7.032003149753574E-2</v>
      </c>
      <c r="V44">
        <f t="shared" si="17"/>
        <v>1.3356693571055574E-3</v>
      </c>
      <c r="W44">
        <f t="shared" si="2"/>
        <v>-14.355141983354573</v>
      </c>
      <c r="X44">
        <f t="shared" si="3"/>
        <v>140.64017647649706</v>
      </c>
      <c r="Y44">
        <f t="shared" si="4"/>
        <v>5.7481992852270736E-3</v>
      </c>
      <c r="Z44">
        <f t="shared" si="5"/>
        <v>9.3197617325735393E-3</v>
      </c>
      <c r="AA44">
        <f t="shared" si="6"/>
        <v>2.6713408698055829</v>
      </c>
      <c r="AB44">
        <f t="shared" si="7"/>
        <v>3.7531712626659441E-5</v>
      </c>
      <c r="AC44">
        <f t="shared" si="8"/>
        <v>3.9419713049326788E-5</v>
      </c>
      <c r="AD44">
        <f t="shared" si="18"/>
        <v>140.64006299507145</v>
      </c>
      <c r="AE44">
        <f t="shared" si="19"/>
        <v>2.6713387142111151</v>
      </c>
      <c r="AF44">
        <f t="array" ref="AF44">EXP(SUMPRODUCT(TRANSPOSE(N$4:N$10),E44:K44))</f>
        <v>0.58262624512850414</v>
      </c>
      <c r="AG44" s="4">
        <f t="shared" si="23"/>
        <v>29.569652950189543</v>
      </c>
      <c r="AH44">
        <f t="shared" si="24"/>
        <v>29.569652950189543</v>
      </c>
      <c r="AI44">
        <f t="shared" si="25"/>
        <v>29.569652950189543</v>
      </c>
      <c r="AJ44">
        <f t="shared" si="20"/>
        <v>0.30744317060346649</v>
      </c>
      <c r="AK44">
        <f t="shared" si="21"/>
        <v>23.15992227805971</v>
      </c>
    </row>
    <row r="45" spans="1:37" x14ac:dyDescent="0.2">
      <c r="A45" s="1">
        <v>35022</v>
      </c>
      <c r="B45">
        <v>2240</v>
      </c>
      <c r="C45">
        <v>1695.7</v>
      </c>
      <c r="D45">
        <f t="shared" si="9"/>
        <v>2.2400000000000002</v>
      </c>
      <c r="E45">
        <f t="shared" si="9"/>
        <v>1.6957</v>
      </c>
      <c r="F45">
        <v>0</v>
      </c>
      <c r="G45">
        <v>0</v>
      </c>
      <c r="H45">
        <f t="shared" si="26"/>
        <v>2.3892548664195382E-2</v>
      </c>
      <c r="I45">
        <f t="shared" si="27"/>
        <v>2.9253080197013616E-6</v>
      </c>
      <c r="J45">
        <v>0</v>
      </c>
      <c r="K45">
        <f t="shared" si="28"/>
        <v>0.66531442534724128</v>
      </c>
      <c r="M45">
        <v>33</v>
      </c>
      <c r="N45">
        <f t="shared" si="22"/>
        <v>142.44900000000004</v>
      </c>
      <c r="O45">
        <f t="shared" si="10"/>
        <v>7.1706673811024024E-2</v>
      </c>
      <c r="P45">
        <f t="shared" si="11"/>
        <v>2.8932436059170286E-6</v>
      </c>
      <c r="Q45">
        <f t="shared" si="12"/>
        <v>4.6799688762089175E-6</v>
      </c>
      <c r="R45">
        <f t="shared" si="13"/>
        <v>1.3865855727754894E-3</v>
      </c>
      <c r="S45">
        <f t="shared" si="14"/>
        <v>1.9143963303491773E-8</v>
      </c>
      <c r="T45">
        <f t="shared" si="15"/>
        <v>2.0088009922147876E-8</v>
      </c>
      <c r="U45">
        <f t="shared" si="16"/>
        <v>7.1706615951428562E-2</v>
      </c>
      <c r="V45">
        <f t="shared" si="17"/>
        <v>1.3865844538928232E-3</v>
      </c>
      <c r="W45">
        <f t="shared" ref="W45:W64" si="29">D45*LN(V45)</f>
        <v>-14.741242394351742</v>
      </c>
      <c r="X45">
        <f t="shared" ref="X45:X64" si="30">$B$2*O45</f>
        <v>143.41334762204804</v>
      </c>
      <c r="Y45">
        <f t="shared" ref="Y45:Y64" si="31">$B$2*P45</f>
        <v>5.7864872118340571E-3</v>
      </c>
      <c r="Z45">
        <f t="shared" ref="Z45:Z64" si="32">$B$2*Q45</f>
        <v>9.3599377524178351E-3</v>
      </c>
      <c r="AA45">
        <f t="shared" ref="AA45:AA64" si="33">$B$2*R45</f>
        <v>2.7731711455509789</v>
      </c>
      <c r="AB45">
        <f t="shared" ref="AB45:AB64" si="34">$B$2*S45</f>
        <v>3.8287926606983547E-5</v>
      </c>
      <c r="AC45">
        <f t="shared" ref="AC45:AC64" si="35">$B$2*T45</f>
        <v>4.0176019844295752E-5</v>
      </c>
      <c r="AD45">
        <f t="shared" si="18"/>
        <v>143.41323190285709</v>
      </c>
      <c r="AE45">
        <f t="shared" si="19"/>
        <v>2.7731689077856467</v>
      </c>
      <c r="AF45">
        <f t="array" ref="AF45">EXP(SUMPRODUCT(TRANSPOSE(N$4:N$10),E45:K45))</f>
        <v>0.60573938497237678</v>
      </c>
      <c r="AG45" s="4">
        <f t="shared" si="23"/>
        <v>30.17539233516192</v>
      </c>
      <c r="AH45">
        <f t="shared" si="24"/>
        <v>30.17539233516192</v>
      </c>
      <c r="AI45">
        <f t="shared" si="25"/>
        <v>30.17539233516192</v>
      </c>
      <c r="AJ45">
        <f t="shared" si="20"/>
        <v>0.67689622451337028</v>
      </c>
      <c r="AK45">
        <f t="shared" si="21"/>
        <v>23.80218338328779</v>
      </c>
    </row>
    <row r="46" spans="1:37" x14ac:dyDescent="0.2">
      <c r="A46" s="1">
        <v>35029</v>
      </c>
      <c r="B46">
        <v>2590</v>
      </c>
      <c r="C46">
        <v>2294.5</v>
      </c>
      <c r="D46">
        <f t="shared" si="9"/>
        <v>2.59</v>
      </c>
      <c r="E46">
        <f t="shared" si="9"/>
        <v>2.2945000000000002</v>
      </c>
      <c r="F46">
        <v>0</v>
      </c>
      <c r="G46">
        <v>0</v>
      </c>
      <c r="H46">
        <f t="shared" si="26"/>
        <v>2.0806456683008748E-2</v>
      </c>
      <c r="I46">
        <f t="shared" si="27"/>
        <v>1.0977223185008209E-6</v>
      </c>
      <c r="J46">
        <v>0</v>
      </c>
      <c r="K46">
        <f t="shared" si="28"/>
        <v>0.62768980404818087</v>
      </c>
      <c r="M46">
        <v>34</v>
      </c>
      <c r="N46">
        <f t="shared" si="22"/>
        <v>145.03900000000004</v>
      </c>
      <c r="O46">
        <f t="shared" si="10"/>
        <v>7.3156452843608388E-2</v>
      </c>
      <c r="P46">
        <f t="shared" si="11"/>
        <v>2.9129060044041921E-6</v>
      </c>
      <c r="Q46">
        <f t="shared" si="12"/>
        <v>4.7005813544886976E-6</v>
      </c>
      <c r="R46">
        <f t="shared" ref="R46:R64" si="36">O46-O45</f>
        <v>1.449779032584364E-3</v>
      </c>
      <c r="S46">
        <f t="shared" ref="S46:S64" si="37">P46-P45</f>
        <v>1.9662398487163557E-8</v>
      </c>
      <c r="T46">
        <f t="shared" ref="T46:T64" si="38">Q46-Q45</f>
        <v>2.0612478279780078E-8</v>
      </c>
      <c r="U46">
        <f t="shared" si="16"/>
        <v>7.3156393814137008E-2</v>
      </c>
      <c r="V46">
        <f t="shared" si="17"/>
        <v>1.4497778627084483E-3</v>
      </c>
      <c r="W46">
        <f t="shared" si="29"/>
        <v>-16.929133374962078</v>
      </c>
      <c r="X46">
        <f t="shared" si="30"/>
        <v>146.31290568721678</v>
      </c>
      <c r="Y46">
        <f t="shared" si="31"/>
        <v>5.8258120088083842E-3</v>
      </c>
      <c r="Z46">
        <f t="shared" si="32"/>
        <v>9.4011627089773953E-3</v>
      </c>
      <c r="AA46">
        <f t="shared" si="33"/>
        <v>2.899558065168728</v>
      </c>
      <c r="AB46">
        <f t="shared" si="34"/>
        <v>3.9324796974327114E-5</v>
      </c>
      <c r="AC46">
        <f t="shared" si="35"/>
        <v>4.1224956559560155E-5</v>
      </c>
      <c r="AD46">
        <f t="shared" si="18"/>
        <v>146.31278762827404</v>
      </c>
      <c r="AE46">
        <f t="shared" si="19"/>
        <v>2.8995557254168962</v>
      </c>
      <c r="AF46">
        <f t="array" ref="AF46">EXP(SUMPRODUCT(TRANSPOSE(N$4:N$10),E46:K46))</f>
        <v>0.6343333510244441</v>
      </c>
      <c r="AG46" s="4">
        <f t="shared" si="23"/>
        <v>30.809725686186365</v>
      </c>
      <c r="AH46">
        <f t="shared" si="24"/>
        <v>30.809725686186365</v>
      </c>
      <c r="AI46">
        <f t="shared" si="25"/>
        <v>30.809725686186365</v>
      </c>
      <c r="AJ46">
        <f t="shared" si="20"/>
        <v>0.87823801065506024</v>
      </c>
      <c r="AK46">
        <f t="shared" si="21"/>
        <v>11.951958510304879</v>
      </c>
    </row>
    <row r="47" spans="1:37" x14ac:dyDescent="0.2">
      <c r="A47" s="1">
        <v>35036</v>
      </c>
      <c r="B47">
        <v>2479</v>
      </c>
      <c r="C47">
        <v>3910</v>
      </c>
      <c r="D47">
        <f t="shared" si="9"/>
        <v>2.4790000000000001</v>
      </c>
      <c r="E47">
        <f t="shared" si="9"/>
        <v>3.91</v>
      </c>
      <c r="F47">
        <v>1</v>
      </c>
      <c r="G47">
        <v>0</v>
      </c>
      <c r="H47">
        <f t="shared" si="26"/>
        <v>1.8118981184734911E-2</v>
      </c>
      <c r="I47">
        <f t="shared" si="27"/>
        <v>4.1192048167899701E-7</v>
      </c>
      <c r="J47">
        <v>0</v>
      </c>
      <c r="K47">
        <f t="shared" si="28"/>
        <v>0.59219291675572772</v>
      </c>
      <c r="M47">
        <v>35</v>
      </c>
      <c r="N47">
        <f t="shared" si="22"/>
        <v>147.51800000000006</v>
      </c>
      <c r="O47">
        <f t="shared" si="10"/>
        <v>7.5102236443788661E-2</v>
      </c>
      <c r="P47">
        <f t="shared" si="11"/>
        <v>2.9387496626176457E-6</v>
      </c>
      <c r="Q47">
        <f t="shared" si="12"/>
        <v>4.7276443662092049E-6</v>
      </c>
      <c r="R47">
        <f t="shared" si="36"/>
        <v>1.9457836001802731E-3</v>
      </c>
      <c r="S47">
        <f t="shared" si="37"/>
        <v>2.584365821345358E-8</v>
      </c>
      <c r="T47">
        <f t="shared" si="38"/>
        <v>2.7063011720507291E-8</v>
      </c>
      <c r="U47">
        <f t="shared" si="16"/>
        <v>7.5102175844197955E-2</v>
      </c>
      <c r="V47">
        <f t="shared" si="17"/>
        <v>1.9457820300609488E-3</v>
      </c>
      <c r="W47">
        <f t="shared" si="29"/>
        <v>-15.474144359250705</v>
      </c>
      <c r="X47">
        <f t="shared" si="30"/>
        <v>150.20447288757731</v>
      </c>
      <c r="Y47">
        <f t="shared" si="31"/>
        <v>5.8774993252352914E-3</v>
      </c>
      <c r="Z47">
        <f t="shared" si="32"/>
        <v>9.4552887324184098E-3</v>
      </c>
      <c r="AA47">
        <f t="shared" si="33"/>
        <v>3.8915672003605462</v>
      </c>
      <c r="AB47">
        <f t="shared" si="34"/>
        <v>5.1687316426907159E-5</v>
      </c>
      <c r="AC47">
        <f t="shared" si="35"/>
        <v>5.4126023441014581E-5</v>
      </c>
      <c r="AD47">
        <f t="shared" si="18"/>
        <v>150.20435168839589</v>
      </c>
      <c r="AE47">
        <f t="shared" si="19"/>
        <v>3.8915640601218975</v>
      </c>
      <c r="AF47">
        <f t="array" ref="AF47">EXP(SUMPRODUCT(TRANSPOSE(N$4:N$10),E47:K47))</f>
        <v>0.85294629029006697</v>
      </c>
      <c r="AG47" s="4">
        <f t="shared" si="23"/>
        <v>31.662671976476432</v>
      </c>
      <c r="AH47">
        <f t="shared" si="24"/>
        <v>31.662671976476432</v>
      </c>
      <c r="AI47">
        <f t="shared" si="25"/>
        <v>31.662671976476432</v>
      </c>
      <c r="AJ47">
        <f t="shared" si="20"/>
        <v>1.8210331541885263</v>
      </c>
      <c r="AK47">
        <f t="shared" si="21"/>
        <v>56.981204522867984</v>
      </c>
    </row>
    <row r="48" spans="1:37" x14ac:dyDescent="0.2">
      <c r="A48" s="1">
        <v>35043</v>
      </c>
      <c r="B48">
        <v>2978</v>
      </c>
      <c r="C48">
        <v>5397.9</v>
      </c>
      <c r="D48">
        <f t="shared" si="9"/>
        <v>2.9780000000000002</v>
      </c>
      <c r="E48">
        <f t="shared" si="9"/>
        <v>5.3978999999999999</v>
      </c>
      <c r="F48">
        <v>1</v>
      </c>
      <c r="G48">
        <v>0</v>
      </c>
      <c r="H48">
        <f t="shared" si="26"/>
        <v>1.5778634688955784E-2</v>
      </c>
      <c r="I48">
        <f t="shared" si="27"/>
        <v>1.5457322891857554E-7</v>
      </c>
      <c r="J48">
        <v>0</v>
      </c>
      <c r="K48">
        <f t="shared" si="28"/>
        <v>0.55870343662414734</v>
      </c>
      <c r="M48">
        <v>36</v>
      </c>
      <c r="N48">
        <f t="shared" si="22"/>
        <v>150.49600000000007</v>
      </c>
      <c r="O48">
        <f t="shared" si="10"/>
        <v>7.7176054740343614E-2</v>
      </c>
      <c r="P48">
        <f t="shared" si="11"/>
        <v>2.965636592078269E-6</v>
      </c>
      <c r="Q48">
        <f t="shared" si="12"/>
        <v>4.7557653499730179E-6</v>
      </c>
      <c r="R48">
        <f t="shared" si="36"/>
        <v>2.0738182965549523E-3</v>
      </c>
      <c r="S48">
        <f t="shared" si="37"/>
        <v>2.6886929460623321E-8</v>
      </c>
      <c r="T48">
        <f t="shared" si="38"/>
        <v>2.8120983763813001E-8</v>
      </c>
      <c r="U48">
        <f t="shared" si="16"/>
        <v>7.717599246731742E-2</v>
      </c>
      <c r="V48">
        <f t="shared" si="17"/>
        <v>2.0738166231194701E-3</v>
      </c>
      <c r="W48">
        <f t="shared" si="29"/>
        <v>-18.399169749301954</v>
      </c>
      <c r="X48">
        <f t="shared" si="30"/>
        <v>154.35210948068723</v>
      </c>
      <c r="Y48">
        <f t="shared" si="31"/>
        <v>5.931273184156538E-3</v>
      </c>
      <c r="Z48">
        <f t="shared" si="32"/>
        <v>9.5115306999460358E-3</v>
      </c>
      <c r="AA48">
        <f t="shared" si="33"/>
        <v>4.1476365931099046</v>
      </c>
      <c r="AB48">
        <f t="shared" si="34"/>
        <v>5.3773858921246642E-5</v>
      </c>
      <c r="AC48">
        <f t="shared" si="35"/>
        <v>5.6241967527626002E-5</v>
      </c>
      <c r="AD48">
        <f t="shared" si="18"/>
        <v>154.35198493463486</v>
      </c>
      <c r="AE48">
        <f t="shared" si="19"/>
        <v>4.1476332462389403</v>
      </c>
      <c r="AF48">
        <f t="array" ref="AF48">EXP(SUMPRODUCT(TRANSPOSE(N$4:N$10),E48:K48))</f>
        <v>0.91108783182163389</v>
      </c>
      <c r="AG48" s="4">
        <f t="shared" si="23"/>
        <v>32.573759808298064</v>
      </c>
      <c r="AH48">
        <f t="shared" si="24"/>
        <v>32.573759808298064</v>
      </c>
      <c r="AI48">
        <f t="shared" si="25"/>
        <v>32.573759808298064</v>
      </c>
      <c r="AJ48">
        <f t="shared" si="20"/>
        <v>2.5621843335602201</v>
      </c>
      <c r="AK48">
        <f t="shared" si="21"/>
        <v>39.275797388815988</v>
      </c>
    </row>
    <row r="49" spans="1:37" x14ac:dyDescent="0.2">
      <c r="A49" s="1">
        <v>35050</v>
      </c>
      <c r="B49">
        <v>4167</v>
      </c>
      <c r="C49">
        <v>6417.2</v>
      </c>
      <c r="D49">
        <f t="shared" si="9"/>
        <v>4.1669999999999998</v>
      </c>
      <c r="E49">
        <f t="shared" si="9"/>
        <v>6.4172000000000002</v>
      </c>
      <c r="F49">
        <v>1</v>
      </c>
      <c r="G49">
        <v>0</v>
      </c>
      <c r="H49">
        <f t="shared" si="26"/>
        <v>1.3740580119221604E-2</v>
      </c>
      <c r="I49">
        <f t="shared" si="27"/>
        <v>5.8003629731948366E-8</v>
      </c>
      <c r="J49">
        <v>0</v>
      </c>
      <c r="K49">
        <f t="shared" si="28"/>
        <v>0.52710784148806444</v>
      </c>
      <c r="M49">
        <v>37</v>
      </c>
      <c r="N49">
        <f t="shared" si="22"/>
        <v>154.66300000000007</v>
      </c>
      <c r="O49">
        <f t="shared" si="10"/>
        <v>7.9355976520985472E-2</v>
      </c>
      <c r="P49">
        <f t="shared" si="11"/>
        <v>2.9932046821112834E-6</v>
      </c>
      <c r="Q49">
        <f t="shared" si="12"/>
        <v>4.7845632558107809E-6</v>
      </c>
      <c r="R49">
        <f t="shared" si="36"/>
        <v>2.179921780641858E-3</v>
      </c>
      <c r="S49">
        <f t="shared" si="37"/>
        <v>2.7568090033014414E-8</v>
      </c>
      <c r="T49">
        <f t="shared" si="38"/>
        <v>2.8797905837762983E-8</v>
      </c>
      <c r="U49">
        <f t="shared" si="16"/>
        <v>7.9355912488904626E-2</v>
      </c>
      <c r="V49">
        <f t="shared" si="17"/>
        <v>2.1799200215872018E-3</v>
      </c>
      <c r="W49">
        <f t="shared" si="29"/>
        <v>-25.537322364861133</v>
      </c>
      <c r="X49">
        <f t="shared" si="30"/>
        <v>158.71195304197096</v>
      </c>
      <c r="Y49">
        <f t="shared" si="31"/>
        <v>5.9864093642225669E-3</v>
      </c>
      <c r="Z49">
        <f t="shared" si="32"/>
        <v>9.5691265116215618E-3</v>
      </c>
      <c r="AA49">
        <f t="shared" si="33"/>
        <v>4.3598435612837161</v>
      </c>
      <c r="AB49">
        <f t="shared" si="34"/>
        <v>5.5136180066028828E-5</v>
      </c>
      <c r="AC49">
        <f t="shared" si="35"/>
        <v>5.7595811675525965E-5</v>
      </c>
      <c r="AD49">
        <f t="shared" si="18"/>
        <v>158.71182497780924</v>
      </c>
      <c r="AE49">
        <f t="shared" si="19"/>
        <v>4.3598400431744029</v>
      </c>
      <c r="AF49">
        <f t="array" ref="AF49">EXP(SUMPRODUCT(TRANSPOSE(N$4:N$10),E49:K49))</f>
        <v>0.95995569974537109</v>
      </c>
      <c r="AG49" s="4">
        <f t="shared" si="23"/>
        <v>33.533715508043436</v>
      </c>
      <c r="AH49">
        <f t="shared" si="24"/>
        <v>33.533715508043436</v>
      </c>
      <c r="AI49">
        <f t="shared" si="25"/>
        <v>33.533715508043436</v>
      </c>
      <c r="AJ49">
        <f t="shared" si="20"/>
        <v>2.6178368309221818</v>
      </c>
      <c r="AK49">
        <f t="shared" si="21"/>
        <v>4.6277908129206402</v>
      </c>
    </row>
    <row r="50" spans="1:37" x14ac:dyDescent="0.2">
      <c r="A50" s="1">
        <v>35057</v>
      </c>
      <c r="B50">
        <v>8225</v>
      </c>
      <c r="C50">
        <v>6418</v>
      </c>
      <c r="D50">
        <f t="shared" si="9"/>
        <v>8.2249999999999996</v>
      </c>
      <c r="E50">
        <f t="shared" si="9"/>
        <v>6.4180000000000001</v>
      </c>
      <c r="F50">
        <v>1</v>
      </c>
      <c r="G50">
        <v>1</v>
      </c>
      <c r="H50">
        <f t="shared" si="26"/>
        <v>1.1965771800579205E-2</v>
      </c>
      <c r="I50">
        <f t="shared" si="27"/>
        <v>2.1765871655907751E-8</v>
      </c>
      <c r="J50">
        <v>0</v>
      </c>
      <c r="K50">
        <f t="shared" si="28"/>
        <v>0.49729902904663459</v>
      </c>
      <c r="M50">
        <v>38</v>
      </c>
      <c r="N50">
        <f t="shared" si="22"/>
        <v>162.88800000000006</v>
      </c>
      <c r="O50">
        <f t="shared" si="10"/>
        <v>8.345826014677038E-2</v>
      </c>
      <c r="P50">
        <f t="shared" si="11"/>
        <v>3.0432786848333393E-6</v>
      </c>
      <c r="Q50">
        <f t="shared" si="12"/>
        <v>4.8367825374873163E-6</v>
      </c>
      <c r="R50">
        <f t="shared" si="36"/>
        <v>4.1022836257849082E-3</v>
      </c>
      <c r="S50">
        <f t="shared" si="37"/>
        <v>5.0074002722055866E-8</v>
      </c>
      <c r="T50">
        <f t="shared" si="38"/>
        <v>5.2219281676535445E-8</v>
      </c>
      <c r="U50">
        <f t="shared" si="16"/>
        <v>8.345819280441269E-2</v>
      </c>
      <c r="V50">
        <f t="shared" si="17"/>
        <v>4.1022803155080674E-3</v>
      </c>
      <c r="W50">
        <f t="shared" si="29"/>
        <v>-45.206346047130694</v>
      </c>
      <c r="X50">
        <f t="shared" si="30"/>
        <v>166.91652029354077</v>
      </c>
      <c r="Y50">
        <f t="shared" si="31"/>
        <v>6.0865573696666786E-3</v>
      </c>
      <c r="Z50">
        <f t="shared" si="32"/>
        <v>9.6735650749746327E-3</v>
      </c>
      <c r="AA50">
        <f t="shared" si="33"/>
        <v>8.2045672515698165</v>
      </c>
      <c r="AB50">
        <f t="shared" si="34"/>
        <v>1.0014800544411173E-4</v>
      </c>
      <c r="AC50">
        <f t="shared" si="35"/>
        <v>1.0443856335307089E-4</v>
      </c>
      <c r="AD50">
        <f t="shared" si="18"/>
        <v>166.91638560882541</v>
      </c>
      <c r="AE50">
        <f t="shared" si="19"/>
        <v>8.2045606310161325</v>
      </c>
      <c r="AF50">
        <f t="array" ref="AF50">EXP(SUMPRODUCT(TRANSPOSE(N$4:N$10),E50:K50))</f>
        <v>1.8127932516720013</v>
      </c>
      <c r="AG50" s="4">
        <f t="shared" si="23"/>
        <v>35.346508759715434</v>
      </c>
      <c r="AH50">
        <f t="shared" si="24"/>
        <v>35.346508759715434</v>
      </c>
      <c r="AI50">
        <f t="shared" si="25"/>
        <v>35.346508759715434</v>
      </c>
      <c r="AJ50">
        <f t="shared" si="20"/>
        <v>2.4731015230252349</v>
      </c>
      <c r="AK50">
        <f t="shared" si="21"/>
        <v>0.24850296636920502</v>
      </c>
    </row>
    <row r="51" spans="1:37" x14ac:dyDescent="0.2">
      <c r="A51" s="1">
        <v>35064</v>
      </c>
      <c r="B51">
        <v>7502</v>
      </c>
      <c r="C51">
        <v>7969.2</v>
      </c>
      <c r="D51">
        <f t="shared" si="9"/>
        <v>7.5019999999999998</v>
      </c>
      <c r="E51">
        <f t="shared" si="9"/>
        <v>7.9691999999999998</v>
      </c>
      <c r="F51">
        <v>1</v>
      </c>
      <c r="G51">
        <v>0</v>
      </c>
      <c r="H51">
        <f t="shared" si="26"/>
        <v>1.042020741054764E-2</v>
      </c>
      <c r="I51">
        <f t="shared" si="27"/>
        <v>8.1676469409035195E-9</v>
      </c>
      <c r="J51">
        <v>0</v>
      </c>
      <c r="K51">
        <f t="shared" si="28"/>
        <v>0.46917595380968241</v>
      </c>
      <c r="M51">
        <v>39</v>
      </c>
      <c r="N51">
        <f t="shared" si="22"/>
        <v>170.39000000000007</v>
      </c>
      <c r="O51">
        <f t="shared" si="10"/>
        <v>8.5821046468463669E-2</v>
      </c>
      <c r="P51">
        <f t="shared" si="11"/>
        <v>3.0711196334909374E-6</v>
      </c>
      <c r="Q51">
        <f t="shared" si="12"/>
        <v>4.8657687083952794E-6</v>
      </c>
      <c r="R51">
        <f t="shared" si="36"/>
        <v>2.3627863216932887E-3</v>
      </c>
      <c r="S51">
        <f t="shared" si="37"/>
        <v>2.7840948657598119E-8</v>
      </c>
      <c r="T51">
        <f t="shared" si="38"/>
        <v>2.8986170907963071E-8</v>
      </c>
      <c r="U51">
        <f t="shared" si="16"/>
        <v>8.582097721948978E-2</v>
      </c>
      <c r="V51">
        <f t="shared" si="17"/>
        <v>2.3627844150770805E-3</v>
      </c>
      <c r="W51">
        <f t="shared" si="29"/>
        <v>-45.371454717848032</v>
      </c>
      <c r="X51">
        <f t="shared" si="30"/>
        <v>171.64209293692733</v>
      </c>
      <c r="Y51">
        <f t="shared" si="31"/>
        <v>6.1422392669818748E-3</v>
      </c>
      <c r="Z51">
        <f t="shared" si="32"/>
        <v>9.7315374167905588E-3</v>
      </c>
      <c r="AA51">
        <f t="shared" si="33"/>
        <v>4.7255726433865775</v>
      </c>
      <c r="AB51">
        <f t="shared" si="34"/>
        <v>5.5681897315196238E-5</v>
      </c>
      <c r="AC51">
        <f t="shared" si="35"/>
        <v>5.7972341815926143E-5</v>
      </c>
      <c r="AD51">
        <f t="shared" si="18"/>
        <v>171.64195443897955</v>
      </c>
      <c r="AE51">
        <f t="shared" si="19"/>
        <v>4.7255688301541605</v>
      </c>
      <c r="AF51">
        <f t="array" ref="AF51">EXP(SUMPRODUCT(TRANSPOSE(N$4:N$10),E51:K51))</f>
        <v>1.0478707895493033</v>
      </c>
      <c r="AG51" s="4">
        <f t="shared" si="23"/>
        <v>36.394379549264734</v>
      </c>
      <c r="AH51">
        <f t="shared" si="24"/>
        <v>36.394379549264734</v>
      </c>
      <c r="AI51">
        <f t="shared" si="25"/>
        <v>36.394379549264734</v>
      </c>
      <c r="AJ51">
        <f t="shared" si="20"/>
        <v>0.73475816596013921</v>
      </c>
      <c r="AK51">
        <f t="shared" si="21"/>
        <v>37.009213141106898</v>
      </c>
    </row>
    <row r="52" spans="1:37" x14ac:dyDescent="0.2">
      <c r="A52" s="1">
        <v>35071</v>
      </c>
      <c r="B52">
        <v>4967</v>
      </c>
      <c r="C52">
        <v>8870</v>
      </c>
      <c r="D52">
        <f t="shared" si="9"/>
        <v>4.9669999999999996</v>
      </c>
      <c r="E52">
        <f t="shared" si="9"/>
        <v>8.8699999999999992</v>
      </c>
      <c r="F52">
        <v>0</v>
      </c>
      <c r="G52">
        <v>0</v>
      </c>
      <c r="H52">
        <f t="shared" si="26"/>
        <v>9.0742765521883081E-3</v>
      </c>
      <c r="I52">
        <f t="shared" si="27"/>
        <v>3.0649108662341985E-9</v>
      </c>
      <c r="J52">
        <v>0</v>
      </c>
      <c r="K52">
        <f t="shared" si="28"/>
        <v>0.44264328457512991</v>
      </c>
      <c r="M52">
        <v>40</v>
      </c>
      <c r="N52">
        <f t="shared" si="22"/>
        <v>175.35700000000008</v>
      </c>
      <c r="O52">
        <f t="shared" si="10"/>
        <v>8.7789533551181576E-2</v>
      </c>
      <c r="P52">
        <f t="shared" si="11"/>
        <v>3.0937909717421164E-6</v>
      </c>
      <c r="Q52">
        <f t="shared" si="12"/>
        <v>4.8893484173584412E-6</v>
      </c>
      <c r="R52">
        <f t="shared" si="36"/>
        <v>1.9684870827179068E-3</v>
      </c>
      <c r="S52">
        <f t="shared" si="37"/>
        <v>2.2671338251178952E-8</v>
      </c>
      <c r="T52">
        <f t="shared" si="38"/>
        <v>2.357970896316175E-8</v>
      </c>
      <c r="U52">
        <f t="shared" si="16"/>
        <v>8.7789462713765073E-2</v>
      </c>
      <c r="V52">
        <f t="shared" si="17"/>
        <v>1.9684854942753007E-3</v>
      </c>
      <c r="W52">
        <f t="shared" si="29"/>
        <v>-30.946847885707079</v>
      </c>
      <c r="X52">
        <f t="shared" si="30"/>
        <v>175.57906710236315</v>
      </c>
      <c r="Y52">
        <f t="shared" si="31"/>
        <v>6.1875819434842327E-3</v>
      </c>
      <c r="Z52">
        <f t="shared" si="32"/>
        <v>9.7786968347168823E-3</v>
      </c>
      <c r="AA52">
        <f t="shared" si="33"/>
        <v>3.9369741654358137</v>
      </c>
      <c r="AB52">
        <f t="shared" si="34"/>
        <v>4.5342676502357904E-5</v>
      </c>
      <c r="AC52">
        <f t="shared" si="35"/>
        <v>4.7159417926323499E-5</v>
      </c>
      <c r="AD52">
        <f t="shared" si="18"/>
        <v>175.57892542753015</v>
      </c>
      <c r="AE52">
        <f t="shared" si="19"/>
        <v>3.936970988550601</v>
      </c>
      <c r="AF52">
        <f t="array" ref="AF52">EXP(SUMPRODUCT(TRANSPOSE(N$4:N$10),E52:K52))</f>
        <v>0.87511431035697618</v>
      </c>
      <c r="AG52" s="4">
        <f t="shared" si="23"/>
        <v>37.269493859621711</v>
      </c>
      <c r="AH52">
        <f t="shared" si="24"/>
        <v>37.269493859621711</v>
      </c>
      <c r="AI52">
        <f t="shared" si="25"/>
        <v>37.269493859621711</v>
      </c>
      <c r="AJ52">
        <f t="shared" si="20"/>
        <v>0.12655635505287324</v>
      </c>
      <c r="AK52">
        <f t="shared" si="21"/>
        <v>20.737447381707245</v>
      </c>
    </row>
    <row r="53" spans="1:37" x14ac:dyDescent="0.2">
      <c r="A53" s="1">
        <v>35078</v>
      </c>
      <c r="B53">
        <v>4283</v>
      </c>
      <c r="C53">
        <v>9017.9</v>
      </c>
      <c r="D53">
        <f t="shared" si="9"/>
        <v>4.2830000000000004</v>
      </c>
      <c r="E53">
        <f t="shared" si="9"/>
        <v>9.0178999999999991</v>
      </c>
      <c r="F53">
        <v>0</v>
      </c>
      <c r="G53">
        <v>0</v>
      </c>
      <c r="H53">
        <f t="shared" si="26"/>
        <v>7.9021934690325854E-3</v>
      </c>
      <c r="I53">
        <f t="shared" si="27"/>
        <v>1.1501083097650792E-9</v>
      </c>
      <c r="J53">
        <v>0</v>
      </c>
      <c r="K53">
        <f t="shared" si="28"/>
        <v>0.41761108127663793</v>
      </c>
      <c r="M53">
        <v>41</v>
      </c>
      <c r="N53">
        <f t="shared" si="22"/>
        <v>179.64000000000007</v>
      </c>
      <c r="O53">
        <f t="shared" si="10"/>
        <v>8.9801997407680578E-2</v>
      </c>
      <c r="P53">
        <f t="shared" si="11"/>
        <v>3.116499286526242E-6</v>
      </c>
      <c r="Q53">
        <f t="shared" si="12"/>
        <v>4.9129453726370897E-6</v>
      </c>
      <c r="R53">
        <f t="shared" si="36"/>
        <v>2.0124638564990027E-3</v>
      </c>
      <c r="S53">
        <f t="shared" si="37"/>
        <v>2.2708314784125605E-8</v>
      </c>
      <c r="T53">
        <f t="shared" si="38"/>
        <v>2.3596955278648579E-8</v>
      </c>
      <c r="U53">
        <f t="shared" si="16"/>
        <v>8.9801924946334627E-2</v>
      </c>
      <c r="V53">
        <f t="shared" si="17"/>
        <v>2.0124622325695543E-3</v>
      </c>
      <c r="W53">
        <f t="shared" si="29"/>
        <v>-26.590561418313033</v>
      </c>
      <c r="X53">
        <f t="shared" si="30"/>
        <v>179.60399481536115</v>
      </c>
      <c r="Y53">
        <f t="shared" si="31"/>
        <v>6.2329985730524839E-3</v>
      </c>
      <c r="Z53">
        <f t="shared" si="32"/>
        <v>9.8258907452741795E-3</v>
      </c>
      <c r="AA53">
        <f t="shared" si="33"/>
        <v>4.0249277129980054</v>
      </c>
      <c r="AB53">
        <f t="shared" si="34"/>
        <v>4.541662956825121E-5</v>
      </c>
      <c r="AC53">
        <f t="shared" si="35"/>
        <v>4.7193910557297158E-5</v>
      </c>
      <c r="AD53">
        <f t="shared" si="18"/>
        <v>179.60384989266925</v>
      </c>
      <c r="AE53">
        <f t="shared" si="19"/>
        <v>4.024924465139109</v>
      </c>
      <c r="AF53">
        <f t="array" ref="AF53">EXP(SUMPRODUCT(TRANSPOSE(N$4:N$10),E53:K53))</f>
        <v>0.89665767541715569</v>
      </c>
      <c r="AG53" s="4">
        <f t="shared" si="23"/>
        <v>38.166151535038864</v>
      </c>
      <c r="AH53">
        <f t="shared" si="24"/>
        <v>38.166151535038864</v>
      </c>
      <c r="AI53">
        <f t="shared" si="25"/>
        <v>38.166151535038864</v>
      </c>
      <c r="AJ53">
        <f t="shared" si="20"/>
        <v>2.0123640242054174E-2</v>
      </c>
      <c r="AK53">
        <f t="shared" si="21"/>
        <v>6.0255786799180804</v>
      </c>
    </row>
    <row r="54" spans="1:37" x14ac:dyDescent="0.2">
      <c r="A54" s="1">
        <v>35085</v>
      </c>
      <c r="B54">
        <v>4694</v>
      </c>
      <c r="C54">
        <v>8945.7999999999993</v>
      </c>
      <c r="D54">
        <f t="shared" si="9"/>
        <v>4.694</v>
      </c>
      <c r="E54">
        <f t="shared" si="9"/>
        <v>8.9457999999999984</v>
      </c>
      <c r="F54">
        <v>0</v>
      </c>
      <c r="G54">
        <v>0</v>
      </c>
      <c r="H54">
        <f t="shared" si="26"/>
        <v>6.8815030336454109E-3</v>
      </c>
      <c r="I54">
        <f t="shared" si="27"/>
        <v>4.3157833357024359E-10</v>
      </c>
      <c r="J54">
        <f>$P$9^(M54-$M$54)</f>
        <v>1</v>
      </c>
      <c r="K54">
        <f t="shared" si="28"/>
        <v>0.3939944901060437</v>
      </c>
      <c r="M54">
        <v>42</v>
      </c>
      <c r="N54">
        <f t="shared" si="22"/>
        <v>184.33400000000006</v>
      </c>
      <c r="O54">
        <f t="shared" si="10"/>
        <v>9.3790769020059561E-2</v>
      </c>
      <c r="P54">
        <f t="shared" si="11"/>
        <v>3.1601825704052899E-6</v>
      </c>
      <c r="Q54">
        <f t="shared" si="12"/>
        <v>4.9582802853498364E-6</v>
      </c>
      <c r="R54">
        <f t="shared" si="36"/>
        <v>3.9887716123789829E-3</v>
      </c>
      <c r="S54">
        <f t="shared" si="37"/>
        <v>4.3683283879047963E-8</v>
      </c>
      <c r="T54">
        <f t="shared" si="38"/>
        <v>4.53349127127467E-8</v>
      </c>
      <c r="U54">
        <f t="shared" si="16"/>
        <v>9.3790693340029221E-2</v>
      </c>
      <c r="V54">
        <f t="shared" si="17"/>
        <v>3.9887683936945858E-3</v>
      </c>
      <c r="W54">
        <f t="shared" si="29"/>
        <v>-25.9309363776356</v>
      </c>
      <c r="X54">
        <f t="shared" si="30"/>
        <v>187.58153804011911</v>
      </c>
      <c r="Y54">
        <f t="shared" si="31"/>
        <v>6.3203651408105799E-3</v>
      </c>
      <c r="Z54">
        <f t="shared" si="32"/>
        <v>9.9165605706996729E-3</v>
      </c>
      <c r="AA54">
        <f t="shared" si="33"/>
        <v>7.9775432247579658</v>
      </c>
      <c r="AB54">
        <f t="shared" si="34"/>
        <v>8.7366567758095925E-5</v>
      </c>
      <c r="AC54">
        <f t="shared" si="35"/>
        <v>9.06698254254934E-5</v>
      </c>
      <c r="AD54">
        <f t="shared" si="18"/>
        <v>187.58138668005842</v>
      </c>
      <c r="AE54">
        <f t="shared" si="19"/>
        <v>7.9775367873891705</v>
      </c>
      <c r="AF54">
        <f t="array" ref="AF54">EXP(SUMPRODUCT(TRANSPOSE(N$4:N$10),E54:K54))</f>
        <v>1.7831958952719751</v>
      </c>
      <c r="AG54" s="4">
        <f t="shared" si="23"/>
        <v>39.949347430310837</v>
      </c>
      <c r="AH54">
        <f t="shared" si="24"/>
        <v>39.949347430310837</v>
      </c>
      <c r="AI54">
        <f t="shared" si="25"/>
        <v>39.949347430310837</v>
      </c>
      <c r="AJ54">
        <f t="shared" si="20"/>
        <v>1.7616862217813067</v>
      </c>
      <c r="AK54">
        <f t="shared" si="21"/>
        <v>69.9517849891174</v>
      </c>
    </row>
    <row r="55" spans="1:37" x14ac:dyDescent="0.2">
      <c r="A55" s="1">
        <v>35092</v>
      </c>
      <c r="B55">
        <v>5030</v>
      </c>
      <c r="C55">
        <v>9594.4</v>
      </c>
      <c r="D55">
        <f t="shared" si="9"/>
        <v>5.03</v>
      </c>
      <c r="E55">
        <f t="shared" si="9"/>
        <v>9.5944000000000003</v>
      </c>
      <c r="F55">
        <v>0</v>
      </c>
      <c r="G55">
        <v>0</v>
      </c>
      <c r="H55">
        <f t="shared" si="26"/>
        <v>5.9926505454020937E-3</v>
      </c>
      <c r="I55">
        <f t="shared" si="27"/>
        <v>1.6194984109393476E-10</v>
      </c>
      <c r="J55">
        <f t="shared" ref="J55:J64" si="39">$P$9^(M55-$M$54)</f>
        <v>0.99999000000000005</v>
      </c>
      <c r="K55">
        <f t="shared" si="28"/>
        <v>0.37171345587712346</v>
      </c>
      <c r="M55">
        <v>43</v>
      </c>
      <c r="N55">
        <f t="shared" si="22"/>
        <v>189.36400000000006</v>
      </c>
      <c r="O55">
        <f t="shared" si="10"/>
        <v>9.7903255214258356E-2</v>
      </c>
      <c r="P55">
        <f t="shared" si="11"/>
        <v>3.2035005932407046E-6</v>
      </c>
      <c r="Q55">
        <f t="shared" si="12"/>
        <v>5.003163881744932E-6</v>
      </c>
      <c r="R55">
        <f t="shared" si="36"/>
        <v>4.1124861941987945E-3</v>
      </c>
      <c r="S55">
        <f t="shared" si="37"/>
        <v>4.3318022835414638E-8</v>
      </c>
      <c r="T55">
        <f t="shared" si="38"/>
        <v>4.4883596395095537E-8</v>
      </c>
      <c r="U55">
        <f t="shared" si="16"/>
        <v>9.7903176215712331E-2</v>
      </c>
      <c r="V55">
        <f t="shared" si="17"/>
        <v>4.1124828756831178E-3</v>
      </c>
      <c r="W55">
        <f t="shared" si="29"/>
        <v>-27.633453484140745</v>
      </c>
      <c r="X55">
        <f t="shared" si="30"/>
        <v>195.8065104285167</v>
      </c>
      <c r="Y55">
        <f t="shared" si="31"/>
        <v>6.4070011864814091E-3</v>
      </c>
      <c r="Z55">
        <f t="shared" si="32"/>
        <v>1.0006327763489864E-2</v>
      </c>
      <c r="AA55">
        <f t="shared" si="33"/>
        <v>8.2249723883975889</v>
      </c>
      <c r="AB55">
        <f t="shared" si="34"/>
        <v>8.6636045670829276E-5</v>
      </c>
      <c r="AC55">
        <f t="shared" si="35"/>
        <v>8.9767192790191075E-5</v>
      </c>
      <c r="AD55">
        <f t="shared" si="18"/>
        <v>195.80635243142464</v>
      </c>
      <c r="AE55">
        <f t="shared" si="19"/>
        <v>8.224965751366236</v>
      </c>
      <c r="AF55">
        <f t="array" ref="AF55">EXP(SUMPRODUCT(TRANSPOSE(N$4:N$10),E55:K55))</f>
        <v>1.8469026314180896</v>
      </c>
      <c r="AG55" s="4">
        <f t="shared" si="23"/>
        <v>41.796250061728927</v>
      </c>
      <c r="AH55">
        <f t="shared" si="24"/>
        <v>41.796250061728927</v>
      </c>
      <c r="AI55">
        <f t="shared" si="25"/>
        <v>41.796250061728927</v>
      </c>
      <c r="AJ55">
        <f t="shared" si="20"/>
        <v>3.4020998877424322</v>
      </c>
      <c r="AK55">
        <f t="shared" si="21"/>
        <v>63.51820579256929</v>
      </c>
    </row>
    <row r="56" spans="1:37" x14ac:dyDescent="0.2">
      <c r="A56" s="1">
        <v>35099</v>
      </c>
      <c r="B56">
        <v>5580</v>
      </c>
      <c r="C56">
        <v>9960.7000000000007</v>
      </c>
      <c r="D56">
        <f t="shared" si="9"/>
        <v>5.58</v>
      </c>
      <c r="E56">
        <f t="shared" si="9"/>
        <v>9.960700000000001</v>
      </c>
      <c r="F56">
        <v>0</v>
      </c>
      <c r="G56">
        <v>0</v>
      </c>
      <c r="H56">
        <f t="shared" si="26"/>
        <v>5.2186070955321587E-3</v>
      </c>
      <c r="I56">
        <f t="shared" si="27"/>
        <v>6.0771704671504073E-11</v>
      </c>
      <c r="J56">
        <f t="shared" si="39"/>
        <v>0.9999800001000001</v>
      </c>
      <c r="K56">
        <f t="shared" si="28"/>
        <v>0.3506924506556563</v>
      </c>
      <c r="M56">
        <v>44</v>
      </c>
      <c r="N56">
        <f t="shared" si="22"/>
        <v>194.94400000000007</v>
      </c>
      <c r="O56">
        <f t="shared" si="10"/>
        <v>0.10210739724148754</v>
      </c>
      <c r="P56">
        <f t="shared" si="11"/>
        <v>3.2461214997114851E-6</v>
      </c>
      <c r="Q56">
        <f t="shared" si="12"/>
        <v>5.0472581319960241E-6</v>
      </c>
      <c r="R56">
        <f t="shared" si="36"/>
        <v>4.2041420272291852E-3</v>
      </c>
      <c r="S56">
        <f t="shared" si="37"/>
        <v>4.262090647078054E-8</v>
      </c>
      <c r="T56">
        <f t="shared" si="38"/>
        <v>4.4094250251092149E-8</v>
      </c>
      <c r="U56">
        <f t="shared" si="16"/>
        <v>0.10210731485046395</v>
      </c>
      <c r="V56">
        <f t="shared" si="17"/>
        <v>4.2041386347516172E-3</v>
      </c>
      <c r="W56">
        <f t="shared" si="29"/>
        <v>-30.532007041010747</v>
      </c>
      <c r="X56">
        <f t="shared" si="30"/>
        <v>204.21479448297509</v>
      </c>
      <c r="Y56">
        <f t="shared" si="31"/>
        <v>6.4922429994229702E-3</v>
      </c>
      <c r="Z56">
        <f t="shared" si="32"/>
        <v>1.0094516263992048E-2</v>
      </c>
      <c r="AA56">
        <f t="shared" si="33"/>
        <v>8.4082840544583703</v>
      </c>
      <c r="AB56">
        <f t="shared" si="34"/>
        <v>8.5241812941561079E-5</v>
      </c>
      <c r="AC56">
        <f t="shared" si="35"/>
        <v>8.8188500502184297E-5</v>
      </c>
      <c r="AD56">
        <f t="shared" si="18"/>
        <v>204.2146297009279</v>
      </c>
      <c r="AE56">
        <f t="shared" si="19"/>
        <v>8.408277269503234</v>
      </c>
      <c r="AF56">
        <f t="array" ref="AF56">EXP(SUMPRODUCT(TRANSPOSE(N$4:N$10),E56:K56))</f>
        <v>1.8969612195930663</v>
      </c>
      <c r="AG56" s="4">
        <f t="shared" si="23"/>
        <v>43.693211281321993</v>
      </c>
      <c r="AH56">
        <f t="shared" si="24"/>
        <v>43.693211281321993</v>
      </c>
      <c r="AI56">
        <f t="shared" si="25"/>
        <v>43.693211281321993</v>
      </c>
      <c r="AJ56">
        <f t="shared" si="20"/>
        <v>4.7555347694352346</v>
      </c>
      <c r="AK56">
        <f t="shared" si="21"/>
        <v>50.685972571742539</v>
      </c>
    </row>
    <row r="57" spans="1:37" x14ac:dyDescent="0.2">
      <c r="A57" s="1">
        <v>35106</v>
      </c>
      <c r="B57">
        <v>6933</v>
      </c>
      <c r="C57">
        <v>10371.700000000001</v>
      </c>
      <c r="D57">
        <f t="shared" si="9"/>
        <v>6.9329999999999998</v>
      </c>
      <c r="E57">
        <f t="shared" si="9"/>
        <v>10.371700000000001</v>
      </c>
      <c r="F57">
        <v>0</v>
      </c>
      <c r="G57">
        <v>0</v>
      </c>
      <c r="H57">
        <f t="shared" si="26"/>
        <v>4.5445433220587129E-3</v>
      </c>
      <c r="I57">
        <f t="shared" si="27"/>
        <v>2.2804592235063488E-11</v>
      </c>
      <c r="J57">
        <f t="shared" si="39"/>
        <v>0.99997000029999916</v>
      </c>
      <c r="K57">
        <f t="shared" si="28"/>
        <v>0.33086021773590274</v>
      </c>
      <c r="M57">
        <v>45</v>
      </c>
      <c r="N57">
        <f t="shared" si="22"/>
        <v>201.87700000000007</v>
      </c>
      <c r="O57">
        <f t="shared" si="10"/>
        <v>0.10640553587276591</v>
      </c>
      <c r="P57">
        <f t="shared" si="11"/>
        <v>3.2880930012080256E-6</v>
      </c>
      <c r="Q57">
        <f t="shared" si="12"/>
        <v>5.090618444780759E-6</v>
      </c>
      <c r="R57">
        <f t="shared" si="36"/>
        <v>4.2981386312783698E-3</v>
      </c>
      <c r="S57">
        <f t="shared" si="37"/>
        <v>4.1971501496540498E-8</v>
      </c>
      <c r="T57">
        <f t="shared" si="38"/>
        <v>4.3360312784734845E-8</v>
      </c>
      <c r="U57">
        <f t="shared" si="16"/>
        <v>0.10640545001341403</v>
      </c>
      <c r="V57">
        <f t="shared" si="17"/>
        <v>4.2981351629500803E-3</v>
      </c>
      <c r="W57">
        <f t="shared" si="29"/>
        <v>-37.781896773459387</v>
      </c>
      <c r="X57">
        <f t="shared" si="30"/>
        <v>212.81107174553182</v>
      </c>
      <c r="Y57">
        <f t="shared" si="31"/>
        <v>6.5761860024160512E-3</v>
      </c>
      <c r="Z57">
        <f t="shared" si="32"/>
        <v>1.0181236889561518E-2</v>
      </c>
      <c r="AA57">
        <f t="shared" si="33"/>
        <v>8.5962772625567396</v>
      </c>
      <c r="AB57">
        <f t="shared" si="34"/>
        <v>8.3943002993080995E-5</v>
      </c>
      <c r="AC57">
        <f t="shared" si="35"/>
        <v>8.6720625569469689E-5</v>
      </c>
      <c r="AD57">
        <f t="shared" si="18"/>
        <v>212.81090002682805</v>
      </c>
      <c r="AE57">
        <f t="shared" si="19"/>
        <v>8.5962703259001607</v>
      </c>
      <c r="AF57">
        <f t="array" ref="AF57">EXP(SUMPRODUCT(TRANSPOSE(N$4:N$10),E57:K57))</f>
        <v>1.9487600467399224</v>
      </c>
      <c r="AG57" s="4">
        <f t="shared" si="23"/>
        <v>45.641971328061913</v>
      </c>
      <c r="AH57">
        <f t="shared" si="24"/>
        <v>45.641971328061913</v>
      </c>
      <c r="AI57">
        <f t="shared" si="25"/>
        <v>45.641971328061913</v>
      </c>
      <c r="AJ57">
        <f t="shared" si="20"/>
        <v>5.4161197297502843</v>
      </c>
      <c r="AK57">
        <f t="shared" si="21"/>
        <v>23.990629249966261</v>
      </c>
    </row>
    <row r="58" spans="1:37" x14ac:dyDescent="0.2">
      <c r="A58" s="1">
        <v>35113</v>
      </c>
      <c r="B58">
        <v>8967</v>
      </c>
      <c r="C58">
        <v>9660.7000000000007</v>
      </c>
      <c r="D58">
        <f t="shared" si="9"/>
        <v>8.9670000000000005</v>
      </c>
      <c r="E58">
        <f t="shared" si="9"/>
        <v>9.6607000000000003</v>
      </c>
      <c r="F58">
        <v>0</v>
      </c>
      <c r="G58">
        <v>0</v>
      </c>
      <c r="H58">
        <f t="shared" si="26"/>
        <v>3.9575453043303697E-3</v>
      </c>
      <c r="I58">
        <f t="shared" si="27"/>
        <v>8.5574270101291014E-12</v>
      </c>
      <c r="J58">
        <f t="shared" si="39"/>
        <v>0.99996000059999623</v>
      </c>
      <c r="K58">
        <f t="shared" si="28"/>
        <v>0.31214953009563268</v>
      </c>
      <c r="M58">
        <v>46</v>
      </c>
      <c r="N58">
        <f t="shared" si="22"/>
        <v>210.84400000000008</v>
      </c>
      <c r="O58">
        <f t="shared" si="10"/>
        <v>0.1106693342385684</v>
      </c>
      <c r="P58">
        <f t="shared" si="11"/>
        <v>3.3282499780629138E-6</v>
      </c>
      <c r="Q58">
        <f t="shared" si="12"/>
        <v>5.1320490239703531E-6</v>
      </c>
      <c r="R58">
        <f t="shared" si="36"/>
        <v>4.2637983658024847E-3</v>
      </c>
      <c r="S58">
        <f t="shared" si="37"/>
        <v>4.0156976854888171E-8</v>
      </c>
      <c r="T58">
        <f t="shared" si="38"/>
        <v>4.1430579189594141E-8</v>
      </c>
      <c r="U58">
        <f t="shared" si="16"/>
        <v>0.11066924493859739</v>
      </c>
      <c r="V58">
        <f t="shared" si="17"/>
        <v>4.2637949251833583E-3</v>
      </c>
      <c r="W58">
        <f t="shared" si="29"/>
        <v>-48.93826053200371</v>
      </c>
      <c r="X58">
        <f t="shared" si="30"/>
        <v>221.33866847713679</v>
      </c>
      <c r="Y58">
        <f t="shared" si="31"/>
        <v>6.6564999561258276E-3</v>
      </c>
      <c r="Z58">
        <f t="shared" si="32"/>
        <v>1.0264098047940706E-2</v>
      </c>
      <c r="AA58">
        <f t="shared" si="33"/>
        <v>8.5275967316049694</v>
      </c>
      <c r="AB58">
        <f t="shared" si="34"/>
        <v>8.0313953709776342E-5</v>
      </c>
      <c r="AC58">
        <f t="shared" si="35"/>
        <v>8.2861158379188282E-5</v>
      </c>
      <c r="AD58">
        <f t="shared" si="18"/>
        <v>221.33848987719477</v>
      </c>
      <c r="AE58">
        <f t="shared" si="19"/>
        <v>8.5275898503667147</v>
      </c>
      <c r="AF58">
        <f t="array" ref="AF58">EXP(SUMPRODUCT(TRANSPOSE(N$4:N$10),E58:K58))</f>
        <v>1.9426574345603331</v>
      </c>
      <c r="AG58" s="4">
        <f t="shared" si="23"/>
        <v>47.584628762622245</v>
      </c>
      <c r="AH58">
        <f t="shared" si="24"/>
        <v>47.584628762622245</v>
      </c>
      <c r="AI58">
        <f t="shared" si="25"/>
        <v>47.584628762622245</v>
      </c>
      <c r="AJ58">
        <f t="shared" si="20"/>
        <v>4.9773718375645943</v>
      </c>
      <c r="AK58">
        <f t="shared" si="21"/>
        <v>4.9003027727588471</v>
      </c>
    </row>
    <row r="59" spans="1:37" x14ac:dyDescent="0.2">
      <c r="A59" s="1">
        <v>35120</v>
      </c>
      <c r="B59">
        <v>9443</v>
      </c>
      <c r="C59">
        <v>10335.700000000001</v>
      </c>
      <c r="D59">
        <f t="shared" si="9"/>
        <v>9.4429999999999996</v>
      </c>
      <c r="E59">
        <f t="shared" si="9"/>
        <v>10.335700000000001</v>
      </c>
      <c r="F59">
        <v>0</v>
      </c>
      <c r="G59">
        <v>0</v>
      </c>
      <c r="H59">
        <f t="shared" si="26"/>
        <v>3.4463671541659496E-3</v>
      </c>
      <c r="I59">
        <f t="shared" si="27"/>
        <v>3.2111759017156244E-12</v>
      </c>
      <c r="J59">
        <f t="shared" si="39"/>
        <v>0.99995000099999032</v>
      </c>
      <c r="K59">
        <f t="shared" si="28"/>
        <v>0.29449696251091795</v>
      </c>
      <c r="M59">
        <v>47</v>
      </c>
      <c r="N59">
        <f t="shared" si="22"/>
        <v>220.28700000000009</v>
      </c>
      <c r="O59">
        <f t="shared" si="10"/>
        <v>0.11505014333143537</v>
      </c>
      <c r="P59">
        <f t="shared" si="11"/>
        <v>3.3680882817188618E-6</v>
      </c>
      <c r="Q59">
        <f t="shared" si="12"/>
        <v>5.1730997708832049E-6</v>
      </c>
      <c r="R59">
        <f t="shared" si="36"/>
        <v>4.3808090928669774E-3</v>
      </c>
      <c r="S59">
        <f t="shared" si="37"/>
        <v>3.9838303655947982E-8</v>
      </c>
      <c r="T59">
        <f t="shared" si="38"/>
        <v>4.1050746912851821E-8</v>
      </c>
      <c r="U59">
        <f t="shared" si="16"/>
        <v>0.11505005049642367</v>
      </c>
      <c r="V59">
        <f t="shared" si="17"/>
        <v>4.3808055578262737E-3</v>
      </c>
      <c r="W59">
        <f t="shared" si="29"/>
        <v>-51.280425423540372</v>
      </c>
      <c r="X59">
        <f t="shared" si="30"/>
        <v>230.10028666287076</v>
      </c>
      <c r="Y59">
        <f t="shared" si="31"/>
        <v>6.7361765634377235E-3</v>
      </c>
      <c r="Z59">
        <f t="shared" si="32"/>
        <v>1.034619954176641E-2</v>
      </c>
      <c r="AA59">
        <f t="shared" si="33"/>
        <v>8.7616181857339548</v>
      </c>
      <c r="AB59">
        <f t="shared" si="34"/>
        <v>7.9676607311895964E-5</v>
      </c>
      <c r="AC59">
        <f t="shared" si="35"/>
        <v>8.2101493825703642E-5</v>
      </c>
      <c r="AD59">
        <f t="shared" si="18"/>
        <v>230.10010099284733</v>
      </c>
      <c r="AE59">
        <f t="shared" si="19"/>
        <v>8.7616111156525474</v>
      </c>
      <c r="AF59">
        <f t="array" ref="AF59">EXP(SUMPRODUCT(TRANSPOSE(N$4:N$10),E59:K59))</f>
        <v>2.0058867981165061</v>
      </c>
      <c r="AG59" s="4">
        <f t="shared" si="23"/>
        <v>49.590515560738751</v>
      </c>
      <c r="AH59">
        <f t="shared" si="24"/>
        <v>49.590515560738751</v>
      </c>
      <c r="AI59">
        <f t="shared" si="25"/>
        <v>49.590515560738751</v>
      </c>
      <c r="AJ59">
        <f t="shared" si="20"/>
        <v>4.4546891068684191</v>
      </c>
      <c r="AK59">
        <f t="shared" si="21"/>
        <v>7.2158094286503474</v>
      </c>
    </row>
    <row r="60" spans="1:37" x14ac:dyDescent="0.2">
      <c r="A60" s="1">
        <v>35127</v>
      </c>
      <c r="B60">
        <v>9011</v>
      </c>
      <c r="C60">
        <v>8846.4</v>
      </c>
      <c r="D60">
        <f t="shared" si="9"/>
        <v>9.0109999999999992</v>
      </c>
      <c r="E60">
        <f t="shared" si="9"/>
        <v>8.8463999999999992</v>
      </c>
      <c r="F60">
        <v>0</v>
      </c>
      <c r="G60">
        <v>0</v>
      </c>
      <c r="H60">
        <f t="shared" si="26"/>
        <v>3.0012155636771954E-3</v>
      </c>
      <c r="I60">
        <f t="shared" si="27"/>
        <v>1.2049942885348178E-12</v>
      </c>
      <c r="J60">
        <f t="shared" si="39"/>
        <v>0.9999400014999803</v>
      </c>
      <c r="K60">
        <f t="shared" si="28"/>
        <v>0.27784267655820644</v>
      </c>
      <c r="M60">
        <v>48</v>
      </c>
      <c r="N60">
        <f t="shared" si="22"/>
        <v>229.29800000000009</v>
      </c>
      <c r="O60">
        <f t="shared" si="10"/>
        <v>0.11930141637822411</v>
      </c>
      <c r="P60">
        <f t="shared" si="11"/>
        <v>3.4054701090191486E-6</v>
      </c>
      <c r="Q60">
        <f t="shared" si="12"/>
        <v>5.2115749192838123E-6</v>
      </c>
      <c r="R60">
        <f t="shared" si="36"/>
        <v>4.2512730467887394E-3</v>
      </c>
      <c r="S60">
        <f t="shared" si="37"/>
        <v>3.738182730028683E-8</v>
      </c>
      <c r="T60">
        <f t="shared" si="38"/>
        <v>3.8475148400607395E-8</v>
      </c>
      <c r="U60">
        <f t="shared" si="16"/>
        <v>0.11930132011269813</v>
      </c>
      <c r="V60">
        <f t="shared" si="17"/>
        <v>4.2512696162744761E-3</v>
      </c>
      <c r="W60">
        <f t="shared" si="29"/>
        <v>-49.204904380431422</v>
      </c>
      <c r="X60">
        <f t="shared" si="30"/>
        <v>238.60283275644824</v>
      </c>
      <c r="Y60">
        <f t="shared" si="31"/>
        <v>6.8109402180382972E-3</v>
      </c>
      <c r="Z60">
        <f t="shared" si="32"/>
        <v>1.0423149838567625E-2</v>
      </c>
      <c r="AA60">
        <f t="shared" si="33"/>
        <v>8.5025460935774788</v>
      </c>
      <c r="AB60">
        <f t="shared" si="34"/>
        <v>7.4763654600573659E-5</v>
      </c>
      <c r="AC60">
        <f t="shared" si="35"/>
        <v>7.695029680121479E-5</v>
      </c>
      <c r="AD60">
        <f t="shared" si="18"/>
        <v>238.6026402253963</v>
      </c>
      <c r="AE60">
        <f t="shared" si="19"/>
        <v>8.5025392325489531</v>
      </c>
      <c r="AF60">
        <f t="array" ref="AF60">EXP(SUMPRODUCT(TRANSPOSE(N$4:N$10),E60:K60))</f>
        <v>1.9562794299575186</v>
      </c>
      <c r="AG60" s="4">
        <f t="shared" si="23"/>
        <v>51.54679499069627</v>
      </c>
      <c r="AH60">
        <f t="shared" si="24"/>
        <v>51.54679499069627</v>
      </c>
      <c r="AI60">
        <f t="shared" si="25"/>
        <v>51.54679499069627</v>
      </c>
      <c r="AJ60">
        <f t="shared" si="20"/>
        <v>4.0578811090354954</v>
      </c>
      <c r="AK60">
        <f t="shared" si="21"/>
        <v>5.6426674891915019</v>
      </c>
    </row>
    <row r="61" spans="1:37" x14ac:dyDescent="0.2">
      <c r="A61" s="1">
        <v>35134</v>
      </c>
      <c r="B61">
        <v>10025</v>
      </c>
      <c r="C61">
        <v>8282.4</v>
      </c>
      <c r="D61">
        <f t="shared" si="9"/>
        <v>10.025</v>
      </c>
      <c r="E61">
        <f t="shared" si="9"/>
        <v>8.2823999999999991</v>
      </c>
      <c r="F61">
        <v>0</v>
      </c>
      <c r="G61">
        <v>0</v>
      </c>
      <c r="H61">
        <f t="shared" si="26"/>
        <v>2.6135621820705486E-3</v>
      </c>
      <c r="I61">
        <f t="shared" si="27"/>
        <v>4.5217430618664348E-13</v>
      </c>
      <c r="J61">
        <f t="shared" si="39"/>
        <v>0.99993000209996541</v>
      </c>
      <c r="K61">
        <f t="shared" si="28"/>
        <v>0.26213021777488182</v>
      </c>
      <c r="M61">
        <v>49</v>
      </c>
      <c r="N61">
        <f t="shared" si="22"/>
        <v>239.32300000000009</v>
      </c>
      <c r="O61">
        <f t="shared" si="10"/>
        <v>0.12352445224908049</v>
      </c>
      <c r="P61">
        <f t="shared" si="11"/>
        <v>3.4414425639228696E-6</v>
      </c>
      <c r="Q61">
        <f t="shared" si="12"/>
        <v>5.2485605112062572E-6</v>
      </c>
      <c r="R61">
        <f t="shared" si="36"/>
        <v>4.2230358708563731E-3</v>
      </c>
      <c r="S61">
        <f t="shared" si="37"/>
        <v>3.5972454903721029E-8</v>
      </c>
      <c r="T61">
        <f t="shared" si="38"/>
        <v>3.6985591922444883E-8</v>
      </c>
      <c r="U61">
        <f t="shared" si="16"/>
        <v>0.12352435257582491</v>
      </c>
      <c r="V61">
        <f t="shared" si="17"/>
        <v>4.2230324631267677E-3</v>
      </c>
      <c r="W61">
        <f t="shared" si="29"/>
        <v>-54.808698203802585</v>
      </c>
      <c r="X61">
        <f t="shared" si="30"/>
        <v>247.04890449816097</v>
      </c>
      <c r="Y61">
        <f t="shared" si="31"/>
        <v>6.8828851278457392E-3</v>
      </c>
      <c r="Z61">
        <f t="shared" si="32"/>
        <v>1.0497121022412514E-2</v>
      </c>
      <c r="AA61">
        <f t="shared" si="33"/>
        <v>8.4460717417127462</v>
      </c>
      <c r="AB61">
        <f t="shared" si="34"/>
        <v>7.1944909807442059E-5</v>
      </c>
      <c r="AC61">
        <f t="shared" si="35"/>
        <v>7.3971183844889765E-5</v>
      </c>
      <c r="AD61">
        <f t="shared" si="18"/>
        <v>247.04870515164981</v>
      </c>
      <c r="AE61">
        <f t="shared" si="19"/>
        <v>8.4460649262535359</v>
      </c>
      <c r="AF61">
        <f t="array" ref="AF61">EXP(SUMPRODUCT(TRANSPOSE(N$4:N$10),E61:K61))</f>
        <v>1.9528429457664265</v>
      </c>
      <c r="AG61" s="4">
        <f t="shared" si="23"/>
        <v>53.499637936462697</v>
      </c>
      <c r="AH61">
        <f t="shared" si="24"/>
        <v>53.499637936462697</v>
      </c>
      <c r="AI61">
        <f t="shared" si="25"/>
        <v>53.499637936462697</v>
      </c>
      <c r="AJ61">
        <f t="shared" si="20"/>
        <v>3.2281498859907809</v>
      </c>
      <c r="AK61">
        <f t="shared" si="21"/>
        <v>15.74997579796972</v>
      </c>
    </row>
    <row r="62" spans="1:37" x14ac:dyDescent="0.2">
      <c r="A62" s="1">
        <v>35141</v>
      </c>
      <c r="B62">
        <v>10601</v>
      </c>
      <c r="C62">
        <v>8033.3</v>
      </c>
      <c r="D62">
        <f t="shared" si="9"/>
        <v>10.601000000000001</v>
      </c>
      <c r="E62">
        <f t="shared" si="9"/>
        <v>8.0333000000000006</v>
      </c>
      <c r="F62">
        <v>0</v>
      </c>
      <c r="G62">
        <v>0</v>
      </c>
      <c r="H62">
        <f t="shared" si="26"/>
        <v>2.2759802268851833E-3</v>
      </c>
      <c r="I62">
        <f t="shared" si="27"/>
        <v>1.6967848322665687E-13</v>
      </c>
      <c r="J62">
        <f t="shared" si="39"/>
        <v>0.99992000279994442</v>
      </c>
      <c r="K62">
        <f t="shared" si="28"/>
        <v>0.24730632429072552</v>
      </c>
      <c r="M62">
        <v>50</v>
      </c>
      <c r="N62">
        <f t="shared" si="22"/>
        <v>249.92400000000009</v>
      </c>
      <c r="O62">
        <f t="shared" si="10"/>
        <v>0.12775081092273033</v>
      </c>
      <c r="P62">
        <f t="shared" si="11"/>
        <v>3.4763609254584438E-6</v>
      </c>
      <c r="Q62">
        <f t="shared" si="12"/>
        <v>5.2844271379859364E-6</v>
      </c>
      <c r="R62">
        <f t="shared" si="36"/>
        <v>4.2263586736498437E-3</v>
      </c>
      <c r="S62">
        <f t="shared" si="37"/>
        <v>3.4918361535574149E-8</v>
      </c>
      <c r="T62">
        <f t="shared" si="38"/>
        <v>3.5866626779679223E-8</v>
      </c>
      <c r="U62">
        <f t="shared" si="16"/>
        <v>0.12775070783906292</v>
      </c>
      <c r="V62">
        <f t="shared" si="17"/>
        <v>4.2263552632380149E-3</v>
      </c>
      <c r="W62">
        <f t="shared" si="29"/>
        <v>-57.949468566098787</v>
      </c>
      <c r="X62">
        <f t="shared" si="30"/>
        <v>255.50162184546065</v>
      </c>
      <c r="Y62">
        <f t="shared" si="31"/>
        <v>6.9527218509168875E-3</v>
      </c>
      <c r="Z62">
        <f t="shared" si="32"/>
        <v>1.0568854275971873E-2</v>
      </c>
      <c r="AA62">
        <f t="shared" si="33"/>
        <v>8.4527173472996875</v>
      </c>
      <c r="AB62">
        <f t="shared" si="34"/>
        <v>6.9836723071148299E-5</v>
      </c>
      <c r="AC62">
        <f t="shared" si="35"/>
        <v>7.1733253559358445E-5</v>
      </c>
      <c r="AD62">
        <f t="shared" si="18"/>
        <v>255.50141567812585</v>
      </c>
      <c r="AE62">
        <f t="shared" si="19"/>
        <v>8.4527105264760305</v>
      </c>
      <c r="AF62">
        <f t="array" ref="AF62">EXP(SUMPRODUCT(TRANSPOSE(N$4:N$10),E62:K62))</f>
        <v>1.9640093883413279</v>
      </c>
      <c r="AG62" s="4">
        <f t="shared" si="23"/>
        <v>55.463647324804029</v>
      </c>
      <c r="AH62">
        <f t="shared" si="24"/>
        <v>55.463647324804029</v>
      </c>
      <c r="AI62">
        <f t="shared" si="25"/>
        <v>55.463647324804029</v>
      </c>
      <c r="AJ62">
        <f t="shared" si="20"/>
        <v>2.2316446912364389</v>
      </c>
      <c r="AK62">
        <f t="shared" si="21"/>
        <v>20.264970036071787</v>
      </c>
    </row>
    <row r="63" spans="1:37" x14ac:dyDescent="0.2">
      <c r="A63" s="1">
        <v>35148</v>
      </c>
      <c r="B63">
        <v>11083</v>
      </c>
      <c r="C63">
        <v>6769.2</v>
      </c>
      <c r="D63">
        <f t="shared" si="9"/>
        <v>11.083</v>
      </c>
      <c r="E63">
        <f t="shared" si="9"/>
        <v>6.7691999999999997</v>
      </c>
      <c r="F63">
        <v>0</v>
      </c>
      <c r="G63">
        <v>0</v>
      </c>
      <c r="H63">
        <f t="shared" si="26"/>
        <v>1.9820021994152435E-3</v>
      </c>
      <c r="I63">
        <f t="shared" si="27"/>
        <v>6.3671878910817512E-14</v>
      </c>
      <c r="J63">
        <f t="shared" si="39"/>
        <v>0.99991000359991644</v>
      </c>
      <c r="K63">
        <f t="shared" si="28"/>
        <v>0.23332074628158372</v>
      </c>
      <c r="M63">
        <v>51</v>
      </c>
      <c r="N63">
        <f t="shared" si="22"/>
        <v>261.00700000000012</v>
      </c>
      <c r="O63">
        <f t="shared" si="10"/>
        <v>0.13186769817043009</v>
      </c>
      <c r="P63">
        <f t="shared" si="11"/>
        <v>3.5093994030788167E-6</v>
      </c>
      <c r="Q63">
        <f t="shared" si="12"/>
        <v>5.3183320622984809E-6</v>
      </c>
      <c r="R63">
        <f t="shared" si="36"/>
        <v>4.1168872476997631E-3</v>
      </c>
      <c r="S63">
        <f t="shared" si="37"/>
        <v>3.303847762037293E-8</v>
      </c>
      <c r="T63">
        <f t="shared" si="38"/>
        <v>3.3904924312544438E-8</v>
      </c>
      <c r="U63">
        <f t="shared" si="16"/>
        <v>0.13186759176468674</v>
      </c>
      <c r="V63">
        <f t="shared" si="17"/>
        <v>4.1168839256238172E-3</v>
      </c>
      <c r="W63">
        <f t="shared" si="29"/>
        <v>-60.875136710282874</v>
      </c>
      <c r="X63">
        <f t="shared" si="30"/>
        <v>263.73539634086018</v>
      </c>
      <c r="Y63">
        <f t="shared" si="31"/>
        <v>7.0187988061576334E-3</v>
      </c>
      <c r="Z63">
        <f t="shared" si="32"/>
        <v>1.0636664124596962E-2</v>
      </c>
      <c r="AA63">
        <f t="shared" si="33"/>
        <v>8.2337744953995262</v>
      </c>
      <c r="AB63">
        <f t="shared" si="34"/>
        <v>6.607695524074586E-5</v>
      </c>
      <c r="AC63">
        <f t="shared" si="35"/>
        <v>6.7809848625088875E-5</v>
      </c>
      <c r="AD63">
        <f t="shared" si="18"/>
        <v>263.73518352937344</v>
      </c>
      <c r="AE63">
        <f t="shared" si="19"/>
        <v>8.2337678512476344</v>
      </c>
      <c r="AF63">
        <f t="array" ref="AF63">EXP(SUMPRODUCT(TRANSPOSE(N$4:N$10),E63:K63))</f>
        <v>1.9224901519005135</v>
      </c>
      <c r="AG63" s="4">
        <f t="shared" si="23"/>
        <v>57.38613747670454</v>
      </c>
      <c r="AH63">
        <f t="shared" si="24"/>
        <v>57.38613747670454</v>
      </c>
      <c r="AI63">
        <f t="shared" si="25"/>
        <v>57.38613747670454</v>
      </c>
      <c r="AJ63">
        <f t="shared" si="20"/>
        <v>1.0452530121312165</v>
      </c>
      <c r="AK63">
        <f t="shared" si="21"/>
        <v>25.708130909973523</v>
      </c>
    </row>
    <row r="64" spans="1:37" x14ac:dyDescent="0.2">
      <c r="A64" s="1">
        <v>35155</v>
      </c>
      <c r="B64">
        <v>11136</v>
      </c>
      <c r="C64">
        <v>5454</v>
      </c>
      <c r="D64">
        <f t="shared" si="9"/>
        <v>11.135999999999999</v>
      </c>
      <c r="E64">
        <f t="shared" si="9"/>
        <v>5.4539999999999997</v>
      </c>
      <c r="F64">
        <v>0</v>
      </c>
      <c r="G64">
        <v>0</v>
      </c>
      <c r="H64">
        <f t="shared" si="26"/>
        <v>1.7259959783846735E-3</v>
      </c>
      <c r="I64">
        <f t="shared" si="27"/>
        <v>2.389288309831436E-14</v>
      </c>
      <c r="J64">
        <f t="shared" si="39"/>
        <v>0.99990000449988048</v>
      </c>
      <c r="K64">
        <f t="shared" si="28"/>
        <v>0.22012607563322523</v>
      </c>
      <c r="M64">
        <v>52</v>
      </c>
      <c r="N64">
        <f t="shared" si="22"/>
        <v>272.14300000000014</v>
      </c>
      <c r="O64">
        <f t="shared" si="10"/>
        <v>0.13587046998549601</v>
      </c>
      <c r="P64">
        <f t="shared" si="11"/>
        <v>3.5406547005401023E-6</v>
      </c>
      <c r="Q64">
        <f t="shared" si="12"/>
        <v>5.3503804465782068E-6</v>
      </c>
      <c r="R64">
        <f t="shared" si="36"/>
        <v>4.0027718150659197E-3</v>
      </c>
      <c r="S64">
        <f t="shared" si="37"/>
        <v>3.1255297461285636E-8</v>
      </c>
      <c r="T64">
        <f t="shared" si="38"/>
        <v>3.2048384279725894E-8</v>
      </c>
      <c r="U64">
        <f t="shared" si="16"/>
        <v>0.13587036034976013</v>
      </c>
      <c r="V64">
        <f t="shared" si="17"/>
        <v>4.0027685850734015E-3</v>
      </c>
      <c r="W64">
        <f t="shared" si="29"/>
        <v>-61.47928370668145</v>
      </c>
      <c r="X64">
        <f t="shared" si="30"/>
        <v>271.74093997099203</v>
      </c>
      <c r="Y64">
        <f t="shared" si="31"/>
        <v>7.0813094010802047E-3</v>
      </c>
      <c r="Z64">
        <f t="shared" si="32"/>
        <v>1.0700760893156414E-2</v>
      </c>
      <c r="AA64">
        <f t="shared" si="33"/>
        <v>8.0055436301318394</v>
      </c>
      <c r="AB64">
        <f t="shared" si="34"/>
        <v>6.2510594922571272E-5</v>
      </c>
      <c r="AC64">
        <f t="shared" si="35"/>
        <v>6.4096768559451789E-5</v>
      </c>
      <c r="AD64">
        <f t="shared" si="18"/>
        <v>271.7407206995203</v>
      </c>
      <c r="AE64">
        <f t="shared" si="19"/>
        <v>8.0055371701468019</v>
      </c>
      <c r="AF64">
        <f t="array" ref="AF64">EXP(SUMPRODUCT(TRANSPOSE(N$4:N$10),E64:K64))</f>
        <v>1.8781355697060851</v>
      </c>
      <c r="AG64" s="4">
        <f t="shared" si="23"/>
        <v>59.264273046410622</v>
      </c>
      <c r="AH64">
        <f t="shared" si="24"/>
        <v>59.264273046410622</v>
      </c>
      <c r="AI64">
        <f t="shared" si="25"/>
        <v>59.264273046410622</v>
      </c>
      <c r="AJ64">
        <f t="shared" si="20"/>
        <v>0.14781908793533072</v>
      </c>
      <c r="AK64">
        <f t="shared" si="21"/>
        <v>28.11119638876794</v>
      </c>
    </row>
    <row r="65" spans="13:23" x14ac:dyDescent="0.2">
      <c r="M65" s="3" t="s">
        <v>10</v>
      </c>
      <c r="W65">
        <f>(B2-N64)*LN(1-U64)</f>
        <v>-252.32323509319386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0" sqref="I20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4" max="14" width="11.28515625" customWidth="1"/>
  </cols>
  <sheetData>
    <row r="1" spans="1:19" x14ac:dyDescent="0.2">
      <c r="A1" s="2" t="s">
        <v>11</v>
      </c>
      <c r="B1">
        <v>2000000</v>
      </c>
      <c r="M1" s="2" t="s">
        <v>13</v>
      </c>
      <c r="N1" s="4">
        <v>2580.9871342709903</v>
      </c>
    </row>
    <row r="2" spans="1:19" x14ac:dyDescent="0.2">
      <c r="A2" s="2" t="s">
        <v>12</v>
      </c>
      <c r="B2">
        <f>B1/1000</f>
        <v>2000</v>
      </c>
      <c r="M2" s="2" t="s">
        <v>14</v>
      </c>
      <c r="N2" s="4">
        <v>1160373.9046978245</v>
      </c>
    </row>
    <row r="3" spans="1:19" x14ac:dyDescent="0.2">
      <c r="M3" s="2" t="s">
        <v>19</v>
      </c>
      <c r="N3" s="4">
        <v>1.0579513358215977</v>
      </c>
    </row>
    <row r="4" spans="1:19" x14ac:dyDescent="0.2">
      <c r="M4" s="2"/>
      <c r="N4" s="4"/>
    </row>
    <row r="5" spans="1:19" x14ac:dyDescent="0.2">
      <c r="M5" s="2"/>
      <c r="N5" s="4"/>
    </row>
    <row r="7" spans="1:19" x14ac:dyDescent="0.2">
      <c r="Q7">
        <f>SUM(Q9:Q61)</f>
        <v>-1872.2133997117546</v>
      </c>
    </row>
    <row r="8" spans="1:19" x14ac:dyDescent="0.2">
      <c r="A8" t="s">
        <v>1</v>
      </c>
      <c r="B8" t="s">
        <v>2</v>
      </c>
      <c r="C8" t="s">
        <v>0</v>
      </c>
      <c r="D8" s="2" t="s">
        <v>8</v>
      </c>
      <c r="E8" s="2" t="s">
        <v>9</v>
      </c>
      <c r="F8" s="2" t="s">
        <v>20</v>
      </c>
      <c r="G8" s="2" t="s">
        <v>21</v>
      </c>
      <c r="H8" s="2"/>
      <c r="I8" s="2"/>
      <c r="J8" s="2"/>
      <c r="K8" s="2"/>
      <c r="M8" s="2" t="s">
        <v>1</v>
      </c>
      <c r="N8" s="2" t="s">
        <v>3</v>
      </c>
      <c r="O8" s="2" t="s">
        <v>6</v>
      </c>
      <c r="P8" s="2" t="s">
        <v>15</v>
      </c>
      <c r="Q8" s="2" t="s">
        <v>7</v>
      </c>
      <c r="R8" s="2" t="s">
        <v>28</v>
      </c>
      <c r="S8" s="2" t="s">
        <v>26</v>
      </c>
    </row>
    <row r="9" spans="1:19" x14ac:dyDescent="0.2">
      <c r="A9" s="1">
        <v>34798</v>
      </c>
      <c r="B9">
        <v>5250</v>
      </c>
      <c r="C9">
        <v>1709.8</v>
      </c>
      <c r="D9">
        <f>B9/1000</f>
        <v>5.25</v>
      </c>
      <c r="E9">
        <f>C9/1000</f>
        <v>1.7098</v>
      </c>
      <c r="F9">
        <v>0</v>
      </c>
      <c r="G9">
        <v>0</v>
      </c>
      <c r="M9">
        <v>1</v>
      </c>
      <c r="N9">
        <f>D9</f>
        <v>5.25</v>
      </c>
      <c r="O9">
        <f>1-($N$2/($N$2+M9^$N$3))^$N$1</f>
        <v>2.2217991394034575E-3</v>
      </c>
      <c r="P9">
        <f>O9</f>
        <v>2.2217991394034575E-3</v>
      </c>
      <c r="Q9">
        <f>D9*LN(P9)</f>
        <v>-32.074549437833525</v>
      </c>
      <c r="R9">
        <f>$B$2*O9</f>
        <v>4.443598278806915</v>
      </c>
      <c r="S9">
        <f>$B$2*P9</f>
        <v>4.443598278806915</v>
      </c>
    </row>
    <row r="10" spans="1:19" x14ac:dyDescent="0.2">
      <c r="A10" s="1">
        <v>34805</v>
      </c>
      <c r="B10">
        <v>5482</v>
      </c>
      <c r="C10">
        <v>2748</v>
      </c>
      <c r="D10">
        <f t="shared" ref="D10:E60" si="0">B10/1000</f>
        <v>5.4820000000000002</v>
      </c>
      <c r="E10">
        <f t="shared" si="0"/>
        <v>2.7480000000000002</v>
      </c>
      <c r="F10">
        <v>0</v>
      </c>
      <c r="G10">
        <v>0</v>
      </c>
      <c r="M10">
        <v>2</v>
      </c>
      <c r="N10">
        <f>D10+N9</f>
        <v>10.731999999999999</v>
      </c>
      <c r="O10">
        <f t="shared" ref="O10:O60" si="1">1-($N$2/($N$2+M10^$N$3))^$N$1</f>
        <v>4.620163980853409E-3</v>
      </c>
      <c r="P10">
        <f>O10-O9</f>
        <v>2.3983648414499514E-3</v>
      </c>
      <c r="Q10">
        <f t="shared" ref="Q10:Q60" si="2">D10*LN(P10)</f>
        <v>-33.072731068788059</v>
      </c>
      <c r="R10">
        <f t="shared" ref="R10:R60" si="3">$B$2*O10</f>
        <v>9.2403279617068179</v>
      </c>
      <c r="S10">
        <f t="shared" ref="S10:S60" si="4">$B$2*P10</f>
        <v>4.7967296828999029</v>
      </c>
    </row>
    <row r="11" spans="1:19" x14ac:dyDescent="0.2">
      <c r="A11" s="1">
        <v>34812</v>
      </c>
      <c r="B11">
        <v>4980</v>
      </c>
      <c r="C11">
        <v>4595.8999999999996</v>
      </c>
      <c r="D11">
        <f t="shared" si="0"/>
        <v>4.9800000000000004</v>
      </c>
      <c r="E11">
        <f t="shared" si="0"/>
        <v>4.5958999999999994</v>
      </c>
      <c r="F11">
        <v>0</v>
      </c>
      <c r="G11">
        <v>0</v>
      </c>
      <c r="M11">
        <v>3</v>
      </c>
      <c r="N11">
        <f t="shared" ref="N11:N60" si="5">D11+N10</f>
        <v>15.712</v>
      </c>
      <c r="O11">
        <f t="shared" si="1"/>
        <v>7.0862266558829878E-3</v>
      </c>
      <c r="P11">
        <f t="shared" ref="P11:P60" si="6">O11-O10</f>
        <v>2.4660626750295789E-3</v>
      </c>
      <c r="Q11">
        <f t="shared" si="2"/>
        <v>-29.905559645312454</v>
      </c>
      <c r="R11">
        <f t="shared" si="3"/>
        <v>14.172453311765976</v>
      </c>
      <c r="S11">
        <f t="shared" si="4"/>
        <v>4.9321253500591578</v>
      </c>
    </row>
    <row r="12" spans="1:19" x14ac:dyDescent="0.2">
      <c r="A12" s="1">
        <v>34819</v>
      </c>
      <c r="B12">
        <v>5517</v>
      </c>
      <c r="C12">
        <v>6801.8</v>
      </c>
      <c r="D12">
        <f t="shared" si="0"/>
        <v>5.5170000000000003</v>
      </c>
      <c r="E12">
        <f t="shared" si="0"/>
        <v>6.8018000000000001</v>
      </c>
      <c r="F12">
        <v>0</v>
      </c>
      <c r="G12">
        <v>0</v>
      </c>
      <c r="M12">
        <v>4</v>
      </c>
      <c r="N12">
        <f t="shared" si="5"/>
        <v>21.228999999999999</v>
      </c>
      <c r="O12">
        <f t="shared" si="1"/>
        <v>9.5950079630353624E-3</v>
      </c>
      <c r="P12">
        <f t="shared" si="6"/>
        <v>2.5087813071523746E-3</v>
      </c>
      <c r="Q12">
        <f t="shared" si="2"/>
        <v>-33.03556527215153</v>
      </c>
      <c r="R12">
        <f t="shared" si="3"/>
        <v>19.190015926070725</v>
      </c>
      <c r="S12">
        <f t="shared" si="4"/>
        <v>5.0175626143047491</v>
      </c>
    </row>
    <row r="13" spans="1:19" x14ac:dyDescent="0.2">
      <c r="A13" s="1">
        <v>34826</v>
      </c>
      <c r="B13">
        <v>6563</v>
      </c>
      <c r="C13">
        <v>8056.5</v>
      </c>
      <c r="D13">
        <f t="shared" si="0"/>
        <v>6.5629999999999997</v>
      </c>
      <c r="E13">
        <f t="shared" si="0"/>
        <v>8.0564999999999998</v>
      </c>
      <c r="F13">
        <v>0</v>
      </c>
      <c r="G13">
        <v>0</v>
      </c>
      <c r="M13">
        <v>5</v>
      </c>
      <c r="N13">
        <f t="shared" si="5"/>
        <v>27.791999999999998</v>
      </c>
      <c r="O13">
        <f t="shared" si="1"/>
        <v>1.2134300865798808E-2</v>
      </c>
      <c r="P13">
        <f t="shared" si="6"/>
        <v>2.5392929027634459E-3</v>
      </c>
      <c r="Q13">
        <f t="shared" si="2"/>
        <v>-39.219632325554798</v>
      </c>
      <c r="R13">
        <f t="shared" si="3"/>
        <v>24.268601731597617</v>
      </c>
      <c r="S13">
        <f t="shared" si="4"/>
        <v>5.0785858055268918</v>
      </c>
    </row>
    <row r="14" spans="1:19" x14ac:dyDescent="0.2">
      <c r="A14" s="1">
        <v>34833</v>
      </c>
      <c r="B14">
        <v>6555</v>
      </c>
      <c r="C14">
        <v>9496.5</v>
      </c>
      <c r="D14">
        <f t="shared" si="0"/>
        <v>6.5549999999999997</v>
      </c>
      <c r="E14">
        <f t="shared" si="0"/>
        <v>9.4964999999999993</v>
      </c>
      <c r="F14">
        <v>0</v>
      </c>
      <c r="G14">
        <v>0</v>
      </c>
      <c r="M14">
        <v>6</v>
      </c>
      <c r="N14">
        <f t="shared" si="5"/>
        <v>34.346999999999994</v>
      </c>
      <c r="O14">
        <f t="shared" si="1"/>
        <v>1.469676387571206E-2</v>
      </c>
      <c r="P14">
        <f t="shared" si="6"/>
        <v>2.5624630099132517E-3</v>
      </c>
      <c r="Q14">
        <f t="shared" si="2"/>
        <v>-39.112284653892182</v>
      </c>
      <c r="R14">
        <f t="shared" si="3"/>
        <v>29.39352775142412</v>
      </c>
      <c r="S14">
        <f t="shared" si="4"/>
        <v>5.1249260198265034</v>
      </c>
    </row>
    <row r="15" spans="1:19" x14ac:dyDescent="0.2">
      <c r="A15" s="1">
        <v>34840</v>
      </c>
      <c r="B15">
        <v>6413</v>
      </c>
      <c r="C15">
        <v>9218.1</v>
      </c>
      <c r="D15">
        <f t="shared" si="0"/>
        <v>6.4130000000000003</v>
      </c>
      <c r="E15">
        <f t="shared" si="0"/>
        <v>9.2180999999999997</v>
      </c>
      <c r="F15">
        <v>0</v>
      </c>
      <c r="G15">
        <v>0</v>
      </c>
      <c r="M15">
        <v>7</v>
      </c>
      <c r="N15">
        <f t="shared" si="5"/>
        <v>40.759999999999991</v>
      </c>
      <c r="O15">
        <f t="shared" si="1"/>
        <v>1.7277463122105874E-2</v>
      </c>
      <c r="P15">
        <f t="shared" si="6"/>
        <v>2.5806992463938139E-3</v>
      </c>
      <c r="Q15">
        <f t="shared" si="2"/>
        <v>-38.219523336210109</v>
      </c>
      <c r="R15">
        <f t="shared" si="3"/>
        <v>34.55492624421175</v>
      </c>
      <c r="S15">
        <f t="shared" si="4"/>
        <v>5.1613984927876277</v>
      </c>
    </row>
    <row r="16" spans="1:19" x14ac:dyDescent="0.2">
      <c r="A16" s="1">
        <v>34847</v>
      </c>
      <c r="B16">
        <v>6531</v>
      </c>
      <c r="C16">
        <v>8893.4</v>
      </c>
      <c r="D16">
        <f t="shared" si="0"/>
        <v>6.5309999999999997</v>
      </c>
      <c r="E16">
        <f t="shared" si="0"/>
        <v>8.8933999999999997</v>
      </c>
      <c r="F16">
        <v>0</v>
      </c>
      <c r="G16">
        <v>0</v>
      </c>
      <c r="M16">
        <v>8</v>
      </c>
      <c r="N16">
        <f t="shared" si="5"/>
        <v>47.29099999999999</v>
      </c>
      <c r="O16">
        <f t="shared" si="1"/>
        <v>1.9872841023213961E-2</v>
      </c>
      <c r="P16">
        <f t="shared" si="6"/>
        <v>2.5953779011080869E-3</v>
      </c>
      <c r="Q16">
        <f t="shared" si="2"/>
        <v>-38.885725168717578</v>
      </c>
      <c r="R16">
        <f t="shared" si="3"/>
        <v>39.745682046427923</v>
      </c>
      <c r="S16">
        <f t="shared" si="4"/>
        <v>5.1907558022161737</v>
      </c>
    </row>
    <row r="17" spans="1:19" x14ac:dyDescent="0.2">
      <c r="A17" s="1">
        <v>34854</v>
      </c>
      <c r="B17">
        <v>6875</v>
      </c>
      <c r="C17">
        <v>8178.5</v>
      </c>
      <c r="D17">
        <f t="shared" si="0"/>
        <v>6.875</v>
      </c>
      <c r="E17">
        <f t="shared" si="0"/>
        <v>8.1784999999999997</v>
      </c>
      <c r="F17">
        <v>0</v>
      </c>
      <c r="G17">
        <v>0</v>
      </c>
      <c r="M17">
        <v>9</v>
      </c>
      <c r="N17">
        <f t="shared" si="5"/>
        <v>54.16599999999999</v>
      </c>
      <c r="O17">
        <f t="shared" si="1"/>
        <v>2.2480203899194251E-2</v>
      </c>
      <c r="P17">
        <f t="shared" si="6"/>
        <v>2.6073628759802903E-3</v>
      </c>
      <c r="Q17">
        <f t="shared" si="2"/>
        <v>-40.902234730381004</v>
      </c>
      <c r="R17">
        <f t="shared" si="3"/>
        <v>44.960407798388502</v>
      </c>
      <c r="S17">
        <f t="shared" si="4"/>
        <v>5.2147257519605805</v>
      </c>
    </row>
    <row r="18" spans="1:19" x14ac:dyDescent="0.2">
      <c r="A18" s="1">
        <v>34861</v>
      </c>
      <c r="B18">
        <v>7565</v>
      </c>
      <c r="C18">
        <v>6640</v>
      </c>
      <c r="D18">
        <f t="shared" si="0"/>
        <v>7.5650000000000004</v>
      </c>
      <c r="E18">
        <f t="shared" si="0"/>
        <v>6.64</v>
      </c>
      <c r="F18">
        <v>0</v>
      </c>
      <c r="G18">
        <v>0</v>
      </c>
      <c r="M18">
        <v>10</v>
      </c>
      <c r="N18">
        <f t="shared" si="5"/>
        <v>61.730999999999987</v>
      </c>
      <c r="O18">
        <f t="shared" si="1"/>
        <v>2.5097437436542913E-2</v>
      </c>
      <c r="P18">
        <f t="shared" si="6"/>
        <v>2.6172335373486622E-3</v>
      </c>
      <c r="Q18">
        <f t="shared" si="2"/>
        <v>-44.978747088665649</v>
      </c>
      <c r="R18">
        <f t="shared" si="3"/>
        <v>50.194874873085823</v>
      </c>
      <c r="S18">
        <f t="shared" si="4"/>
        <v>5.2344670746973243</v>
      </c>
    </row>
    <row r="19" spans="1:19" x14ac:dyDescent="0.2">
      <c r="A19" s="1">
        <v>34868</v>
      </c>
      <c r="B19">
        <v>7895</v>
      </c>
      <c r="C19">
        <v>5184.8</v>
      </c>
      <c r="D19">
        <f t="shared" si="0"/>
        <v>7.8949999999999996</v>
      </c>
      <c r="E19">
        <f t="shared" si="0"/>
        <v>5.1848000000000001</v>
      </c>
      <c r="F19">
        <v>0</v>
      </c>
      <c r="G19">
        <v>0</v>
      </c>
      <c r="M19">
        <v>11</v>
      </c>
      <c r="N19">
        <f t="shared" si="5"/>
        <v>69.625999999999991</v>
      </c>
      <c r="O19">
        <f t="shared" si="1"/>
        <v>2.7722835566351911E-2</v>
      </c>
      <c r="P19">
        <f t="shared" si="6"/>
        <v>2.6253981298089979E-3</v>
      </c>
      <c r="Q19">
        <f t="shared" si="2"/>
        <v>-46.916216921299359</v>
      </c>
      <c r="R19">
        <f t="shared" si="3"/>
        <v>55.445671132703822</v>
      </c>
      <c r="S19">
        <f t="shared" si="4"/>
        <v>5.2507962596179958</v>
      </c>
    </row>
    <row r="20" spans="1:19" x14ac:dyDescent="0.2">
      <c r="A20" s="1">
        <v>34875</v>
      </c>
      <c r="B20">
        <v>7538</v>
      </c>
      <c r="C20">
        <v>3885.7</v>
      </c>
      <c r="D20">
        <f t="shared" si="0"/>
        <v>7.5380000000000003</v>
      </c>
      <c r="E20">
        <f t="shared" si="0"/>
        <v>3.8856999999999999</v>
      </c>
      <c r="F20">
        <v>0</v>
      </c>
      <c r="G20">
        <v>0</v>
      </c>
      <c r="M20">
        <v>12</v>
      </c>
      <c r="N20">
        <f t="shared" si="5"/>
        <v>77.163999999999987</v>
      </c>
      <c r="O20">
        <f t="shared" si="1"/>
        <v>3.0354991174700197E-2</v>
      </c>
      <c r="P20">
        <f t="shared" si="6"/>
        <v>2.6321556083482855E-3</v>
      </c>
      <c r="Q20">
        <f t="shared" si="2"/>
        <v>-44.775359273184634</v>
      </c>
      <c r="R20">
        <f t="shared" si="3"/>
        <v>60.709982349400391</v>
      </c>
      <c r="S20">
        <f t="shared" si="4"/>
        <v>5.2643112166965711</v>
      </c>
    </row>
    <row r="21" spans="1:19" x14ac:dyDescent="0.2">
      <c r="A21" s="1">
        <v>34882</v>
      </c>
      <c r="B21">
        <v>5296</v>
      </c>
      <c r="C21">
        <v>2590.5</v>
      </c>
      <c r="D21">
        <f t="shared" si="0"/>
        <v>5.2960000000000003</v>
      </c>
      <c r="E21">
        <f t="shared" si="0"/>
        <v>2.5905</v>
      </c>
      <c r="F21">
        <v>0</v>
      </c>
      <c r="G21">
        <v>0</v>
      </c>
      <c r="M21">
        <v>13</v>
      </c>
      <c r="N21">
        <f t="shared" si="5"/>
        <v>82.46</v>
      </c>
      <c r="O21">
        <f t="shared" si="1"/>
        <v>3.2992722913304684E-2</v>
      </c>
      <c r="P21">
        <f t="shared" si="6"/>
        <v>2.6377317386044874E-3</v>
      </c>
      <c r="Q21">
        <f t="shared" si="2"/>
        <v>-31.446779037942623</v>
      </c>
      <c r="R21">
        <f t="shared" si="3"/>
        <v>65.985445826609364</v>
      </c>
      <c r="S21">
        <f t="shared" si="4"/>
        <v>5.2754634772089748</v>
      </c>
    </row>
    <row r="22" spans="1:19" x14ac:dyDescent="0.2">
      <c r="A22" s="1">
        <v>34889</v>
      </c>
      <c r="B22">
        <v>4809</v>
      </c>
      <c r="C22">
        <v>1952.1</v>
      </c>
      <c r="D22">
        <f t="shared" si="0"/>
        <v>4.8090000000000002</v>
      </c>
      <c r="E22">
        <f t="shared" si="0"/>
        <v>1.9520999999999999</v>
      </c>
      <c r="F22">
        <v>0</v>
      </c>
      <c r="G22">
        <v>0</v>
      </c>
      <c r="M22">
        <v>14</v>
      </c>
      <c r="N22">
        <f t="shared" si="5"/>
        <v>87.268999999999991</v>
      </c>
      <c r="O22">
        <f t="shared" si="1"/>
        <v>3.5635024297858697E-2</v>
      </c>
      <c r="P22">
        <f t="shared" si="6"/>
        <v>2.6423013845540133E-3</v>
      </c>
      <c r="Q22">
        <f t="shared" si="2"/>
        <v>-28.546728969006892</v>
      </c>
      <c r="R22">
        <f t="shared" si="3"/>
        <v>71.270048595717398</v>
      </c>
      <c r="S22">
        <f t="shared" si="4"/>
        <v>5.2846027691080266</v>
      </c>
    </row>
    <row r="23" spans="1:19" x14ac:dyDescent="0.2">
      <c r="A23" s="1">
        <v>34896</v>
      </c>
      <c r="B23">
        <v>4154</v>
      </c>
      <c r="C23">
        <v>1406.1</v>
      </c>
      <c r="D23">
        <f t="shared" si="0"/>
        <v>4.1539999999999999</v>
      </c>
      <c r="E23">
        <f t="shared" si="0"/>
        <v>1.4060999999999999</v>
      </c>
      <c r="F23">
        <v>0</v>
      </c>
      <c r="G23">
        <v>0</v>
      </c>
      <c r="M23">
        <v>15</v>
      </c>
      <c r="N23">
        <f t="shared" si="5"/>
        <v>91.422999999999988</v>
      </c>
      <c r="O23">
        <f t="shared" si="1"/>
        <v>3.8281027165256387E-2</v>
      </c>
      <c r="P23">
        <f t="shared" si="6"/>
        <v>2.6460028673976899E-3</v>
      </c>
      <c r="Q23">
        <f t="shared" si="2"/>
        <v>-24.652765108430529</v>
      </c>
      <c r="R23">
        <f t="shared" si="3"/>
        <v>76.56205433051278</v>
      </c>
      <c r="S23">
        <f t="shared" si="4"/>
        <v>5.2920057347953797</v>
      </c>
    </row>
    <row r="24" spans="1:19" x14ac:dyDescent="0.2">
      <c r="A24" s="1">
        <v>34903</v>
      </c>
      <c r="B24">
        <v>4730</v>
      </c>
      <c r="C24">
        <v>1088.5999999999999</v>
      </c>
      <c r="D24">
        <f t="shared" si="0"/>
        <v>4.7300000000000004</v>
      </c>
      <c r="E24">
        <f t="shared" si="0"/>
        <v>1.0886</v>
      </c>
      <c r="F24">
        <v>0</v>
      </c>
      <c r="G24">
        <v>0</v>
      </c>
      <c r="M24">
        <v>16</v>
      </c>
      <c r="N24">
        <f t="shared" si="5"/>
        <v>96.152999999999992</v>
      </c>
      <c r="O24">
        <f t="shared" si="1"/>
        <v>4.0929974749162823E-2</v>
      </c>
      <c r="P24">
        <f t="shared" si="6"/>
        <v>2.6489475839064358E-3</v>
      </c>
      <c r="Q24">
        <f t="shared" si="2"/>
        <v>-28.065894208940357</v>
      </c>
      <c r="R24">
        <f t="shared" si="3"/>
        <v>81.859949498325648</v>
      </c>
      <c r="S24">
        <f t="shared" si="4"/>
        <v>5.2978951678128716</v>
      </c>
    </row>
    <row r="25" spans="1:19" x14ac:dyDescent="0.2">
      <c r="A25" s="1">
        <v>34910</v>
      </c>
      <c r="B25">
        <v>4135</v>
      </c>
      <c r="C25">
        <v>596.5</v>
      </c>
      <c r="D25">
        <f t="shared" si="0"/>
        <v>4.1349999999999998</v>
      </c>
      <c r="E25">
        <f t="shared" si="0"/>
        <v>0.59650000000000003</v>
      </c>
      <c r="F25">
        <v>0</v>
      </c>
      <c r="G25">
        <v>0</v>
      </c>
      <c r="M25">
        <v>17</v>
      </c>
      <c r="N25">
        <f t="shared" si="5"/>
        <v>100.288</v>
      </c>
      <c r="O25">
        <f t="shared" si="1"/>
        <v>4.3581201378088852E-2</v>
      </c>
      <c r="P25">
        <f t="shared" si="6"/>
        <v>2.6512266289260289E-3</v>
      </c>
      <c r="Q25">
        <f t="shared" si="2"/>
        <v>-24.531850406034749</v>
      </c>
      <c r="R25">
        <f t="shared" si="3"/>
        <v>87.162402756177698</v>
      </c>
      <c r="S25">
        <f t="shared" si="4"/>
        <v>5.3024532578520578</v>
      </c>
    </row>
    <row r="26" spans="1:19" x14ac:dyDescent="0.2">
      <c r="A26" s="1">
        <v>34917</v>
      </c>
      <c r="B26">
        <v>3915</v>
      </c>
      <c r="C26">
        <v>508.8</v>
      </c>
      <c r="D26">
        <f t="shared" si="0"/>
        <v>3.915</v>
      </c>
      <c r="E26">
        <f t="shared" si="0"/>
        <v>0.50880000000000003</v>
      </c>
      <c r="F26">
        <v>0</v>
      </c>
      <c r="G26">
        <v>0</v>
      </c>
      <c r="M26">
        <v>18</v>
      </c>
      <c r="N26">
        <f t="shared" si="5"/>
        <v>104.203</v>
      </c>
      <c r="O26">
        <f t="shared" si="1"/>
        <v>4.6234116881963994E-2</v>
      </c>
      <c r="P26">
        <f t="shared" si="6"/>
        <v>2.6529155038751417E-3</v>
      </c>
      <c r="Q26">
        <f t="shared" si="2"/>
        <v>-23.22415604987566</v>
      </c>
      <c r="R26">
        <f t="shared" si="3"/>
        <v>92.468233763927984</v>
      </c>
      <c r="S26">
        <f t="shared" si="4"/>
        <v>5.3058310077502835</v>
      </c>
    </row>
    <row r="27" spans="1:19" x14ac:dyDescent="0.2">
      <c r="A27" s="1">
        <v>34924</v>
      </c>
      <c r="B27">
        <v>3407</v>
      </c>
      <c r="C27">
        <v>321</v>
      </c>
      <c r="D27">
        <f t="shared" si="0"/>
        <v>3.407</v>
      </c>
      <c r="E27">
        <f t="shared" si="0"/>
        <v>0.32100000000000001</v>
      </c>
      <c r="F27">
        <v>0</v>
      </c>
      <c r="G27">
        <v>0</v>
      </c>
      <c r="M27">
        <v>19</v>
      </c>
      <c r="N27">
        <f t="shared" si="5"/>
        <v>107.61</v>
      </c>
      <c r="O27">
        <f t="shared" si="1"/>
        <v>4.888819440129466E-2</v>
      </c>
      <c r="P27">
        <f t="shared" si="6"/>
        <v>2.6540775193306665E-3</v>
      </c>
      <c r="Q27">
        <f t="shared" si="2"/>
        <v>-20.209159265976876</v>
      </c>
      <c r="R27">
        <f t="shared" si="3"/>
        <v>97.776388802589324</v>
      </c>
      <c r="S27">
        <f t="shared" si="4"/>
        <v>5.308155038661333</v>
      </c>
    </row>
    <row r="28" spans="1:19" x14ac:dyDescent="0.2">
      <c r="A28" s="1">
        <v>34931</v>
      </c>
      <c r="B28">
        <v>3315</v>
      </c>
      <c r="C28">
        <v>207.4</v>
      </c>
      <c r="D28">
        <f t="shared" si="0"/>
        <v>3.3149999999999999</v>
      </c>
      <c r="E28">
        <f t="shared" si="0"/>
        <v>0.2074</v>
      </c>
      <c r="F28">
        <v>0</v>
      </c>
      <c r="G28">
        <v>0</v>
      </c>
      <c r="M28">
        <v>20</v>
      </c>
      <c r="N28">
        <f t="shared" si="5"/>
        <v>110.925</v>
      </c>
      <c r="O28">
        <f t="shared" si="1"/>
        <v>5.1542960714759944E-2</v>
      </c>
      <c r="P28">
        <f t="shared" si="6"/>
        <v>2.6547663134652844E-3</v>
      </c>
      <c r="Q28">
        <f t="shared" si="2"/>
        <v>-19.662586510459715</v>
      </c>
      <c r="R28">
        <f t="shared" si="3"/>
        <v>103.08592142951989</v>
      </c>
      <c r="S28">
        <f t="shared" si="4"/>
        <v>5.3095326269305687</v>
      </c>
    </row>
    <row r="29" spans="1:19" x14ac:dyDescent="0.2">
      <c r="A29" s="1">
        <v>34938</v>
      </c>
      <c r="B29">
        <v>3246</v>
      </c>
      <c r="C29">
        <v>115.5</v>
      </c>
      <c r="D29">
        <f t="shared" si="0"/>
        <v>3.246</v>
      </c>
      <c r="E29">
        <f t="shared" si="0"/>
        <v>0.11550000000000001</v>
      </c>
      <c r="F29">
        <v>0</v>
      </c>
      <c r="G29">
        <v>0</v>
      </c>
      <c r="M29">
        <v>21</v>
      </c>
      <c r="N29">
        <f t="shared" si="5"/>
        <v>114.17099999999999</v>
      </c>
      <c r="O29">
        <f t="shared" si="1"/>
        <v>5.4197988469070535E-2</v>
      </c>
      <c r="P29">
        <f t="shared" si="6"/>
        <v>2.6550277543105905E-3</v>
      </c>
      <c r="Q29">
        <f t="shared" si="2"/>
        <v>-19.253000354228199</v>
      </c>
      <c r="R29">
        <f t="shared" si="3"/>
        <v>108.39597693814108</v>
      </c>
      <c r="S29">
        <f t="shared" si="4"/>
        <v>5.3100555086211809</v>
      </c>
    </row>
    <row r="30" spans="1:19" x14ac:dyDescent="0.2">
      <c r="A30" s="1">
        <v>34945</v>
      </c>
      <c r="B30">
        <v>2656</v>
      </c>
      <c r="C30">
        <v>185</v>
      </c>
      <c r="D30">
        <f t="shared" si="0"/>
        <v>2.6560000000000001</v>
      </c>
      <c r="E30">
        <f t="shared" si="0"/>
        <v>0.185</v>
      </c>
      <c r="F30">
        <v>0</v>
      </c>
      <c r="G30">
        <v>0</v>
      </c>
      <c r="M30">
        <v>22</v>
      </c>
      <c r="N30">
        <f t="shared" si="5"/>
        <v>116.827</v>
      </c>
      <c r="O30">
        <f t="shared" si="1"/>
        <v>5.6852889858677869E-2</v>
      </c>
      <c r="P30">
        <f t="shared" si="6"/>
        <v>2.6549013896073337E-3</v>
      </c>
      <c r="Q30">
        <f t="shared" si="2"/>
        <v>-15.75365966747561</v>
      </c>
      <c r="R30">
        <f t="shared" si="3"/>
        <v>113.70577971735574</v>
      </c>
      <c r="S30">
        <f t="shared" si="4"/>
        <v>5.3098027792146674</v>
      </c>
    </row>
    <row r="31" spans="1:19" x14ac:dyDescent="0.2">
      <c r="A31" s="1">
        <v>34952</v>
      </c>
      <c r="B31">
        <v>2224</v>
      </c>
      <c r="C31">
        <v>239.8</v>
      </c>
      <c r="D31">
        <f t="shared" si="0"/>
        <v>2.2240000000000002</v>
      </c>
      <c r="E31">
        <f t="shared" si="0"/>
        <v>0.23980000000000001</v>
      </c>
      <c r="F31">
        <v>0</v>
      </c>
      <c r="G31">
        <v>0</v>
      </c>
      <c r="M31">
        <v>23</v>
      </c>
      <c r="N31">
        <f t="shared" si="5"/>
        <v>119.051</v>
      </c>
      <c r="O31">
        <f t="shared" si="1"/>
        <v>5.9507311426063136E-2</v>
      </c>
      <c r="P31">
        <f t="shared" si="6"/>
        <v>2.6544215673852678E-3</v>
      </c>
      <c r="Q31">
        <f t="shared" si="2"/>
        <v>-13.191719413837095</v>
      </c>
      <c r="R31">
        <f t="shared" si="3"/>
        <v>119.01462285212628</v>
      </c>
      <c r="S31">
        <f t="shared" si="4"/>
        <v>5.3088431347705356</v>
      </c>
    </row>
    <row r="32" spans="1:19" x14ac:dyDescent="0.2">
      <c r="A32" s="1">
        <v>34959</v>
      </c>
      <c r="B32">
        <v>2324</v>
      </c>
      <c r="C32">
        <v>187.1</v>
      </c>
      <c r="D32">
        <f t="shared" si="0"/>
        <v>2.3239999999999998</v>
      </c>
      <c r="E32">
        <f t="shared" si="0"/>
        <v>0.18709999999999999</v>
      </c>
      <c r="F32">
        <v>0</v>
      </c>
      <c r="G32">
        <v>0</v>
      </c>
      <c r="M32">
        <v>24</v>
      </c>
      <c r="N32">
        <f t="shared" si="5"/>
        <v>121.375</v>
      </c>
      <c r="O32">
        <f t="shared" si="1"/>
        <v>6.2160929755935124E-2</v>
      </c>
      <c r="P32">
        <f t="shared" si="6"/>
        <v>2.6536183298719873E-3</v>
      </c>
      <c r="Q32">
        <f t="shared" si="2"/>
        <v>-13.785575622361849</v>
      </c>
      <c r="R32">
        <f t="shared" si="3"/>
        <v>124.32185951187024</v>
      </c>
      <c r="S32">
        <f t="shared" si="4"/>
        <v>5.3072366597439746</v>
      </c>
    </row>
    <row r="33" spans="1:19" x14ac:dyDescent="0.2">
      <c r="A33" s="1">
        <v>34966</v>
      </c>
      <c r="B33">
        <v>2194</v>
      </c>
      <c r="C33">
        <v>107.2</v>
      </c>
      <c r="D33">
        <f t="shared" si="0"/>
        <v>2.194</v>
      </c>
      <c r="E33">
        <f t="shared" si="0"/>
        <v>0.1072</v>
      </c>
      <c r="F33">
        <v>0</v>
      </c>
      <c r="G33">
        <v>0</v>
      </c>
      <c r="M33">
        <v>25</v>
      </c>
      <c r="N33">
        <f t="shared" si="5"/>
        <v>123.569</v>
      </c>
      <c r="O33">
        <f t="shared" si="1"/>
        <v>6.4813447861044371E-2</v>
      </c>
      <c r="P33">
        <f t="shared" si="6"/>
        <v>2.6525181051092472E-3</v>
      </c>
      <c r="Q33">
        <f t="shared" si="2"/>
        <v>-13.015347420837582</v>
      </c>
      <c r="R33">
        <f t="shared" si="3"/>
        <v>129.62689572208873</v>
      </c>
      <c r="S33">
        <f t="shared" si="4"/>
        <v>5.3050362102184945</v>
      </c>
    </row>
    <row r="34" spans="1:19" x14ac:dyDescent="0.2">
      <c r="A34" s="1">
        <v>34973</v>
      </c>
      <c r="B34">
        <v>2177</v>
      </c>
      <c r="C34">
        <v>246.2</v>
      </c>
      <c r="D34">
        <f t="shared" si="0"/>
        <v>2.177</v>
      </c>
      <c r="E34">
        <f t="shared" si="0"/>
        <v>0.2462</v>
      </c>
      <c r="F34">
        <v>0</v>
      </c>
      <c r="G34">
        <v>0</v>
      </c>
      <c r="M34">
        <v>26</v>
      </c>
      <c r="N34">
        <f t="shared" si="5"/>
        <v>125.74600000000001</v>
      </c>
      <c r="O34">
        <f t="shared" si="1"/>
        <v>6.7464592143489654E-2</v>
      </c>
      <c r="P34">
        <f t="shared" si="6"/>
        <v>2.6511442824452836E-3</v>
      </c>
      <c r="Q34">
        <f t="shared" si="2"/>
        <v>-12.915627070142447</v>
      </c>
      <c r="R34">
        <f t="shared" si="3"/>
        <v>134.92918428697931</v>
      </c>
      <c r="S34">
        <f t="shared" si="4"/>
        <v>5.3022885648905671</v>
      </c>
    </row>
    <row r="35" spans="1:19" x14ac:dyDescent="0.2">
      <c r="A35" s="1">
        <v>34980</v>
      </c>
      <c r="B35">
        <v>2366</v>
      </c>
      <c r="C35">
        <v>156.9</v>
      </c>
      <c r="D35">
        <f t="shared" si="0"/>
        <v>2.3660000000000001</v>
      </c>
      <c r="E35">
        <f t="shared" si="0"/>
        <v>0.15690000000000001</v>
      </c>
      <c r="F35">
        <v>0</v>
      </c>
      <c r="G35">
        <v>0</v>
      </c>
      <c r="M35">
        <v>27</v>
      </c>
      <c r="N35">
        <f t="shared" si="5"/>
        <v>128.11200000000002</v>
      </c>
      <c r="O35">
        <f t="shared" si="1"/>
        <v>7.0114109802236535E-2</v>
      </c>
      <c r="P35">
        <f t="shared" si="6"/>
        <v>2.6495176587468805E-3</v>
      </c>
      <c r="Q35">
        <f t="shared" si="2"/>
        <v>-14.03837156986534</v>
      </c>
      <c r="R35">
        <f t="shared" si="3"/>
        <v>140.22821960447308</v>
      </c>
      <c r="S35">
        <f t="shared" si="4"/>
        <v>5.299035317493761</v>
      </c>
    </row>
    <row r="36" spans="1:19" x14ac:dyDescent="0.2">
      <c r="A36" s="1">
        <v>34987</v>
      </c>
      <c r="B36">
        <v>2402</v>
      </c>
      <c r="C36">
        <v>170.7</v>
      </c>
      <c r="D36">
        <f t="shared" si="0"/>
        <v>2.4020000000000001</v>
      </c>
      <c r="E36">
        <f t="shared" si="0"/>
        <v>0.17069999999999999</v>
      </c>
      <c r="F36">
        <v>0</v>
      </c>
      <c r="G36">
        <v>0</v>
      </c>
      <c r="M36">
        <v>28</v>
      </c>
      <c r="N36">
        <f t="shared" si="5"/>
        <v>130.51400000000001</v>
      </c>
      <c r="O36">
        <f t="shared" si="1"/>
        <v>7.2761766624003243E-2</v>
      </c>
      <c r="P36">
        <f t="shared" si="6"/>
        <v>2.6476568217667085E-3</v>
      </c>
      <c r="Q36">
        <f t="shared" si="2"/>
        <v>-14.253660756504885</v>
      </c>
      <c r="R36">
        <f t="shared" si="3"/>
        <v>145.52353324800649</v>
      </c>
      <c r="S36">
        <f t="shared" si="4"/>
        <v>5.2953136435334169</v>
      </c>
    </row>
    <row r="37" spans="1:19" x14ac:dyDescent="0.2">
      <c r="A37" s="1">
        <v>34994</v>
      </c>
      <c r="B37">
        <v>2485</v>
      </c>
      <c r="C37">
        <v>114.4</v>
      </c>
      <c r="D37">
        <f t="shared" si="0"/>
        <v>2.4849999999999999</v>
      </c>
      <c r="E37">
        <f t="shared" si="0"/>
        <v>0.1144</v>
      </c>
      <c r="F37">
        <v>0</v>
      </c>
      <c r="G37">
        <v>0</v>
      </c>
      <c r="M37">
        <v>29</v>
      </c>
      <c r="N37">
        <f t="shared" si="5"/>
        <v>132.99900000000002</v>
      </c>
      <c r="O37">
        <f t="shared" si="1"/>
        <v>7.5407345076547005E-2</v>
      </c>
      <c r="P37">
        <f t="shared" si="6"/>
        <v>2.645578452543762E-3</v>
      </c>
      <c r="Q37">
        <f t="shared" si="2"/>
        <v>-14.748140869306955</v>
      </c>
      <c r="R37">
        <f t="shared" si="3"/>
        <v>150.81469015309401</v>
      </c>
      <c r="S37">
        <f t="shared" si="4"/>
        <v>5.291156905087524</v>
      </c>
    </row>
    <row r="38" spans="1:19" x14ac:dyDescent="0.2">
      <c r="A38" s="1">
        <v>35001</v>
      </c>
      <c r="B38">
        <v>2588</v>
      </c>
      <c r="C38">
        <v>174.4</v>
      </c>
      <c r="D38">
        <f t="shared" si="0"/>
        <v>2.5880000000000001</v>
      </c>
      <c r="E38">
        <f t="shared" si="0"/>
        <v>0.1744</v>
      </c>
      <c r="F38">
        <v>0</v>
      </c>
      <c r="G38">
        <v>0</v>
      </c>
      <c r="M38">
        <v>30</v>
      </c>
      <c r="N38">
        <f t="shared" si="5"/>
        <v>135.58700000000002</v>
      </c>
      <c r="O38">
        <f t="shared" si="1"/>
        <v>7.8050642659933223E-2</v>
      </c>
      <c r="P38">
        <f t="shared" si="6"/>
        <v>2.6432975833862171E-3</v>
      </c>
      <c r="Q38">
        <f t="shared" si="2"/>
        <v>-15.361664210649295</v>
      </c>
      <c r="R38">
        <f t="shared" si="3"/>
        <v>156.10128531986643</v>
      </c>
      <c r="S38">
        <f t="shared" si="4"/>
        <v>5.2865951667724342</v>
      </c>
    </row>
    <row r="39" spans="1:19" x14ac:dyDescent="0.2">
      <c r="A39" s="1">
        <v>35008</v>
      </c>
      <c r="B39">
        <v>2453</v>
      </c>
      <c r="C39">
        <v>579.70000000000005</v>
      </c>
      <c r="D39">
        <f t="shared" si="0"/>
        <v>2.4529999999999998</v>
      </c>
      <c r="E39">
        <f t="shared" si="0"/>
        <v>0.57969999999999999</v>
      </c>
      <c r="F39">
        <v>0</v>
      </c>
      <c r="G39">
        <v>0</v>
      </c>
      <c r="M39">
        <v>31</v>
      </c>
      <c r="N39">
        <f t="shared" si="5"/>
        <v>138.04000000000002</v>
      </c>
      <c r="O39">
        <f t="shared" si="1"/>
        <v>8.0691470470403925E-2</v>
      </c>
      <c r="P39">
        <f t="shared" si="6"/>
        <v>2.6408278104707028E-3</v>
      </c>
      <c r="Q39">
        <f t="shared" si="2"/>
        <v>-14.562633962225998</v>
      </c>
      <c r="R39">
        <f t="shared" si="3"/>
        <v>161.38294094080786</v>
      </c>
      <c r="S39">
        <f t="shared" si="4"/>
        <v>5.2816556209414056</v>
      </c>
    </row>
    <row r="40" spans="1:19" x14ac:dyDescent="0.2">
      <c r="A40" s="1">
        <v>35015</v>
      </c>
      <c r="B40">
        <v>2169</v>
      </c>
      <c r="C40">
        <v>1443.5</v>
      </c>
      <c r="D40">
        <f t="shared" si="0"/>
        <v>2.169</v>
      </c>
      <c r="E40">
        <f t="shared" si="0"/>
        <v>1.4435</v>
      </c>
      <c r="F40">
        <v>0</v>
      </c>
      <c r="G40">
        <v>0</v>
      </c>
      <c r="M40">
        <v>32</v>
      </c>
      <c r="N40">
        <f t="shared" si="5"/>
        <v>140.20900000000003</v>
      </c>
      <c r="O40">
        <f t="shared" si="1"/>
        <v>8.3329651948935379E-2</v>
      </c>
      <c r="P40">
        <f t="shared" si="6"/>
        <v>2.6381814785314539E-3</v>
      </c>
      <c r="Q40">
        <f t="shared" si="2"/>
        <v>-12.878796324325755</v>
      </c>
      <c r="R40">
        <f t="shared" si="3"/>
        <v>166.65930389787076</v>
      </c>
      <c r="S40">
        <f t="shared" si="4"/>
        <v>5.2763629570629078</v>
      </c>
    </row>
    <row r="41" spans="1:19" x14ac:dyDescent="0.2">
      <c r="A41" s="1">
        <v>35022</v>
      </c>
      <c r="B41">
        <v>2240</v>
      </c>
      <c r="C41">
        <v>1695.7</v>
      </c>
      <c r="D41">
        <f t="shared" si="0"/>
        <v>2.2400000000000002</v>
      </c>
      <c r="E41">
        <f t="shared" si="0"/>
        <v>1.6957</v>
      </c>
      <c r="F41">
        <v>0</v>
      </c>
      <c r="G41">
        <v>0</v>
      </c>
      <c r="M41">
        <v>33</v>
      </c>
      <c r="N41">
        <f t="shared" si="5"/>
        <v>142.44900000000004</v>
      </c>
      <c r="O41">
        <f t="shared" si="1"/>
        <v>8.5965021775339823E-2</v>
      </c>
      <c r="P41">
        <f t="shared" si="6"/>
        <v>2.6353698264044434E-3</v>
      </c>
      <c r="Q41">
        <f t="shared" si="2"/>
        <v>-13.302759131783597</v>
      </c>
      <c r="R41">
        <f t="shared" si="3"/>
        <v>171.93004355067964</v>
      </c>
      <c r="S41">
        <f t="shared" si="4"/>
        <v>5.2707396528088868</v>
      </c>
    </row>
    <row r="42" spans="1:19" x14ac:dyDescent="0.2">
      <c r="A42" s="1">
        <v>35029</v>
      </c>
      <c r="B42">
        <v>2590</v>
      </c>
      <c r="C42">
        <v>2294.5</v>
      </c>
      <c r="D42">
        <f t="shared" si="0"/>
        <v>2.59</v>
      </c>
      <c r="E42">
        <f t="shared" si="0"/>
        <v>2.2945000000000002</v>
      </c>
      <c r="F42">
        <v>0</v>
      </c>
      <c r="G42">
        <v>0</v>
      </c>
      <c r="M42">
        <v>34</v>
      </c>
      <c r="N42">
        <f t="shared" si="5"/>
        <v>145.03900000000004</v>
      </c>
      <c r="O42">
        <f t="shared" si="1"/>
        <v>8.8597424897527088E-2</v>
      </c>
      <c r="P42">
        <f t="shared" si="6"/>
        <v>2.6324031221872657E-3</v>
      </c>
      <c r="Q42">
        <f t="shared" si="2"/>
        <v>-15.384232518683728</v>
      </c>
      <c r="R42">
        <f t="shared" si="3"/>
        <v>177.19484979505418</v>
      </c>
      <c r="S42">
        <f t="shared" si="4"/>
        <v>5.2648062443745314</v>
      </c>
    </row>
    <row r="43" spans="1:19" x14ac:dyDescent="0.2">
      <c r="A43" s="1">
        <v>35036</v>
      </c>
      <c r="B43">
        <v>2479</v>
      </c>
      <c r="C43">
        <v>3910</v>
      </c>
      <c r="D43">
        <f t="shared" si="0"/>
        <v>2.4790000000000001</v>
      </c>
      <c r="E43">
        <f t="shared" si="0"/>
        <v>3.91</v>
      </c>
      <c r="F43">
        <v>1</v>
      </c>
      <c r="G43">
        <v>0</v>
      </c>
      <c r="M43">
        <v>35</v>
      </c>
      <c r="N43">
        <f t="shared" si="5"/>
        <v>147.51800000000006</v>
      </c>
      <c r="O43">
        <f t="shared" si="1"/>
        <v>9.1226715670621017E-2</v>
      </c>
      <c r="P43">
        <f t="shared" si="6"/>
        <v>2.6292907730939286E-3</v>
      </c>
      <c r="Q43">
        <f t="shared" si="2"/>
        <v>-14.72784097908049</v>
      </c>
      <c r="R43">
        <f t="shared" si="3"/>
        <v>182.45343134124204</v>
      </c>
      <c r="S43">
        <f t="shared" si="4"/>
        <v>5.2585815461878571</v>
      </c>
    </row>
    <row r="44" spans="1:19" x14ac:dyDescent="0.2">
      <c r="A44" s="1">
        <v>35043</v>
      </c>
      <c r="B44">
        <v>2978</v>
      </c>
      <c r="C44">
        <v>5397.9</v>
      </c>
      <c r="D44">
        <f t="shared" si="0"/>
        <v>2.9780000000000002</v>
      </c>
      <c r="E44">
        <f t="shared" si="0"/>
        <v>5.3978999999999999</v>
      </c>
      <c r="F44">
        <v>1</v>
      </c>
      <c r="G44">
        <v>0</v>
      </c>
      <c r="M44">
        <v>36</v>
      </c>
      <c r="N44">
        <f t="shared" si="5"/>
        <v>150.49600000000007</v>
      </c>
      <c r="O44">
        <f t="shared" si="1"/>
        <v>9.3852757088159766E-2</v>
      </c>
      <c r="P44">
        <f t="shared" si="6"/>
        <v>2.6260414175387492E-3</v>
      </c>
      <c r="Q44">
        <f t="shared" si="2"/>
        <v>-17.696103083288257</v>
      </c>
      <c r="R44">
        <f t="shared" si="3"/>
        <v>187.70551417631953</v>
      </c>
      <c r="S44">
        <f t="shared" si="4"/>
        <v>5.2520828350774984</v>
      </c>
    </row>
    <row r="45" spans="1:19" x14ac:dyDescent="0.2">
      <c r="A45" s="1">
        <v>35050</v>
      </c>
      <c r="B45">
        <v>4167</v>
      </c>
      <c r="C45">
        <v>6417.2</v>
      </c>
      <c r="D45">
        <f t="shared" si="0"/>
        <v>4.1669999999999998</v>
      </c>
      <c r="E45">
        <f t="shared" si="0"/>
        <v>6.4172000000000002</v>
      </c>
      <c r="F45">
        <v>1</v>
      </c>
      <c r="G45">
        <v>0</v>
      </c>
      <c r="M45">
        <v>37</v>
      </c>
      <c r="N45">
        <f t="shared" si="5"/>
        <v>154.66300000000007</v>
      </c>
      <c r="O45">
        <f t="shared" si="1"/>
        <v>9.6475420102995257E-2</v>
      </c>
      <c r="P45">
        <f t="shared" si="6"/>
        <v>2.6226630148354912E-3</v>
      </c>
      <c r="Q45">
        <f t="shared" si="2"/>
        <v>-24.766835603086026</v>
      </c>
      <c r="R45">
        <f t="shared" si="3"/>
        <v>192.95084020599052</v>
      </c>
      <c r="S45">
        <f t="shared" si="4"/>
        <v>5.2453260296709825</v>
      </c>
    </row>
    <row r="46" spans="1:19" x14ac:dyDescent="0.2">
      <c r="A46" s="1">
        <v>35057</v>
      </c>
      <c r="B46">
        <v>8225</v>
      </c>
      <c r="C46">
        <v>6418</v>
      </c>
      <c r="D46">
        <f t="shared" si="0"/>
        <v>8.2249999999999996</v>
      </c>
      <c r="E46">
        <f t="shared" si="0"/>
        <v>6.4180000000000001</v>
      </c>
      <c r="F46">
        <v>1</v>
      </c>
      <c r="G46">
        <v>1</v>
      </c>
      <c r="M46">
        <v>38</v>
      </c>
      <c r="N46">
        <f t="shared" si="5"/>
        <v>162.88800000000006</v>
      </c>
      <c r="O46">
        <f t="shared" si="1"/>
        <v>9.9094583011252735E-2</v>
      </c>
      <c r="P46">
        <f t="shared" si="6"/>
        <v>2.6191629082574774E-3</v>
      </c>
      <c r="Q46">
        <f t="shared" si="2"/>
        <v>-48.896806718811646</v>
      </c>
      <c r="R46">
        <f t="shared" si="3"/>
        <v>198.18916602250547</v>
      </c>
      <c r="S46">
        <f t="shared" si="4"/>
        <v>5.2383258165149549</v>
      </c>
    </row>
    <row r="47" spans="1:19" x14ac:dyDescent="0.2">
      <c r="A47" s="1">
        <v>35064</v>
      </c>
      <c r="B47">
        <v>7502</v>
      </c>
      <c r="C47">
        <v>7969.2</v>
      </c>
      <c r="D47">
        <f t="shared" si="0"/>
        <v>7.5019999999999998</v>
      </c>
      <c r="E47">
        <f t="shared" si="0"/>
        <v>7.9691999999999998</v>
      </c>
      <c r="F47">
        <v>1</v>
      </c>
      <c r="G47">
        <v>0</v>
      </c>
      <c r="M47">
        <v>39</v>
      </c>
      <c r="N47">
        <f t="shared" si="5"/>
        <v>170.39000000000007</v>
      </c>
      <c r="O47">
        <f t="shared" si="1"/>
        <v>0.10171013090521941</v>
      </c>
      <c r="P47">
        <f t="shared" si="6"/>
        <v>2.6155478939666743E-3</v>
      </c>
      <c r="Q47">
        <f t="shared" si="2"/>
        <v>-44.60900519134325</v>
      </c>
      <c r="R47">
        <f t="shared" si="3"/>
        <v>203.42026181043883</v>
      </c>
      <c r="S47">
        <f t="shared" si="4"/>
        <v>5.2310957879333486</v>
      </c>
    </row>
    <row r="48" spans="1:19" x14ac:dyDescent="0.2">
      <c r="A48" s="1">
        <v>35071</v>
      </c>
      <c r="B48">
        <v>4967</v>
      </c>
      <c r="C48">
        <v>8870</v>
      </c>
      <c r="D48">
        <f t="shared" si="0"/>
        <v>4.9669999999999996</v>
      </c>
      <c r="E48">
        <f t="shared" si="0"/>
        <v>8.8699999999999992</v>
      </c>
      <c r="F48">
        <v>0</v>
      </c>
      <c r="G48">
        <v>0</v>
      </c>
      <c r="M48">
        <v>40</v>
      </c>
      <c r="N48">
        <f t="shared" si="5"/>
        <v>175.35700000000008</v>
      </c>
      <c r="O48">
        <f t="shared" si="1"/>
        <v>0.10432195517801912</v>
      </c>
      <c r="P48">
        <f t="shared" si="6"/>
        <v>2.6118242727997121E-3</v>
      </c>
      <c r="Q48">
        <f t="shared" si="2"/>
        <v>-29.542257424094714</v>
      </c>
      <c r="R48">
        <f t="shared" si="3"/>
        <v>208.64391035603825</v>
      </c>
      <c r="S48">
        <f t="shared" si="4"/>
        <v>5.2236485455994242</v>
      </c>
    </row>
    <row r="49" spans="1:19" x14ac:dyDescent="0.2">
      <c r="A49" s="1">
        <v>35078</v>
      </c>
      <c r="B49">
        <v>4283</v>
      </c>
      <c r="C49">
        <v>9017.9</v>
      </c>
      <c r="D49">
        <f t="shared" si="0"/>
        <v>4.2830000000000004</v>
      </c>
      <c r="E49">
        <f t="shared" si="0"/>
        <v>9.0178999999999991</v>
      </c>
      <c r="F49">
        <v>0</v>
      </c>
      <c r="G49">
        <v>0</v>
      </c>
      <c r="M49">
        <v>41</v>
      </c>
      <c r="N49">
        <f t="shared" si="5"/>
        <v>179.64000000000007</v>
      </c>
      <c r="O49">
        <f t="shared" si="1"/>
        <v>0.10692995307584763</v>
      </c>
      <c r="P49">
        <f t="shared" si="6"/>
        <v>2.6079978978285068E-3</v>
      </c>
      <c r="Q49">
        <f t="shared" si="2"/>
        <v>-25.480305564654842</v>
      </c>
      <c r="R49">
        <f t="shared" si="3"/>
        <v>213.85990615169527</v>
      </c>
      <c r="S49">
        <f t="shared" si="4"/>
        <v>5.2159957956570135</v>
      </c>
    </row>
    <row r="50" spans="1:19" x14ac:dyDescent="0.2">
      <c r="A50" s="1">
        <v>35085</v>
      </c>
      <c r="B50">
        <v>4694</v>
      </c>
      <c r="C50">
        <v>8945.7999999999993</v>
      </c>
      <c r="D50">
        <f t="shared" si="0"/>
        <v>4.694</v>
      </c>
      <c r="E50">
        <f t="shared" si="0"/>
        <v>8.9457999999999984</v>
      </c>
      <c r="F50">
        <v>0</v>
      </c>
      <c r="G50">
        <v>0</v>
      </c>
      <c r="M50">
        <v>42</v>
      </c>
      <c r="N50">
        <f t="shared" si="5"/>
        <v>184.33400000000006</v>
      </c>
      <c r="O50">
        <f t="shared" si="1"/>
        <v>0.10953402729387263</v>
      </c>
      <c r="P50">
        <f t="shared" si="6"/>
        <v>2.6040742180249987E-3</v>
      </c>
      <c r="Q50">
        <f t="shared" si="2"/>
        <v>-27.932482783111528</v>
      </c>
      <c r="R50">
        <f t="shared" si="3"/>
        <v>219.06805458774525</v>
      </c>
      <c r="S50">
        <f t="shared" si="4"/>
        <v>5.2081484360499974</v>
      </c>
    </row>
    <row r="51" spans="1:19" x14ac:dyDescent="0.2">
      <c r="A51" s="1">
        <v>35092</v>
      </c>
      <c r="B51">
        <v>5030</v>
      </c>
      <c r="C51">
        <v>9594.4</v>
      </c>
      <c r="D51">
        <f t="shared" si="0"/>
        <v>5.03</v>
      </c>
      <c r="E51">
        <f t="shared" si="0"/>
        <v>9.5944000000000003</v>
      </c>
      <c r="F51">
        <v>0</v>
      </c>
      <c r="G51">
        <v>0</v>
      </c>
      <c r="M51">
        <v>43</v>
      </c>
      <c r="N51">
        <f t="shared" si="5"/>
        <v>189.36400000000006</v>
      </c>
      <c r="O51">
        <f t="shared" si="1"/>
        <v>0.11213408560638105</v>
      </c>
      <c r="P51">
        <f t="shared" si="6"/>
        <v>2.6000583125084242E-3</v>
      </c>
      <c r="Q51">
        <f t="shared" si="2"/>
        <v>-29.939673673781286</v>
      </c>
      <c r="R51">
        <f t="shared" si="3"/>
        <v>224.2681712127621</v>
      </c>
      <c r="S51">
        <f t="shared" si="4"/>
        <v>5.2001166250168485</v>
      </c>
    </row>
    <row r="52" spans="1:19" x14ac:dyDescent="0.2">
      <c r="A52" s="1">
        <v>35099</v>
      </c>
      <c r="B52">
        <v>5580</v>
      </c>
      <c r="C52">
        <v>9960.7000000000007</v>
      </c>
      <c r="D52">
        <f t="shared" si="0"/>
        <v>5.58</v>
      </c>
      <c r="E52">
        <f t="shared" si="0"/>
        <v>9.960700000000001</v>
      </c>
      <c r="F52">
        <v>0</v>
      </c>
      <c r="G52">
        <v>0</v>
      </c>
      <c r="M52">
        <v>44</v>
      </c>
      <c r="N52">
        <f t="shared" si="5"/>
        <v>194.94400000000007</v>
      </c>
      <c r="O52">
        <f t="shared" si="1"/>
        <v>0.11473004053565561</v>
      </c>
      <c r="P52">
        <f t="shared" si="6"/>
        <v>2.5959549292745576E-3</v>
      </c>
      <c r="Q52">
        <f t="shared" si="2"/>
        <v>-33.222208697777276</v>
      </c>
      <c r="R52">
        <f t="shared" si="3"/>
        <v>229.46008107131121</v>
      </c>
      <c r="S52">
        <f t="shared" si="4"/>
        <v>5.1919098585491152</v>
      </c>
    </row>
    <row r="53" spans="1:19" x14ac:dyDescent="0.2">
      <c r="A53" s="1">
        <v>35106</v>
      </c>
      <c r="B53">
        <v>6933</v>
      </c>
      <c r="C53">
        <v>10371.700000000001</v>
      </c>
      <c r="D53">
        <f t="shared" si="0"/>
        <v>6.9329999999999998</v>
      </c>
      <c r="E53">
        <f t="shared" si="0"/>
        <v>10.371700000000001</v>
      </c>
      <c r="F53">
        <v>0</v>
      </c>
      <c r="G53">
        <v>0</v>
      </c>
      <c r="M53">
        <v>45</v>
      </c>
      <c r="N53">
        <f t="shared" si="5"/>
        <v>201.87700000000007</v>
      </c>
      <c r="O53">
        <f t="shared" si="1"/>
        <v>0.11732180904143519</v>
      </c>
      <c r="P53">
        <f t="shared" si="6"/>
        <v>2.5917685057795792E-3</v>
      </c>
      <c r="Q53">
        <f t="shared" si="2"/>
        <v>-41.28889091601684</v>
      </c>
      <c r="R53">
        <f t="shared" si="3"/>
        <v>234.64361808287038</v>
      </c>
      <c r="S53">
        <f t="shared" si="4"/>
        <v>5.1835370115591584</v>
      </c>
    </row>
    <row r="54" spans="1:19" x14ac:dyDescent="0.2">
      <c r="A54" s="1">
        <v>35113</v>
      </c>
      <c r="B54">
        <v>8967</v>
      </c>
      <c r="C54">
        <v>9660.7000000000007</v>
      </c>
      <c r="D54">
        <f t="shared" si="0"/>
        <v>8.9670000000000005</v>
      </c>
      <c r="E54">
        <f t="shared" si="0"/>
        <v>9.6607000000000003</v>
      </c>
      <c r="F54">
        <v>0</v>
      </c>
      <c r="G54">
        <v>0</v>
      </c>
      <c r="M54">
        <v>46</v>
      </c>
      <c r="N54">
        <f t="shared" si="5"/>
        <v>210.84400000000008</v>
      </c>
      <c r="O54">
        <f t="shared" si="1"/>
        <v>0.11990931224802714</v>
      </c>
      <c r="P54">
        <f t="shared" si="6"/>
        <v>2.5875032065919568E-3</v>
      </c>
      <c r="Q54">
        <f t="shared" si="2"/>
        <v>-53.416973888082182</v>
      </c>
      <c r="R54">
        <f t="shared" si="3"/>
        <v>239.8186244960543</v>
      </c>
      <c r="S54">
        <f t="shared" si="4"/>
        <v>5.1750064131839135</v>
      </c>
    </row>
    <row r="55" spans="1:19" x14ac:dyDescent="0.2">
      <c r="A55" s="1">
        <v>35120</v>
      </c>
      <c r="B55">
        <v>9443</v>
      </c>
      <c r="C55">
        <v>10335.700000000001</v>
      </c>
      <c r="D55">
        <f t="shared" si="0"/>
        <v>9.4429999999999996</v>
      </c>
      <c r="E55">
        <f t="shared" si="0"/>
        <v>10.335700000000001</v>
      </c>
      <c r="F55">
        <v>0</v>
      </c>
      <c r="G55">
        <v>0</v>
      </c>
      <c r="M55">
        <v>47</v>
      </c>
      <c r="N55">
        <f t="shared" si="5"/>
        <v>220.28700000000009</v>
      </c>
      <c r="O55">
        <f t="shared" si="1"/>
        <v>0.12249247518197692</v>
      </c>
      <c r="P55">
        <f t="shared" si="6"/>
        <v>2.5831629339497786E-3</v>
      </c>
      <c r="Q55">
        <f t="shared" si="2"/>
        <v>-56.268388312177848</v>
      </c>
      <c r="R55">
        <f t="shared" si="3"/>
        <v>244.98495036395386</v>
      </c>
      <c r="S55">
        <f t="shared" si="4"/>
        <v>5.1663258678995572</v>
      </c>
    </row>
    <row r="56" spans="1:19" x14ac:dyDescent="0.2">
      <c r="A56" s="1">
        <v>35127</v>
      </c>
      <c r="B56">
        <v>9011</v>
      </c>
      <c r="C56">
        <v>8846.4</v>
      </c>
      <c r="D56">
        <f t="shared" si="0"/>
        <v>9.0109999999999992</v>
      </c>
      <c r="E56">
        <f t="shared" si="0"/>
        <v>8.8463999999999992</v>
      </c>
      <c r="F56">
        <v>0</v>
      </c>
      <c r="G56">
        <v>0</v>
      </c>
      <c r="M56">
        <v>48</v>
      </c>
      <c r="N56">
        <f t="shared" si="5"/>
        <v>229.29800000000009</v>
      </c>
      <c r="O56">
        <f t="shared" si="1"/>
        <v>0.12507122654221425</v>
      </c>
      <c r="P56">
        <f t="shared" si="6"/>
        <v>2.5787513602373302E-3</v>
      </c>
      <c r="Q56">
        <f t="shared" si="2"/>
        <v>-53.709614644523661</v>
      </c>
      <c r="R56">
        <f t="shared" si="3"/>
        <v>250.1424530844285</v>
      </c>
      <c r="S56">
        <f t="shared" si="4"/>
        <v>5.1575027204746604</v>
      </c>
    </row>
    <row r="57" spans="1:19" x14ac:dyDescent="0.2">
      <c r="A57" s="1">
        <v>35134</v>
      </c>
      <c r="B57">
        <v>10025</v>
      </c>
      <c r="C57">
        <v>8282.4</v>
      </c>
      <c r="D57">
        <f t="shared" si="0"/>
        <v>10.025</v>
      </c>
      <c r="E57">
        <f t="shared" si="0"/>
        <v>8.2823999999999991</v>
      </c>
      <c r="F57">
        <v>0</v>
      </c>
      <c r="G57">
        <v>0</v>
      </c>
      <c r="M57">
        <v>49</v>
      </c>
      <c r="N57">
        <f t="shared" si="5"/>
        <v>239.32300000000009</v>
      </c>
      <c r="O57">
        <f t="shared" si="1"/>
        <v>0.1276454984803248</v>
      </c>
      <c r="P57">
        <f t="shared" si="6"/>
        <v>2.5742719381105506E-3</v>
      </c>
      <c r="Q57">
        <f t="shared" si="2"/>
        <v>-59.770939986452866</v>
      </c>
      <c r="R57">
        <f t="shared" si="3"/>
        <v>255.29099696064961</v>
      </c>
      <c r="S57">
        <f t="shared" si="4"/>
        <v>5.1485438762211011</v>
      </c>
    </row>
    <row r="58" spans="1:19" x14ac:dyDescent="0.2">
      <c r="A58" s="1">
        <v>35141</v>
      </c>
      <c r="B58">
        <v>10601</v>
      </c>
      <c r="C58">
        <v>8033.3</v>
      </c>
      <c r="D58">
        <f t="shared" si="0"/>
        <v>10.601000000000001</v>
      </c>
      <c r="E58">
        <f t="shared" si="0"/>
        <v>8.0333000000000006</v>
      </c>
      <c r="F58">
        <v>0</v>
      </c>
      <c r="G58">
        <v>0</v>
      </c>
      <c r="M58">
        <v>50</v>
      </c>
      <c r="N58">
        <f t="shared" si="5"/>
        <v>249.92400000000009</v>
      </c>
      <c r="O58">
        <f t="shared" si="1"/>
        <v>0.13021522640301475</v>
      </c>
      <c r="P58">
        <f t="shared" si="6"/>
        <v>2.5697279226899461E-3</v>
      </c>
      <c r="Q58">
        <f t="shared" si="2"/>
        <v>-63.223889630023351</v>
      </c>
      <c r="R58">
        <f t="shared" si="3"/>
        <v>260.43045280602951</v>
      </c>
      <c r="S58">
        <f t="shared" si="4"/>
        <v>5.1394558453798922</v>
      </c>
    </row>
    <row r="59" spans="1:19" x14ac:dyDescent="0.2">
      <c r="A59" s="1">
        <v>35148</v>
      </c>
      <c r="B59">
        <v>11083</v>
      </c>
      <c r="C59">
        <v>6769.2</v>
      </c>
      <c r="D59">
        <f t="shared" si="0"/>
        <v>11.083</v>
      </c>
      <c r="E59">
        <f t="shared" si="0"/>
        <v>6.7691999999999997</v>
      </c>
      <c r="F59">
        <v>0</v>
      </c>
      <c r="G59">
        <v>0</v>
      </c>
      <c r="M59">
        <v>51</v>
      </c>
      <c r="N59">
        <f t="shared" si="5"/>
        <v>261.00700000000012</v>
      </c>
      <c r="O59">
        <f t="shared" si="1"/>
        <v>0.13278034878915568</v>
      </c>
      <c r="P59">
        <f t="shared" si="6"/>
        <v>2.5651223861409278E-3</v>
      </c>
      <c r="Q59">
        <f t="shared" si="2"/>
        <v>-66.118397137899365</v>
      </c>
      <c r="R59">
        <f t="shared" si="3"/>
        <v>265.56069757831136</v>
      </c>
      <c r="S59">
        <f t="shared" si="4"/>
        <v>5.1302447722818556</v>
      </c>
    </row>
    <row r="60" spans="1:19" x14ac:dyDescent="0.2">
      <c r="A60" s="1">
        <v>35155</v>
      </c>
      <c r="B60">
        <v>11136</v>
      </c>
      <c r="C60">
        <v>5454</v>
      </c>
      <c r="D60">
        <f t="shared" si="0"/>
        <v>11.135999999999999</v>
      </c>
      <c r="E60">
        <f t="shared" si="0"/>
        <v>5.4539999999999997</v>
      </c>
      <c r="F60">
        <v>0</v>
      </c>
      <c r="G60">
        <v>0</v>
      </c>
      <c r="M60">
        <v>52</v>
      </c>
      <c r="N60">
        <f t="shared" si="5"/>
        <v>272.14300000000014</v>
      </c>
      <c r="O60">
        <f t="shared" si="1"/>
        <v>0.13534080701670159</v>
      </c>
      <c r="P60">
        <f t="shared" si="6"/>
        <v>2.5604582275459142E-3</v>
      </c>
      <c r="Q60">
        <f t="shared" si="2"/>
        <v>-66.454848844732638</v>
      </c>
      <c r="R60">
        <f t="shared" si="3"/>
        <v>270.68161403340321</v>
      </c>
      <c r="S60">
        <f t="shared" si="4"/>
        <v>5.1209164550918285</v>
      </c>
    </row>
    <row r="61" spans="1:19" x14ac:dyDescent="0.2">
      <c r="M61" s="3" t="s">
        <v>10</v>
      </c>
      <c r="Q61">
        <f>(B2-N60)*LN(1-O60)</f>
        <v>-251.26469926192951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>
      <selection activeCell="V14" sqref="V14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23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>
        <v>150.95304699543439</v>
      </c>
    </row>
    <row r="2" spans="1:23" x14ac:dyDescent="0.2">
      <c r="A2" s="2" t="s">
        <v>12</v>
      </c>
      <c r="B2">
        <f>B1/1000</f>
        <v>2000</v>
      </c>
      <c r="I2" s="2" t="s">
        <v>87</v>
      </c>
      <c r="J2">
        <f>CORREL(R12:R63,N12:N63)</f>
        <v>0.99913372840821357</v>
      </c>
      <c r="K2">
        <f>CORREL(S12:S63,D12:D63)</f>
        <v>0.86768528013809165</v>
      </c>
      <c r="M2" s="2" t="s">
        <v>14</v>
      </c>
      <c r="N2">
        <v>66544.221312095367</v>
      </c>
    </row>
    <row r="3" spans="1:23" x14ac:dyDescent="0.2">
      <c r="I3" s="2" t="s">
        <v>88</v>
      </c>
      <c r="J3">
        <f>AVERAGE(V12:V63)</f>
        <v>2.1008371771269516</v>
      </c>
      <c r="K3">
        <f>AVERAGE(W12:W63)</f>
        <v>17.536725374111732</v>
      </c>
      <c r="M3" s="2" t="s">
        <v>19</v>
      </c>
      <c r="N3">
        <v>1.0351812454762546</v>
      </c>
    </row>
    <row r="4" spans="1:23" x14ac:dyDescent="0.2">
      <c r="M4" s="2" t="s">
        <v>16</v>
      </c>
      <c r="N4">
        <v>3.5019673496237559E-2</v>
      </c>
    </row>
    <row r="5" spans="1:23" x14ac:dyDescent="0.2">
      <c r="M5" s="2" t="s">
        <v>22</v>
      </c>
      <c r="N5">
        <v>0.17275288540428499</v>
      </c>
    </row>
    <row r="6" spans="1:23" x14ac:dyDescent="0.2">
      <c r="M6" s="2" t="s">
        <v>23</v>
      </c>
      <c r="N6">
        <v>0.60784931542015597</v>
      </c>
    </row>
    <row r="7" spans="1:23" x14ac:dyDescent="0.2">
      <c r="M7" s="2" t="s">
        <v>35</v>
      </c>
      <c r="N7">
        <v>-5.3037224755717392E-2</v>
      </c>
      <c r="O7" s="2" t="s">
        <v>48</v>
      </c>
      <c r="P7">
        <v>0.31120244670663977</v>
      </c>
    </row>
    <row r="8" spans="1:23" x14ac:dyDescent="0.2">
      <c r="M8" s="2" t="s">
        <v>36</v>
      </c>
      <c r="N8">
        <v>-0.46384035003723023</v>
      </c>
      <c r="O8" s="2" t="s">
        <v>49</v>
      </c>
      <c r="P8" s="2">
        <v>0.40122881201223382</v>
      </c>
    </row>
    <row r="9" spans="1:23" x14ac:dyDescent="0.2">
      <c r="M9" s="2" t="s">
        <v>37</v>
      </c>
      <c r="N9">
        <v>0.57242140075888848</v>
      </c>
      <c r="O9" s="2" t="s">
        <v>50</v>
      </c>
      <c r="P9">
        <v>0.99999000000000005</v>
      </c>
    </row>
    <row r="10" spans="1:23" x14ac:dyDescent="0.2">
      <c r="M10" s="2" t="s">
        <v>38</v>
      </c>
      <c r="N10">
        <v>-0.89381544585843453</v>
      </c>
      <c r="O10" s="2" t="s">
        <v>51</v>
      </c>
      <c r="P10">
        <v>0.95101959515153134</v>
      </c>
    </row>
    <row r="11" spans="1:23" x14ac:dyDescent="0.2">
      <c r="Q11">
        <f>SUM(Q13:Q65)</f>
        <v>-1845.2530000033796</v>
      </c>
    </row>
    <row r="12" spans="1:23" x14ac:dyDescent="0.2">
      <c r="A12" t="s">
        <v>1</v>
      </c>
      <c r="B12" t="s">
        <v>2</v>
      </c>
      <c r="C12" t="s">
        <v>0</v>
      </c>
      <c r="D12" s="2" t="s">
        <v>8</v>
      </c>
      <c r="E12" s="2" t="s">
        <v>9</v>
      </c>
      <c r="F12" s="2" t="s">
        <v>20</v>
      </c>
      <c r="G12" s="2" t="s">
        <v>21</v>
      </c>
      <c r="H12" s="2" t="s">
        <v>32</v>
      </c>
      <c r="I12" s="2" t="s">
        <v>33</v>
      </c>
      <c r="J12" s="2" t="s">
        <v>34</v>
      </c>
      <c r="K12" s="2" t="s">
        <v>31</v>
      </c>
      <c r="M12" s="2" t="s">
        <v>1</v>
      </c>
      <c r="N12" s="2" t="s">
        <v>3</v>
      </c>
      <c r="O12" s="2" t="s">
        <v>6</v>
      </c>
      <c r="P12" s="2" t="s">
        <v>15</v>
      </c>
      <c r="Q12" s="2" t="s">
        <v>7</v>
      </c>
      <c r="R12" s="2" t="s">
        <v>28</v>
      </c>
      <c r="S12" s="2" t="s">
        <v>26</v>
      </c>
      <c r="T12" s="2" t="s">
        <v>17</v>
      </c>
      <c r="U12" s="2" t="s">
        <v>24</v>
      </c>
      <c r="V12" s="2" t="s">
        <v>91</v>
      </c>
      <c r="W12" s="2" t="s">
        <v>92</v>
      </c>
    </row>
    <row r="13" spans="1:23" x14ac:dyDescent="0.2">
      <c r="A13" s="1">
        <v>34798</v>
      </c>
      <c r="B13">
        <v>5250</v>
      </c>
      <c r="C13">
        <v>1709.8</v>
      </c>
      <c r="D13">
        <f>B13/1000</f>
        <v>5.25</v>
      </c>
      <c r="E13">
        <f>C13/1000</f>
        <v>1.7098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</v>
      </c>
      <c r="N13">
        <f>D13</f>
        <v>5.25</v>
      </c>
      <c r="O13">
        <f>1-($N$2/($N$2+U13))^$N$1</f>
        <v>2.4055217522294114E-3</v>
      </c>
      <c r="P13">
        <f>O13</f>
        <v>2.4055217522294114E-3</v>
      </c>
      <c r="Q13">
        <f>D13*LN(P13)</f>
        <v>-31.657439384337888</v>
      </c>
      <c r="R13">
        <f>$B$2*O13</f>
        <v>4.8110435044588229</v>
      </c>
      <c r="S13">
        <f>$B$2*P13</f>
        <v>4.8110435044588229</v>
      </c>
      <c r="T13">
        <f t="array" ref="T13">EXP(SUMPRODUCT(TRANSPOSE(N$4:N$10),E13:K13))</f>
        <v>1.061705564072646</v>
      </c>
      <c r="U13" s="4">
        <f>M13^N3*T13</f>
        <v>1.061705564072646</v>
      </c>
      <c r="V13">
        <f>100*ABS(R13-N13)/N13</f>
        <v>8.3610761055462302</v>
      </c>
      <c r="W13">
        <f>100*ABS(S13-D13)/D13</f>
        <v>8.3610761055462302</v>
      </c>
    </row>
    <row r="14" spans="1:23" x14ac:dyDescent="0.2">
      <c r="A14" s="1">
        <v>34805</v>
      </c>
      <c r="B14">
        <v>5482</v>
      </c>
      <c r="C14">
        <v>2748</v>
      </c>
      <c r="D14">
        <f t="shared" ref="D14:E64" si="0">B14/1000</f>
        <v>5.4820000000000002</v>
      </c>
      <c r="E14">
        <f t="shared" si="0"/>
        <v>2.7480000000000002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2</v>
      </c>
      <c r="N14">
        <f>D14+N13</f>
        <v>10.731999999999999</v>
      </c>
      <c r="O14">
        <f t="shared" ref="O14:O64" si="1">1-($N$2/($N$2+U14))^$N$1</f>
        <v>5.0166542141284465E-3</v>
      </c>
      <c r="P14">
        <f>O14-O13</f>
        <v>2.611132461899035E-3</v>
      </c>
      <c r="Q14">
        <f t="shared" ref="Q14:Q64" si="2">D14*LN(P14)</f>
        <v>-32.606778438023468</v>
      </c>
      <c r="R14">
        <f t="shared" ref="R14:R64" si="3">$B$2*O14</f>
        <v>10.033308428256893</v>
      </c>
      <c r="S14">
        <f t="shared" ref="S14:S64" si="4">$B$2*P14</f>
        <v>5.2222649237980701</v>
      </c>
      <c r="T14">
        <f t="array" ref="T14">EXP(SUMPRODUCT(TRANSPOSE(N$4:N$10),E14:K14))</f>
        <v>1.1010167408621292</v>
      </c>
      <c r="U14">
        <f>U13+(M14^$N$3-M13^$N$3)*T14</f>
        <v>2.2170807036924183</v>
      </c>
      <c r="V14">
        <f t="shared" ref="V14:V64" si="5">100*ABS(R14-N14)/N14</f>
        <v>6.5103575451277145</v>
      </c>
      <c r="W14">
        <f t="shared" ref="W14:W64" si="6">100*ABS(S14-D14)/D14</f>
        <v>4.7379619883606372</v>
      </c>
    </row>
    <row r="15" spans="1:23" x14ac:dyDescent="0.2">
      <c r="A15" s="1">
        <v>34812</v>
      </c>
      <c r="B15">
        <v>4980</v>
      </c>
      <c r="C15">
        <v>4595.8999999999996</v>
      </c>
      <c r="D15">
        <f t="shared" si="0"/>
        <v>4.9800000000000004</v>
      </c>
      <c r="E15">
        <f t="shared" si="0"/>
        <v>4.5958999999999994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3</v>
      </c>
      <c r="N15">
        <f t="shared" ref="N15:N64" si="7">D15+N14</f>
        <v>15.712</v>
      </c>
      <c r="O15">
        <f t="shared" si="1"/>
        <v>7.8462593387285118E-3</v>
      </c>
      <c r="P15">
        <f t="shared" ref="P15:P64" si="8">O15-O14</f>
        <v>2.8296051246000653E-3</v>
      </c>
      <c r="Q15">
        <f t="shared" si="2"/>
        <v>-29.220738182849477</v>
      </c>
      <c r="R15">
        <f t="shared" si="3"/>
        <v>15.692518677457024</v>
      </c>
      <c r="S15">
        <f t="shared" si="4"/>
        <v>5.6592102492001306</v>
      </c>
      <c r="T15">
        <f t="array" ref="T15">EXP(SUMPRODUCT(TRANSPOSE(N$4:N$10),E15:K15))</f>
        <v>1.1746226151615962</v>
      </c>
      <c r="U15">
        <f t="shared" ref="U15:U64" si="9">U14+(M15^$N$3-M14^$N$3)*T15</f>
        <v>3.4725766752306848</v>
      </c>
      <c r="V15">
        <f t="shared" si="5"/>
        <v>0.12399008746802563</v>
      </c>
      <c r="W15">
        <f t="shared" si="6"/>
        <v>13.638760024099</v>
      </c>
    </row>
    <row r="16" spans="1:23" x14ac:dyDescent="0.2">
      <c r="A16" s="1">
        <v>34819</v>
      </c>
      <c r="B16">
        <v>5517</v>
      </c>
      <c r="C16">
        <v>6801.8</v>
      </c>
      <c r="D16">
        <f t="shared" si="0"/>
        <v>5.5170000000000003</v>
      </c>
      <c r="E16">
        <f t="shared" si="0"/>
        <v>6.8018000000000001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4</v>
      </c>
      <c r="N16">
        <f t="shared" si="7"/>
        <v>21.228999999999999</v>
      </c>
      <c r="O16">
        <f t="shared" si="1"/>
        <v>1.0930597197562952E-2</v>
      </c>
      <c r="P16">
        <f t="shared" si="8"/>
        <v>3.0843378588344406E-3</v>
      </c>
      <c r="Q16">
        <f t="shared" si="2"/>
        <v>-31.896084634927355</v>
      </c>
      <c r="R16">
        <f t="shared" si="3"/>
        <v>21.861194395125906</v>
      </c>
      <c r="S16">
        <f t="shared" si="4"/>
        <v>6.1686757176688811</v>
      </c>
      <c r="T16">
        <f t="array" ref="T16">EXP(SUMPRODUCT(TRANSPOSE(N$4:N$10),E16:K16))</f>
        <v>1.2689589186356856</v>
      </c>
      <c r="U16">
        <f t="shared" si="9"/>
        <v>4.8452098913997066</v>
      </c>
      <c r="V16">
        <f t="shared" si="5"/>
        <v>2.9779753880347979</v>
      </c>
      <c r="W16">
        <f t="shared" si="6"/>
        <v>11.81213916383688</v>
      </c>
    </row>
    <row r="17" spans="1:23" x14ac:dyDescent="0.2">
      <c r="A17" s="1">
        <v>34826</v>
      </c>
      <c r="B17">
        <v>6563</v>
      </c>
      <c r="C17">
        <v>8056.5</v>
      </c>
      <c r="D17">
        <f t="shared" si="0"/>
        <v>6.5629999999999997</v>
      </c>
      <c r="E17">
        <f t="shared" si="0"/>
        <v>8.0564999999999998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5</v>
      </c>
      <c r="N17">
        <f t="shared" si="7"/>
        <v>27.791999999999998</v>
      </c>
      <c r="O17">
        <f t="shared" si="1"/>
        <v>1.4171800558168468E-2</v>
      </c>
      <c r="P17">
        <f t="shared" si="8"/>
        <v>3.2412033606055157E-3</v>
      </c>
      <c r="Q17">
        <f t="shared" si="2"/>
        <v>-37.617873036963069</v>
      </c>
      <c r="R17">
        <f t="shared" si="3"/>
        <v>28.343601116336934</v>
      </c>
      <c r="S17">
        <f t="shared" si="4"/>
        <v>6.4824067212110315</v>
      </c>
      <c r="T17">
        <f t="array" ref="T17">EXP(SUMPRODUCT(TRANSPOSE(N$4:N$10),E17:K17))</f>
        <v>1.3259590375208399</v>
      </c>
      <c r="U17">
        <f t="shared" si="9"/>
        <v>6.292304380779532</v>
      </c>
      <c r="V17">
        <f t="shared" si="5"/>
        <v>1.9847478279250732</v>
      </c>
      <c r="W17">
        <f t="shared" si="6"/>
        <v>1.2279944962512308</v>
      </c>
    </row>
    <row r="18" spans="1:23" x14ac:dyDescent="0.2">
      <c r="A18" s="1">
        <v>34833</v>
      </c>
      <c r="B18">
        <v>6555</v>
      </c>
      <c r="C18">
        <v>9496.5</v>
      </c>
      <c r="D18">
        <f t="shared" si="0"/>
        <v>6.5549999999999997</v>
      </c>
      <c r="E18">
        <f t="shared" si="0"/>
        <v>9.4964999999999993</v>
      </c>
      <c r="F18">
        <v>0</v>
      </c>
      <c r="G18">
        <v>0</v>
      </c>
      <c r="H18">
        <f>$P$7^(M18-$M$18)</f>
        <v>1</v>
      </c>
      <c r="I18">
        <v>0</v>
      </c>
      <c r="J18">
        <v>0</v>
      </c>
      <c r="K18">
        <v>0</v>
      </c>
      <c r="M18">
        <v>6</v>
      </c>
      <c r="N18">
        <f t="shared" si="7"/>
        <v>34.346999999999994</v>
      </c>
      <c r="O18">
        <f t="shared" si="1"/>
        <v>1.7416774536124779E-2</v>
      </c>
      <c r="P18">
        <f t="shared" si="8"/>
        <v>3.2449739779563114E-3</v>
      </c>
      <c r="Q18">
        <f t="shared" si="2"/>
        <v>-37.564397298995907</v>
      </c>
      <c r="R18">
        <f t="shared" si="3"/>
        <v>34.833549072249561</v>
      </c>
      <c r="S18">
        <f t="shared" si="4"/>
        <v>6.4899479559126227</v>
      </c>
      <c r="T18">
        <f t="array" ref="T18">EXP(SUMPRODUCT(TRANSPOSE(N$4:N$10),E18:K18))</f>
        <v>1.3225042582597835</v>
      </c>
      <c r="U18">
        <f t="shared" si="9"/>
        <v>7.7458879365133164</v>
      </c>
      <c r="V18">
        <f t="shared" si="5"/>
        <v>1.4165693430272412</v>
      </c>
      <c r="W18">
        <f t="shared" si="6"/>
        <v>0.99240341857173109</v>
      </c>
    </row>
    <row r="19" spans="1:23" x14ac:dyDescent="0.2">
      <c r="A19" s="1">
        <v>34840</v>
      </c>
      <c r="B19">
        <v>6413</v>
      </c>
      <c r="C19">
        <v>9218.1</v>
      </c>
      <c r="D19">
        <f t="shared" si="0"/>
        <v>6.4130000000000003</v>
      </c>
      <c r="E19">
        <f t="shared" si="0"/>
        <v>9.2180999999999997</v>
      </c>
      <c r="F19">
        <v>0</v>
      </c>
      <c r="G19">
        <v>0</v>
      </c>
      <c r="H19">
        <f t="shared" ref="H19:H64" si="10">$P$7^(M19-$M$18)</f>
        <v>0.31120244670663977</v>
      </c>
      <c r="I19">
        <v>0</v>
      </c>
      <c r="J19">
        <v>0</v>
      </c>
      <c r="K19">
        <v>0</v>
      </c>
      <c r="M19">
        <v>7</v>
      </c>
      <c r="N19">
        <f t="shared" si="7"/>
        <v>40.759999999999991</v>
      </c>
      <c r="O19">
        <f t="shared" si="1"/>
        <v>2.0758229504353909E-2</v>
      </c>
      <c r="P19">
        <f t="shared" si="8"/>
        <v>3.3414549682291295E-3</v>
      </c>
      <c r="Q19">
        <f t="shared" si="2"/>
        <v>-36.562750801072703</v>
      </c>
      <c r="R19">
        <f t="shared" si="3"/>
        <v>41.51645900870782</v>
      </c>
      <c r="S19">
        <f t="shared" si="4"/>
        <v>6.6829099364582589</v>
      </c>
      <c r="T19">
        <f t="array" ref="T19">EXP(SUMPRODUCT(TRANSPOSE(N$4:N$10),E19:K19))</f>
        <v>1.3584027189356975</v>
      </c>
      <c r="U19">
        <f t="shared" si="9"/>
        <v>9.2477487243383827</v>
      </c>
      <c r="V19">
        <f t="shared" si="5"/>
        <v>1.8558856935913368</v>
      </c>
      <c r="W19">
        <f t="shared" si="6"/>
        <v>4.208793645068746</v>
      </c>
    </row>
    <row r="20" spans="1:23" x14ac:dyDescent="0.2">
      <c r="A20" s="1">
        <v>34847</v>
      </c>
      <c r="B20">
        <v>6531</v>
      </c>
      <c r="C20">
        <v>8893.4</v>
      </c>
      <c r="D20">
        <f t="shared" si="0"/>
        <v>6.5309999999999997</v>
      </c>
      <c r="E20">
        <f t="shared" si="0"/>
        <v>8.8933999999999997</v>
      </c>
      <c r="F20">
        <v>0</v>
      </c>
      <c r="G20">
        <v>0</v>
      </c>
      <c r="H20">
        <f t="shared" si="10"/>
        <v>9.6846962836198966E-2</v>
      </c>
      <c r="I20">
        <v>0</v>
      </c>
      <c r="J20">
        <v>0</v>
      </c>
      <c r="K20">
        <v>0</v>
      </c>
      <c r="M20">
        <v>8</v>
      </c>
      <c r="N20">
        <f t="shared" si="7"/>
        <v>47.29099999999999</v>
      </c>
      <c r="O20">
        <f t="shared" si="1"/>
        <v>2.4105045416801141E-2</v>
      </c>
      <c r="P20">
        <f t="shared" si="8"/>
        <v>3.3468159124472319E-3</v>
      </c>
      <c r="Q20">
        <f t="shared" si="2"/>
        <v>-37.225040205313491</v>
      </c>
      <c r="R20">
        <f t="shared" si="3"/>
        <v>48.21009083360228</v>
      </c>
      <c r="S20">
        <f t="shared" si="4"/>
        <v>6.6936318248944637</v>
      </c>
      <c r="T20">
        <f t="array" ref="T20">EXP(SUMPRODUCT(TRANSPOSE(N$4:N$10),E20:K20))</f>
        <v>1.3583999097501365</v>
      </c>
      <c r="U20">
        <f t="shared" si="9"/>
        <v>10.757199136947561</v>
      </c>
      <c r="V20">
        <f t="shared" si="5"/>
        <v>1.943479380013724</v>
      </c>
      <c r="W20">
        <f t="shared" si="6"/>
        <v>2.4901519659235039</v>
      </c>
    </row>
    <row r="21" spans="1:23" x14ac:dyDescent="0.2">
      <c r="A21" s="1">
        <v>34854</v>
      </c>
      <c r="B21">
        <v>6875</v>
      </c>
      <c r="C21">
        <v>8178.5</v>
      </c>
      <c r="D21">
        <f t="shared" si="0"/>
        <v>6.875</v>
      </c>
      <c r="E21">
        <f t="shared" si="0"/>
        <v>8.1784999999999997</v>
      </c>
      <c r="F21">
        <v>0</v>
      </c>
      <c r="G21">
        <v>0</v>
      </c>
      <c r="H21">
        <f t="shared" si="10"/>
        <v>3.0139011790732129E-2</v>
      </c>
      <c r="I21">
        <v>0</v>
      </c>
      <c r="J21">
        <v>0</v>
      </c>
      <c r="K21">
        <v>0</v>
      </c>
      <c r="M21">
        <v>9</v>
      </c>
      <c r="N21">
        <f t="shared" si="7"/>
        <v>54.16599999999999</v>
      </c>
      <c r="O21">
        <f t="shared" si="1"/>
        <v>2.7383931504883052E-2</v>
      </c>
      <c r="P21">
        <f t="shared" si="8"/>
        <v>3.2788860880819115E-3</v>
      </c>
      <c r="Q21">
        <f t="shared" si="2"/>
        <v>-39.326729210709878</v>
      </c>
      <c r="R21">
        <f t="shared" si="3"/>
        <v>54.767863009766103</v>
      </c>
      <c r="S21">
        <f t="shared" si="4"/>
        <v>6.557772176163823</v>
      </c>
      <c r="T21">
        <f t="array" ref="T21">EXP(SUMPRODUCT(TRANSPOSE(N$4:N$10),E21:K21))</f>
        <v>1.3295092778760385</v>
      </c>
      <c r="U21">
        <f t="shared" si="9"/>
        <v>12.241074324435091</v>
      </c>
      <c r="V21">
        <f t="shared" si="5"/>
        <v>1.1111453859729594</v>
      </c>
      <c r="W21">
        <f t="shared" si="6"/>
        <v>4.6142228921625739</v>
      </c>
    </row>
    <row r="22" spans="1:23" x14ac:dyDescent="0.2">
      <c r="A22" s="1">
        <v>34861</v>
      </c>
      <c r="B22">
        <v>7565</v>
      </c>
      <c r="C22">
        <v>6640</v>
      </c>
      <c r="D22">
        <f t="shared" si="0"/>
        <v>7.5650000000000004</v>
      </c>
      <c r="E22">
        <f t="shared" si="0"/>
        <v>6.64</v>
      </c>
      <c r="F22">
        <v>0</v>
      </c>
      <c r="G22">
        <v>0</v>
      </c>
      <c r="H22">
        <f t="shared" si="10"/>
        <v>9.3793342105961044E-3</v>
      </c>
      <c r="I22">
        <v>0</v>
      </c>
      <c r="J22">
        <v>0</v>
      </c>
      <c r="K22">
        <v>0</v>
      </c>
      <c r="M22">
        <v>10</v>
      </c>
      <c r="N22">
        <f t="shared" si="7"/>
        <v>61.730999999999987</v>
      </c>
      <c r="O22">
        <f t="shared" si="1"/>
        <v>3.0496153474749987E-2</v>
      </c>
      <c r="P22">
        <f t="shared" si="8"/>
        <v>3.1122219698669351E-3</v>
      </c>
      <c r="Q22">
        <f t="shared" si="2"/>
        <v>-43.668344803615426</v>
      </c>
      <c r="R22">
        <f t="shared" si="3"/>
        <v>60.992306949499977</v>
      </c>
      <c r="S22">
        <f t="shared" si="4"/>
        <v>6.2244439397338702</v>
      </c>
      <c r="T22">
        <f t="array" ref="T22">EXP(SUMPRODUCT(TRANSPOSE(N$4:N$10),E22:K22))</f>
        <v>1.2611615711526147</v>
      </c>
      <c r="U22">
        <f t="shared" si="9"/>
        <v>13.654190432309676</v>
      </c>
      <c r="V22">
        <f t="shared" si="5"/>
        <v>1.196632243929324</v>
      </c>
      <c r="W22">
        <f t="shared" si="6"/>
        <v>17.720503109929016</v>
      </c>
    </row>
    <row r="23" spans="1:23" x14ac:dyDescent="0.2">
      <c r="A23" s="1">
        <v>34868</v>
      </c>
      <c r="B23">
        <v>7895</v>
      </c>
      <c r="C23">
        <v>5184.8</v>
      </c>
      <c r="D23">
        <f t="shared" si="0"/>
        <v>7.8949999999999996</v>
      </c>
      <c r="E23">
        <f t="shared" si="0"/>
        <v>5.1848000000000001</v>
      </c>
      <c r="F23">
        <v>0</v>
      </c>
      <c r="G23">
        <v>0</v>
      </c>
      <c r="H23">
        <f t="shared" si="10"/>
        <v>2.9188717548167971E-3</v>
      </c>
      <c r="I23">
        <v>0</v>
      </c>
      <c r="J23">
        <v>0</v>
      </c>
      <c r="K23">
        <v>0</v>
      </c>
      <c r="M23">
        <v>11</v>
      </c>
      <c r="N23">
        <f t="shared" si="7"/>
        <v>69.625999999999991</v>
      </c>
      <c r="O23">
        <f t="shared" si="1"/>
        <v>3.3455862160025052E-2</v>
      </c>
      <c r="P23">
        <f t="shared" si="8"/>
        <v>2.9597086852750643E-3</v>
      </c>
      <c r="Q23">
        <f t="shared" si="2"/>
        <v>-45.969935695584276</v>
      </c>
      <c r="R23">
        <f t="shared" si="3"/>
        <v>66.911724320050098</v>
      </c>
      <c r="S23">
        <f t="shared" si="4"/>
        <v>5.9194173705501285</v>
      </c>
      <c r="T23">
        <f t="array" ref="T23">EXP(SUMPRODUCT(TRANSPOSE(N$4:N$10),E23:K23))</f>
        <v>1.1989128577373707</v>
      </c>
      <c r="U23">
        <f t="shared" si="9"/>
        <v>15.002299871312427</v>
      </c>
      <c r="V23">
        <f t="shared" si="5"/>
        <v>3.8983650934275889</v>
      </c>
      <c r="W23">
        <f t="shared" si="6"/>
        <v>25.02321253261395</v>
      </c>
    </row>
    <row r="24" spans="1:23" x14ac:dyDescent="0.2">
      <c r="A24" s="1">
        <v>34875</v>
      </c>
      <c r="B24">
        <v>7538</v>
      </c>
      <c r="C24">
        <v>3885.7</v>
      </c>
      <c r="D24">
        <f t="shared" si="0"/>
        <v>7.5380000000000003</v>
      </c>
      <c r="E24">
        <f t="shared" si="0"/>
        <v>3.8856999999999999</v>
      </c>
      <c r="F24">
        <v>0</v>
      </c>
      <c r="G24">
        <v>0</v>
      </c>
      <c r="H24">
        <f t="shared" si="10"/>
        <v>9.0836003172189051E-4</v>
      </c>
      <c r="I24">
        <v>0</v>
      </c>
      <c r="J24">
        <v>0</v>
      </c>
      <c r="K24">
        <v>0</v>
      </c>
      <c r="M24">
        <v>12</v>
      </c>
      <c r="N24">
        <f t="shared" si="7"/>
        <v>77.163999999999987</v>
      </c>
      <c r="O24">
        <f t="shared" si="1"/>
        <v>3.6284773325489073E-2</v>
      </c>
      <c r="P24">
        <f t="shared" si="8"/>
        <v>2.8289111654640209E-3</v>
      </c>
      <c r="Q24">
        <f t="shared" si="2"/>
        <v>-44.231954222867572</v>
      </c>
      <c r="R24">
        <f t="shared" si="3"/>
        <v>72.56954665097814</v>
      </c>
      <c r="S24">
        <f t="shared" si="4"/>
        <v>5.6578223309280418</v>
      </c>
      <c r="T24">
        <f t="array" ref="T24">EXP(SUMPRODUCT(TRANSPOSE(N$4:N$10),E24:K24))</f>
        <v>1.1457137078001733</v>
      </c>
      <c r="U24">
        <f t="shared" si="9"/>
        <v>16.2947224259904</v>
      </c>
      <c r="V24">
        <f t="shared" si="5"/>
        <v>5.9541409841659947</v>
      </c>
      <c r="W24">
        <f t="shared" si="6"/>
        <v>24.942659446430859</v>
      </c>
    </row>
    <row r="25" spans="1:23" x14ac:dyDescent="0.2">
      <c r="A25" s="1">
        <v>34882</v>
      </c>
      <c r="B25">
        <v>5296</v>
      </c>
      <c r="C25">
        <v>2590.5</v>
      </c>
      <c r="D25">
        <f t="shared" si="0"/>
        <v>5.2960000000000003</v>
      </c>
      <c r="E25">
        <f t="shared" si="0"/>
        <v>2.5905</v>
      </c>
      <c r="F25">
        <v>0</v>
      </c>
      <c r="G25">
        <v>0</v>
      </c>
      <c r="H25">
        <f t="shared" si="10"/>
        <v>2.8268386436237322E-4</v>
      </c>
      <c r="I25">
        <v>0</v>
      </c>
      <c r="J25">
        <v>0</v>
      </c>
      <c r="K25">
        <v>0</v>
      </c>
      <c r="M25">
        <v>13</v>
      </c>
      <c r="N25">
        <f t="shared" si="7"/>
        <v>82.46</v>
      </c>
      <c r="O25">
        <f t="shared" si="1"/>
        <v>3.8988452204073099E-2</v>
      </c>
      <c r="P25">
        <f t="shared" si="8"/>
        <v>2.703678878584026E-3</v>
      </c>
      <c r="Q25">
        <f t="shared" si="2"/>
        <v>-31.315999427058092</v>
      </c>
      <c r="R25">
        <f t="shared" si="3"/>
        <v>77.976904408146197</v>
      </c>
      <c r="S25">
        <f t="shared" si="4"/>
        <v>5.407357757168052</v>
      </c>
      <c r="T25">
        <f t="array" ref="T25">EXP(SUMPRODUCT(TRANSPOSE(N$4:N$10),E25:K25))</f>
        <v>1.0949442748486897</v>
      </c>
      <c r="U25">
        <f t="shared" si="9"/>
        <v>17.533505149395339</v>
      </c>
      <c r="V25">
        <f t="shared" si="5"/>
        <v>5.4366912343606559</v>
      </c>
      <c r="W25">
        <f t="shared" si="6"/>
        <v>2.1026766836867776</v>
      </c>
    </row>
    <row r="26" spans="1:23" x14ac:dyDescent="0.2">
      <c r="A26" s="1">
        <v>34889</v>
      </c>
      <c r="B26">
        <v>4809</v>
      </c>
      <c r="C26">
        <v>1952.1</v>
      </c>
      <c r="D26">
        <f t="shared" si="0"/>
        <v>4.8090000000000002</v>
      </c>
      <c r="E26">
        <f t="shared" si="0"/>
        <v>1.9520999999999999</v>
      </c>
      <c r="F26">
        <v>0</v>
      </c>
      <c r="G26">
        <v>0</v>
      </c>
      <c r="H26">
        <f t="shared" si="10"/>
        <v>8.7971910234058444E-5</v>
      </c>
      <c r="I26">
        <v>0</v>
      </c>
      <c r="J26">
        <v>0</v>
      </c>
      <c r="K26">
        <v>0</v>
      </c>
      <c r="M26">
        <v>14</v>
      </c>
      <c r="N26">
        <f t="shared" si="7"/>
        <v>87.268999999999991</v>
      </c>
      <c r="O26">
        <f t="shared" si="1"/>
        <v>4.1632141808924494E-2</v>
      </c>
      <c r="P26">
        <f t="shared" si="8"/>
        <v>2.6436896048513958E-3</v>
      </c>
      <c r="Q26">
        <f t="shared" si="2"/>
        <v>-28.544203065509524</v>
      </c>
      <c r="R26">
        <f t="shared" si="3"/>
        <v>83.264283617848989</v>
      </c>
      <c r="S26">
        <f t="shared" si="4"/>
        <v>5.2873792097027916</v>
      </c>
      <c r="T26">
        <f t="array" ref="T26">EXP(SUMPRODUCT(TRANSPOSE(N$4:N$10),E26:K26))</f>
        <v>1.0707477528543323</v>
      </c>
      <c r="U26">
        <f t="shared" si="9"/>
        <v>18.748198754266799</v>
      </c>
      <c r="V26">
        <f t="shared" si="5"/>
        <v>4.5889335069165487</v>
      </c>
      <c r="W26">
        <f t="shared" si="6"/>
        <v>9.9475818195631405</v>
      </c>
    </row>
    <row r="27" spans="1:23" x14ac:dyDescent="0.2">
      <c r="A27" s="1">
        <v>34896</v>
      </c>
      <c r="B27">
        <v>4154</v>
      </c>
      <c r="C27">
        <v>1406.1</v>
      </c>
      <c r="D27">
        <f t="shared" si="0"/>
        <v>4.1539999999999999</v>
      </c>
      <c r="E27">
        <f t="shared" si="0"/>
        <v>1.4060999999999999</v>
      </c>
      <c r="F27">
        <v>0</v>
      </c>
      <c r="G27">
        <v>0</v>
      </c>
      <c r="H27">
        <f t="shared" si="10"/>
        <v>2.737707370629587E-5</v>
      </c>
      <c r="I27">
        <v>0</v>
      </c>
      <c r="J27">
        <v>0</v>
      </c>
      <c r="K27">
        <v>0</v>
      </c>
      <c r="M27">
        <v>15</v>
      </c>
      <c r="N27">
        <f t="shared" si="7"/>
        <v>91.422999999999988</v>
      </c>
      <c r="O27">
        <f t="shared" si="1"/>
        <v>4.4225160979620148E-2</v>
      </c>
      <c r="P27">
        <f t="shared" si="8"/>
        <v>2.593019170695654E-3</v>
      </c>
      <c r="Q27">
        <f t="shared" si="2"/>
        <v>-24.736789103211567</v>
      </c>
      <c r="R27">
        <f t="shared" si="3"/>
        <v>88.450321959240298</v>
      </c>
      <c r="S27">
        <f t="shared" si="4"/>
        <v>5.186038341391308</v>
      </c>
      <c r="T27">
        <f t="array" ref="T27">EXP(SUMPRODUCT(TRANSPOSE(N$4:N$10),E27:K27))</f>
        <v>1.0504721301804352</v>
      </c>
      <c r="U27">
        <f t="shared" si="9"/>
        <v>19.942891922692915</v>
      </c>
      <c r="V27">
        <f t="shared" si="5"/>
        <v>3.2515647493078212</v>
      </c>
      <c r="W27">
        <f t="shared" si="6"/>
        <v>24.844447313223593</v>
      </c>
    </row>
    <row r="28" spans="1:23" x14ac:dyDescent="0.2">
      <c r="A28" s="1">
        <v>34903</v>
      </c>
      <c r="B28">
        <v>4730</v>
      </c>
      <c r="C28">
        <v>1088.5999999999999</v>
      </c>
      <c r="D28">
        <f t="shared" si="0"/>
        <v>4.7300000000000004</v>
      </c>
      <c r="E28">
        <f t="shared" si="0"/>
        <v>1.0886</v>
      </c>
      <c r="F28">
        <v>0</v>
      </c>
      <c r="G28">
        <v>0</v>
      </c>
      <c r="H28">
        <f t="shared" si="10"/>
        <v>8.5198123210672903E-6</v>
      </c>
      <c r="I28">
        <v>0</v>
      </c>
      <c r="J28">
        <v>0</v>
      </c>
      <c r="K28">
        <v>0</v>
      </c>
      <c r="M28">
        <v>16</v>
      </c>
      <c r="N28">
        <f t="shared" si="7"/>
        <v>96.152999999999992</v>
      </c>
      <c r="O28">
        <f t="shared" si="1"/>
        <v>4.67885672014281E-2</v>
      </c>
      <c r="P28">
        <f t="shared" si="8"/>
        <v>2.5634062218079512E-3</v>
      </c>
      <c r="Q28">
        <f t="shared" si="2"/>
        <v>-28.221158793141392</v>
      </c>
      <c r="R28">
        <f t="shared" si="3"/>
        <v>93.577134402856203</v>
      </c>
      <c r="S28">
        <f t="shared" si="4"/>
        <v>5.1268124436159024</v>
      </c>
      <c r="T28">
        <f t="array" ref="T28">EXP(SUMPRODUCT(TRANSPOSE(N$4:N$10),E28:K28))</f>
        <v>1.03885792914861</v>
      </c>
      <c r="U28">
        <f t="shared" si="9"/>
        <v>21.12715270737149</v>
      </c>
      <c r="V28">
        <f t="shared" si="5"/>
        <v>2.6789237955589416</v>
      </c>
      <c r="W28">
        <f t="shared" si="6"/>
        <v>8.3892694210550083</v>
      </c>
    </row>
    <row r="29" spans="1:23" x14ac:dyDescent="0.2">
      <c r="A29" s="1">
        <v>34910</v>
      </c>
      <c r="B29">
        <v>4135</v>
      </c>
      <c r="C29">
        <v>596.5</v>
      </c>
      <c r="D29">
        <f t="shared" si="0"/>
        <v>4.1349999999999998</v>
      </c>
      <c r="E29">
        <f t="shared" si="0"/>
        <v>0.59650000000000003</v>
      </c>
      <c r="F29">
        <v>0</v>
      </c>
      <c r="G29">
        <v>0</v>
      </c>
      <c r="H29">
        <f t="shared" si="10"/>
        <v>2.651386439797516E-6</v>
      </c>
      <c r="I29">
        <v>0</v>
      </c>
      <c r="J29">
        <v>0</v>
      </c>
      <c r="K29">
        <v>0</v>
      </c>
      <c r="M29">
        <v>17</v>
      </c>
      <c r="N29">
        <f t="shared" si="7"/>
        <v>100.288</v>
      </c>
      <c r="O29">
        <f t="shared" si="1"/>
        <v>4.9306960365903985E-2</v>
      </c>
      <c r="P29">
        <f t="shared" si="8"/>
        <v>2.518393164475885E-3</v>
      </c>
      <c r="Q29">
        <f t="shared" si="2"/>
        <v>-24.744394974798059</v>
      </c>
      <c r="R29">
        <f t="shared" si="3"/>
        <v>98.613920731807966</v>
      </c>
      <c r="S29">
        <f t="shared" si="4"/>
        <v>5.03678632895177</v>
      </c>
      <c r="T29">
        <f t="array" ref="T29">EXP(SUMPRODUCT(TRANSPOSE(N$4:N$10),E29:K29))</f>
        <v>1.0211087988964045</v>
      </c>
      <c r="U29">
        <f t="shared" si="9"/>
        <v>22.293744075120383</v>
      </c>
      <c r="V29">
        <f t="shared" si="5"/>
        <v>1.6692717655073699</v>
      </c>
      <c r="W29">
        <f t="shared" si="6"/>
        <v>21.808617386983563</v>
      </c>
    </row>
    <row r="30" spans="1:23" x14ac:dyDescent="0.2">
      <c r="A30" s="1">
        <v>34917</v>
      </c>
      <c r="B30">
        <v>3915</v>
      </c>
      <c r="C30">
        <v>508.8</v>
      </c>
      <c r="D30">
        <f t="shared" si="0"/>
        <v>3.915</v>
      </c>
      <c r="E30">
        <f t="shared" si="0"/>
        <v>0.50880000000000003</v>
      </c>
      <c r="F30">
        <v>0</v>
      </c>
      <c r="G30">
        <v>0</v>
      </c>
      <c r="H30">
        <f t="shared" si="10"/>
        <v>8.2511794722979393E-7</v>
      </c>
      <c r="I30">
        <v>0</v>
      </c>
      <c r="J30">
        <v>0</v>
      </c>
      <c r="K30">
        <v>0</v>
      </c>
      <c r="M30">
        <v>18</v>
      </c>
      <c r="N30">
        <f t="shared" si="7"/>
        <v>104.203</v>
      </c>
      <c r="O30">
        <f t="shared" si="1"/>
        <v>5.1816147674237256E-2</v>
      </c>
      <c r="P30">
        <f t="shared" si="8"/>
        <v>2.5091873083332716E-3</v>
      </c>
      <c r="Q30">
        <f t="shared" si="2"/>
        <v>-23.442222748646497</v>
      </c>
      <c r="R30">
        <f t="shared" si="3"/>
        <v>103.63229534847451</v>
      </c>
      <c r="S30">
        <f t="shared" si="4"/>
        <v>5.0183746166665433</v>
      </c>
      <c r="T30">
        <f t="array" ref="T30">EXP(SUMPRODUCT(TRANSPOSE(N$4:N$10),E30:K30))</f>
        <v>1.017977653093592</v>
      </c>
      <c r="U30">
        <f t="shared" si="9"/>
        <v>23.459168887558096</v>
      </c>
      <c r="V30">
        <f t="shared" si="5"/>
        <v>0.54768543278551363</v>
      </c>
      <c r="W30">
        <f t="shared" si="6"/>
        <v>28.183259684969176</v>
      </c>
    </row>
    <row r="31" spans="1:23" x14ac:dyDescent="0.2">
      <c r="A31" s="1">
        <v>34924</v>
      </c>
      <c r="B31">
        <v>3407</v>
      </c>
      <c r="C31">
        <v>321</v>
      </c>
      <c r="D31">
        <f t="shared" si="0"/>
        <v>3.407</v>
      </c>
      <c r="E31">
        <f t="shared" si="0"/>
        <v>0.32100000000000001</v>
      </c>
      <c r="F31">
        <v>0</v>
      </c>
      <c r="G31">
        <v>0</v>
      </c>
      <c r="H31">
        <f t="shared" si="10"/>
        <v>2.5677872399947191E-7</v>
      </c>
      <c r="I31">
        <v>0</v>
      </c>
      <c r="J31">
        <v>0</v>
      </c>
      <c r="K31">
        <v>0</v>
      </c>
      <c r="M31">
        <v>19</v>
      </c>
      <c r="N31">
        <f t="shared" si="7"/>
        <v>107.61</v>
      </c>
      <c r="O31">
        <f t="shared" si="1"/>
        <v>5.4307146062646194E-2</v>
      </c>
      <c r="P31">
        <f t="shared" si="8"/>
        <v>2.4909983884089382E-3</v>
      </c>
      <c r="Q31">
        <f t="shared" si="2"/>
        <v>-20.425209246698206</v>
      </c>
      <c r="R31">
        <f t="shared" si="3"/>
        <v>108.61429212529239</v>
      </c>
      <c r="S31">
        <f t="shared" si="4"/>
        <v>4.9819967768178763</v>
      </c>
      <c r="T31">
        <f t="array" ref="T31">EXP(SUMPRODUCT(TRANSPOSE(N$4:N$10),E31:K31))</f>
        <v>1.0113047224255161</v>
      </c>
      <c r="U31">
        <f t="shared" si="9"/>
        <v>24.61922050792414</v>
      </c>
      <c r="V31">
        <f t="shared" si="5"/>
        <v>0.93327025861201995</v>
      </c>
      <c r="W31">
        <f t="shared" si="6"/>
        <v>46.228258785379403</v>
      </c>
    </row>
    <row r="32" spans="1:23" x14ac:dyDescent="0.2">
      <c r="A32" s="1">
        <v>34931</v>
      </c>
      <c r="B32">
        <v>3315</v>
      </c>
      <c r="C32">
        <v>207.4</v>
      </c>
      <c r="D32">
        <f t="shared" si="0"/>
        <v>3.3149999999999999</v>
      </c>
      <c r="E32">
        <f t="shared" si="0"/>
        <v>0.2074</v>
      </c>
      <c r="F32">
        <v>0</v>
      </c>
      <c r="G32">
        <v>0</v>
      </c>
      <c r="H32">
        <f t="shared" si="10"/>
        <v>7.9910167170844629E-8</v>
      </c>
      <c r="I32">
        <f>$P$8^(M32-$M$32)</f>
        <v>1</v>
      </c>
      <c r="J32">
        <v>0</v>
      </c>
      <c r="K32">
        <v>0</v>
      </c>
      <c r="M32">
        <v>20</v>
      </c>
      <c r="N32">
        <f t="shared" si="7"/>
        <v>110.925</v>
      </c>
      <c r="O32">
        <f t="shared" si="1"/>
        <v>5.5866953662972896E-2</v>
      </c>
      <c r="P32">
        <f t="shared" si="8"/>
        <v>1.5598076003267014E-3</v>
      </c>
      <c r="Q32">
        <f t="shared" si="2"/>
        <v>-21.425484126864255</v>
      </c>
      <c r="R32">
        <f t="shared" si="3"/>
        <v>111.73390732594579</v>
      </c>
      <c r="S32">
        <f t="shared" si="4"/>
        <v>3.1196152006534028</v>
      </c>
      <c r="T32">
        <f t="array" ref="T32">EXP(SUMPRODUCT(TRANSPOSE(N$4:N$10),E32:K32))</f>
        <v>0.6334480584418275</v>
      </c>
      <c r="U32">
        <f t="shared" si="9"/>
        <v>25.347186034235445</v>
      </c>
      <c r="V32">
        <f t="shared" si="5"/>
        <v>0.72923806711363193</v>
      </c>
      <c r="W32">
        <f t="shared" si="6"/>
        <v>5.8939607646032313</v>
      </c>
    </row>
    <row r="33" spans="1:23" x14ac:dyDescent="0.2">
      <c r="A33" s="1">
        <v>34938</v>
      </c>
      <c r="B33">
        <v>3246</v>
      </c>
      <c r="C33">
        <v>115.5</v>
      </c>
      <c r="D33">
        <f t="shared" si="0"/>
        <v>3.246</v>
      </c>
      <c r="E33">
        <f t="shared" si="0"/>
        <v>0.11550000000000001</v>
      </c>
      <c r="F33">
        <v>0</v>
      </c>
      <c r="G33">
        <v>0</v>
      </c>
      <c r="H33">
        <f t="shared" si="10"/>
        <v>2.4868239540303449E-8</v>
      </c>
      <c r="I33">
        <f t="shared" ref="I33:I64" si="11">$P$8^(M33-$M$32)</f>
        <v>0.40122881201223382</v>
      </c>
      <c r="J33">
        <v>0</v>
      </c>
      <c r="K33">
        <v>0</v>
      </c>
      <c r="M33">
        <v>21</v>
      </c>
      <c r="N33">
        <f t="shared" si="7"/>
        <v>114.17099999999999</v>
      </c>
      <c r="O33">
        <f t="shared" si="1"/>
        <v>5.7919153344528129E-2</v>
      </c>
      <c r="P33">
        <f t="shared" si="8"/>
        <v>2.0521996815552335E-3</v>
      </c>
      <c r="Q33">
        <f t="shared" si="2"/>
        <v>-20.088984526369991</v>
      </c>
      <c r="R33">
        <f t="shared" si="3"/>
        <v>115.83830668905625</v>
      </c>
      <c r="S33">
        <f t="shared" si="4"/>
        <v>4.1043993631104669</v>
      </c>
      <c r="T33">
        <f t="array" ref="T33">EXP(SUMPRODUCT(TRANSPOSE(N$4:N$10),E33:K33))</f>
        <v>0.83355020751162612</v>
      </c>
      <c r="U33">
        <f t="shared" si="9"/>
        <v>26.306798391592022</v>
      </c>
      <c r="V33">
        <f t="shared" si="5"/>
        <v>1.4603591884596447</v>
      </c>
      <c r="W33">
        <f t="shared" si="6"/>
        <v>26.444835585658257</v>
      </c>
    </row>
    <row r="34" spans="1:23" x14ac:dyDescent="0.2">
      <c r="A34" s="1">
        <v>34945</v>
      </c>
      <c r="B34">
        <v>2656</v>
      </c>
      <c r="C34">
        <v>185</v>
      </c>
      <c r="D34">
        <f t="shared" si="0"/>
        <v>2.6560000000000001</v>
      </c>
      <c r="E34">
        <f t="shared" si="0"/>
        <v>0.185</v>
      </c>
      <c r="F34">
        <v>0</v>
      </c>
      <c r="G34">
        <v>0</v>
      </c>
      <c r="H34">
        <f t="shared" si="10"/>
        <v>7.7390569902292374E-9</v>
      </c>
      <c r="I34">
        <f t="shared" si="11"/>
        <v>0.16098455958874847</v>
      </c>
      <c r="J34">
        <v>0</v>
      </c>
      <c r="K34">
        <v>1</v>
      </c>
      <c r="M34">
        <v>22</v>
      </c>
      <c r="N34">
        <f t="shared" si="7"/>
        <v>116.827</v>
      </c>
      <c r="O34">
        <f t="shared" si="1"/>
        <v>5.8860017301466505E-2</v>
      </c>
      <c r="P34">
        <f t="shared" si="8"/>
        <v>9.4086395693837588E-4</v>
      </c>
      <c r="Q34">
        <f t="shared" si="2"/>
        <v>-18.508899076491151</v>
      </c>
      <c r="R34">
        <f t="shared" si="3"/>
        <v>117.72003460293301</v>
      </c>
      <c r="S34">
        <f t="shared" si="4"/>
        <v>1.8817279138767518</v>
      </c>
      <c r="T34">
        <f t="array" ref="T34">EXP(SUMPRODUCT(TRANSPOSE(N$4:N$10),E34:K34))</f>
        <v>0.38212483095894845</v>
      </c>
      <c r="U34">
        <f t="shared" si="9"/>
        <v>26.747451837229285</v>
      </c>
      <c r="V34">
        <f t="shared" si="5"/>
        <v>0.76440771648079109</v>
      </c>
      <c r="W34">
        <f t="shared" si="6"/>
        <v>29.151810471507844</v>
      </c>
    </row>
    <row r="35" spans="1:23" x14ac:dyDescent="0.2">
      <c r="A35" s="1">
        <v>34952</v>
      </c>
      <c r="B35">
        <v>2224</v>
      </c>
      <c r="C35">
        <v>239.8</v>
      </c>
      <c r="D35">
        <f t="shared" si="0"/>
        <v>2.2240000000000002</v>
      </c>
      <c r="E35">
        <f t="shared" si="0"/>
        <v>0.23980000000000001</v>
      </c>
      <c r="F35">
        <v>0</v>
      </c>
      <c r="G35">
        <v>0</v>
      </c>
      <c r="H35">
        <f t="shared" si="10"/>
        <v>2.4084134705614624E-9</v>
      </c>
      <c r="I35">
        <f t="shared" si="11"/>
        <v>6.459164359610621E-2</v>
      </c>
      <c r="J35">
        <v>0</v>
      </c>
      <c r="K35">
        <v>1</v>
      </c>
      <c r="M35">
        <v>23</v>
      </c>
      <c r="N35">
        <f t="shared" si="7"/>
        <v>119.051</v>
      </c>
      <c r="O35">
        <f t="shared" si="1"/>
        <v>5.98463538059818E-2</v>
      </c>
      <c r="P35">
        <f t="shared" si="8"/>
        <v>9.8633650451529498E-4</v>
      </c>
      <c r="Q35">
        <f t="shared" si="2"/>
        <v>-15.393444865552608</v>
      </c>
      <c r="R35">
        <f t="shared" si="3"/>
        <v>119.6927076119636</v>
      </c>
      <c r="S35">
        <f t="shared" si="4"/>
        <v>1.97267300903059</v>
      </c>
      <c r="T35">
        <f t="array" ref="T35">EXP(SUMPRODUCT(TRANSPOSE(N$4:N$10),E35:K35))</f>
        <v>0.40036528389584602</v>
      </c>
      <c r="U35">
        <f t="shared" si="9"/>
        <v>27.209878704759006</v>
      </c>
      <c r="V35">
        <f t="shared" si="5"/>
        <v>0.53901908590738123</v>
      </c>
      <c r="W35">
        <f t="shared" si="6"/>
        <v>11.300674054379956</v>
      </c>
    </row>
    <row r="36" spans="1:23" x14ac:dyDescent="0.2">
      <c r="A36" s="1">
        <v>34959</v>
      </c>
      <c r="B36">
        <v>2324</v>
      </c>
      <c r="C36">
        <v>187.1</v>
      </c>
      <c r="D36">
        <f t="shared" si="0"/>
        <v>2.3239999999999998</v>
      </c>
      <c r="E36">
        <f t="shared" si="0"/>
        <v>0.18709999999999999</v>
      </c>
      <c r="F36">
        <v>0</v>
      </c>
      <c r="G36">
        <v>0</v>
      </c>
      <c r="H36">
        <f t="shared" si="10"/>
        <v>7.4950416471995675E-10</v>
      </c>
      <c r="I36">
        <f t="shared" si="11"/>
        <v>2.5916028425983305E-2</v>
      </c>
      <c r="J36">
        <v>0</v>
      </c>
      <c r="K36">
        <v>1</v>
      </c>
      <c r="M36">
        <v>24</v>
      </c>
      <c r="N36">
        <f t="shared" si="7"/>
        <v>121.375</v>
      </c>
      <c r="O36">
        <f t="shared" si="1"/>
        <v>6.0849159003146136E-2</v>
      </c>
      <c r="P36">
        <f t="shared" si="8"/>
        <v>1.0028051971643359E-3</v>
      </c>
      <c r="Q36">
        <f t="shared" si="2"/>
        <v>-16.04711311701049</v>
      </c>
      <c r="R36">
        <f t="shared" si="3"/>
        <v>121.69831800629227</v>
      </c>
      <c r="S36">
        <f t="shared" si="4"/>
        <v>2.0056103943286718</v>
      </c>
      <c r="T36">
        <f t="array" ref="T36">EXP(SUMPRODUCT(TRANSPOSE(N$4:N$10),E36:K36))</f>
        <v>0.40686080085368131</v>
      </c>
      <c r="U36">
        <f t="shared" si="9"/>
        <v>27.680527560862199</v>
      </c>
      <c r="V36">
        <f t="shared" si="5"/>
        <v>0.26637940786180719</v>
      </c>
      <c r="W36">
        <f t="shared" si="6"/>
        <v>13.700069090848883</v>
      </c>
    </row>
    <row r="37" spans="1:23" x14ac:dyDescent="0.2">
      <c r="A37" s="1">
        <v>34966</v>
      </c>
      <c r="B37">
        <v>2194</v>
      </c>
      <c r="C37">
        <v>107.2</v>
      </c>
      <c r="D37">
        <f t="shared" si="0"/>
        <v>2.194</v>
      </c>
      <c r="E37">
        <f t="shared" si="0"/>
        <v>0.1072</v>
      </c>
      <c r="F37">
        <v>0</v>
      </c>
      <c r="G37">
        <v>0</v>
      </c>
      <c r="H37">
        <f t="shared" si="10"/>
        <v>2.3324752987766687E-10</v>
      </c>
      <c r="I37">
        <f t="shared" si="11"/>
        <v>1.0398257297432564E-2</v>
      </c>
      <c r="J37">
        <v>0</v>
      </c>
      <c r="K37">
        <v>1</v>
      </c>
      <c r="M37">
        <v>25</v>
      </c>
      <c r="N37">
        <f t="shared" si="7"/>
        <v>123.569</v>
      </c>
      <c r="O37">
        <f t="shared" si="1"/>
        <v>6.1856777713096722E-2</v>
      </c>
      <c r="P37">
        <f t="shared" si="8"/>
        <v>1.0076187099505862E-3</v>
      </c>
      <c r="Q37">
        <f t="shared" si="2"/>
        <v>-15.138962985958599</v>
      </c>
      <c r="R37">
        <f t="shared" si="3"/>
        <v>123.71355542619344</v>
      </c>
      <c r="S37">
        <f t="shared" si="4"/>
        <v>2.0152374199011724</v>
      </c>
      <c r="T37">
        <f t="array" ref="T37">EXP(SUMPRODUCT(TRANSPOSE(N$4:N$10),E37:K37))</f>
        <v>0.4086548085488344</v>
      </c>
      <c r="U37">
        <f t="shared" si="9"/>
        <v>28.153945355907226</v>
      </c>
      <c r="V37">
        <f t="shared" si="5"/>
        <v>0.11698356885095351</v>
      </c>
      <c r="W37">
        <f t="shared" si="6"/>
        <v>8.1477930765190294</v>
      </c>
    </row>
    <row r="38" spans="1:23" x14ac:dyDescent="0.2">
      <c r="A38" s="1">
        <v>34973</v>
      </c>
      <c r="B38">
        <v>2177</v>
      </c>
      <c r="C38">
        <v>246.2</v>
      </c>
      <c r="D38">
        <f t="shared" si="0"/>
        <v>2.177</v>
      </c>
      <c r="E38">
        <f t="shared" si="0"/>
        <v>0.2462</v>
      </c>
      <c r="F38">
        <v>0</v>
      </c>
      <c r="G38">
        <v>0</v>
      </c>
      <c r="H38">
        <f t="shared" si="10"/>
        <v>7.2587201986210013E-11</v>
      </c>
      <c r="I38">
        <f t="shared" si="11"/>
        <v>4.1720804224464085E-3</v>
      </c>
      <c r="J38">
        <v>0</v>
      </c>
      <c r="K38">
        <f>$P$10^(M38-$M$38)</f>
        <v>1</v>
      </c>
      <c r="M38">
        <v>26</v>
      </c>
      <c r="N38">
        <f t="shared" si="7"/>
        <v>125.74600000000001</v>
      </c>
      <c r="O38">
        <f t="shared" si="1"/>
        <v>6.2872568672479034E-2</v>
      </c>
      <c r="P38">
        <f t="shared" si="8"/>
        <v>1.0157909593823122E-3</v>
      </c>
      <c r="Q38">
        <f t="shared" si="2"/>
        <v>-15.004074922104216</v>
      </c>
      <c r="R38">
        <f t="shared" si="3"/>
        <v>125.74513734495807</v>
      </c>
      <c r="S38">
        <f t="shared" si="4"/>
        <v>2.0315819187646245</v>
      </c>
      <c r="T38">
        <f t="array" ref="T38">EXP(SUMPRODUCT(TRANSPOSE(N$4:N$10),E38:K38))</f>
        <v>0.41183652947326305</v>
      </c>
      <c r="U38">
        <f t="shared" si="9"/>
        <v>28.631721159177768</v>
      </c>
      <c r="V38">
        <f t="shared" si="5"/>
        <v>6.8602980766160502E-4</v>
      </c>
      <c r="W38">
        <f t="shared" si="6"/>
        <v>6.6797464968018181</v>
      </c>
    </row>
    <row r="39" spans="1:23" x14ac:dyDescent="0.2">
      <c r="A39" s="1">
        <v>34980</v>
      </c>
      <c r="B39">
        <v>2366</v>
      </c>
      <c r="C39">
        <v>156.9</v>
      </c>
      <c r="D39">
        <f t="shared" si="0"/>
        <v>2.3660000000000001</v>
      </c>
      <c r="E39">
        <f t="shared" si="0"/>
        <v>0.15690000000000001</v>
      </c>
      <c r="F39">
        <v>0</v>
      </c>
      <c r="G39">
        <v>0</v>
      </c>
      <c r="H39">
        <f t="shared" si="10"/>
        <v>2.2589314857697614E-11</v>
      </c>
      <c r="I39">
        <f t="shared" si="11"/>
        <v>1.6739588715176711E-3</v>
      </c>
      <c r="J39">
        <v>0</v>
      </c>
      <c r="K39">
        <f t="shared" ref="K39:K64" si="12">$P$10^(M39-$M$38)</f>
        <v>0.95101959515153134</v>
      </c>
      <c r="M39">
        <v>27</v>
      </c>
      <c r="N39">
        <f t="shared" si="7"/>
        <v>128.11200000000002</v>
      </c>
      <c r="O39">
        <f t="shared" si="1"/>
        <v>6.393198420707269E-2</v>
      </c>
      <c r="P39">
        <f t="shared" si="8"/>
        <v>1.0594155345936551E-3</v>
      </c>
      <c r="Q39">
        <f t="shared" si="2"/>
        <v>-16.207189684138985</v>
      </c>
      <c r="R39">
        <f t="shared" si="3"/>
        <v>127.86396841414538</v>
      </c>
      <c r="S39">
        <f t="shared" si="4"/>
        <v>2.1188310691873102</v>
      </c>
      <c r="T39">
        <f t="array" ref="T39">EXP(SUMPRODUCT(TRANSPOSE(N$4:N$10),E39:K39))</f>
        <v>0.42942083807602083</v>
      </c>
      <c r="U39">
        <f t="shared" si="9"/>
        <v>29.130571413680766</v>
      </c>
      <c r="V39">
        <f t="shared" si="5"/>
        <v>0.19360527183608681</v>
      </c>
      <c r="W39">
        <f t="shared" si="6"/>
        <v>10.446700372472097</v>
      </c>
    </row>
    <row r="40" spans="1:23" x14ac:dyDescent="0.2">
      <c r="A40" s="1">
        <v>34987</v>
      </c>
      <c r="B40">
        <v>2402</v>
      </c>
      <c r="C40">
        <v>170.7</v>
      </c>
      <c r="D40">
        <f t="shared" si="0"/>
        <v>2.4020000000000001</v>
      </c>
      <c r="E40">
        <f t="shared" si="0"/>
        <v>0.17069999999999999</v>
      </c>
      <c r="F40">
        <v>0</v>
      </c>
      <c r="G40">
        <v>0</v>
      </c>
      <c r="H40">
        <f t="shared" si="10"/>
        <v>7.0298500531421486E-12</v>
      </c>
      <c r="I40">
        <f t="shared" si="11"/>
        <v>6.716405293763747E-4</v>
      </c>
      <c r="J40">
        <v>0</v>
      </c>
      <c r="K40">
        <f t="shared" si="12"/>
        <v>0.90443827036218261</v>
      </c>
      <c r="M40">
        <v>28</v>
      </c>
      <c r="N40">
        <f t="shared" si="7"/>
        <v>130.51400000000001</v>
      </c>
      <c r="O40">
        <f t="shared" si="1"/>
        <v>6.5037641300489391E-2</v>
      </c>
      <c r="P40">
        <f t="shared" si="8"/>
        <v>1.1056570934167009E-3</v>
      </c>
      <c r="Q40">
        <f t="shared" si="2"/>
        <v>-16.351171749509035</v>
      </c>
      <c r="R40">
        <f t="shared" si="3"/>
        <v>130.07528260097877</v>
      </c>
      <c r="S40">
        <f t="shared" si="4"/>
        <v>2.2113141868334019</v>
      </c>
      <c r="T40">
        <f t="array" ref="T40">EXP(SUMPRODUCT(TRANSPOSE(N$4:N$10),E40:K40))</f>
        <v>0.44810192038238195</v>
      </c>
      <c r="U40">
        <f t="shared" si="9"/>
        <v>29.651802014735413</v>
      </c>
      <c r="V40">
        <f t="shared" si="5"/>
        <v>0.33614585333469449</v>
      </c>
      <c r="W40">
        <f t="shared" si="6"/>
        <v>7.9386266930307352</v>
      </c>
    </row>
    <row r="41" spans="1:23" x14ac:dyDescent="0.2">
      <c r="A41" s="1">
        <v>34994</v>
      </c>
      <c r="B41">
        <v>2485</v>
      </c>
      <c r="C41">
        <v>114.4</v>
      </c>
      <c r="D41">
        <f t="shared" si="0"/>
        <v>2.4849999999999999</v>
      </c>
      <c r="E41">
        <f t="shared" si="0"/>
        <v>0.1144</v>
      </c>
      <c r="F41">
        <v>0</v>
      </c>
      <c r="G41">
        <v>0</v>
      </c>
      <c r="H41">
        <f t="shared" si="10"/>
        <v>2.187706536518638E-12</v>
      </c>
      <c r="I41">
        <f t="shared" si="11"/>
        <v>2.6948153170095065E-4</v>
      </c>
      <c r="J41">
        <v>0</v>
      </c>
      <c r="K41">
        <f t="shared" si="12"/>
        <v>0.8601385177193942</v>
      </c>
      <c r="M41">
        <v>29</v>
      </c>
      <c r="N41">
        <f t="shared" si="7"/>
        <v>132.99900000000002</v>
      </c>
      <c r="O41">
        <f t="shared" si="1"/>
        <v>6.6185954282122594E-2</v>
      </c>
      <c r="P41">
        <f t="shared" si="8"/>
        <v>1.1483129816332038E-3</v>
      </c>
      <c r="Q41">
        <f t="shared" si="2"/>
        <v>-16.822111544601295</v>
      </c>
      <c r="R41">
        <f t="shared" si="3"/>
        <v>132.37190856424519</v>
      </c>
      <c r="S41">
        <f t="shared" si="4"/>
        <v>2.2966259632664077</v>
      </c>
      <c r="T41">
        <f t="array" ref="T41">EXP(SUMPRODUCT(TRANSPOSE(N$4:N$10),E41:K41))</f>
        <v>0.46536937286552926</v>
      </c>
      <c r="U41">
        <f t="shared" si="9"/>
        <v>30.193798775473805</v>
      </c>
      <c r="V41">
        <f t="shared" si="5"/>
        <v>0.47150086523570467</v>
      </c>
      <c r="W41">
        <f t="shared" si="6"/>
        <v>7.5804441341485793</v>
      </c>
    </row>
    <row r="42" spans="1:23" x14ac:dyDescent="0.2">
      <c r="A42" s="1">
        <v>35001</v>
      </c>
      <c r="B42">
        <v>2588</v>
      </c>
      <c r="C42">
        <v>174.4</v>
      </c>
      <c r="D42">
        <f t="shared" si="0"/>
        <v>2.5880000000000001</v>
      </c>
      <c r="E42">
        <f t="shared" si="0"/>
        <v>0.1744</v>
      </c>
      <c r="F42">
        <v>0</v>
      </c>
      <c r="G42">
        <v>0</v>
      </c>
      <c r="H42">
        <f t="shared" si="10"/>
        <v>6.8081962684070901E-13</v>
      </c>
      <c r="I42">
        <f t="shared" si="11"/>
        <v>1.0812375482360956E-4</v>
      </c>
      <c r="J42">
        <v>0</v>
      </c>
      <c r="K42">
        <f t="shared" si="12"/>
        <v>0.81800858489573647</v>
      </c>
      <c r="M42">
        <v>30</v>
      </c>
      <c r="N42">
        <f t="shared" si="7"/>
        <v>135.58700000000002</v>
      </c>
      <c r="O42">
        <f t="shared" si="1"/>
        <v>6.7380871239172468E-2</v>
      </c>
      <c r="P42">
        <f t="shared" si="8"/>
        <v>1.1949169570498741E-3</v>
      </c>
      <c r="Q42">
        <f t="shared" si="2"/>
        <v>-17.416408185800464</v>
      </c>
      <c r="R42">
        <f t="shared" si="3"/>
        <v>134.76174247834493</v>
      </c>
      <c r="S42">
        <f t="shared" si="4"/>
        <v>2.3898339140997482</v>
      </c>
      <c r="T42">
        <f t="array" ref="T42">EXP(SUMPRODUCT(TRANSPOSE(N$4:N$10),E42:K42))</f>
        <v>0.48428028960698971</v>
      </c>
      <c r="U42">
        <f t="shared" si="9"/>
        <v>30.758505100312263</v>
      </c>
      <c r="V42">
        <f t="shared" si="5"/>
        <v>0.60865534428454748</v>
      </c>
      <c r="W42">
        <f t="shared" si="6"/>
        <v>7.6571130564239516</v>
      </c>
    </row>
    <row r="43" spans="1:23" x14ac:dyDescent="0.2">
      <c r="A43" s="1">
        <v>35008</v>
      </c>
      <c r="B43">
        <v>2453</v>
      </c>
      <c r="C43">
        <v>579.70000000000005</v>
      </c>
      <c r="D43">
        <f t="shared" si="0"/>
        <v>2.4529999999999998</v>
      </c>
      <c r="E43">
        <f t="shared" si="0"/>
        <v>0.57969999999999999</v>
      </c>
      <c r="F43">
        <v>0</v>
      </c>
      <c r="G43">
        <v>0</v>
      </c>
      <c r="H43">
        <f t="shared" si="10"/>
        <v>2.1187273363873011E-13</v>
      </c>
      <c r="I43">
        <f t="shared" si="11"/>
        <v>4.3382365698178898E-5</v>
      </c>
      <c r="J43">
        <v>0</v>
      </c>
      <c r="K43">
        <f t="shared" si="12"/>
        <v>0.77794219323802039</v>
      </c>
      <c r="M43">
        <v>31</v>
      </c>
      <c r="N43">
        <f t="shared" si="7"/>
        <v>138.04000000000002</v>
      </c>
      <c r="O43">
        <f t="shared" si="1"/>
        <v>6.8636909232438592E-2</v>
      </c>
      <c r="P43">
        <f t="shared" si="8"/>
        <v>1.2560379932661236E-3</v>
      </c>
      <c r="Q43">
        <f t="shared" si="2"/>
        <v>-16.385532135731864</v>
      </c>
      <c r="R43">
        <f t="shared" si="3"/>
        <v>137.27381846487719</v>
      </c>
      <c r="S43">
        <f t="shared" si="4"/>
        <v>2.5120759865322473</v>
      </c>
      <c r="T43">
        <f t="array" ref="T43">EXP(SUMPRODUCT(TRANSPOSE(N$4:N$10),E43:K43))</f>
        <v>0.50912792592254319</v>
      </c>
      <c r="U43">
        <f t="shared" si="9"/>
        <v>31.352882340130726</v>
      </c>
      <c r="V43">
        <f t="shared" si="5"/>
        <v>0.55504312889222363</v>
      </c>
      <c r="W43">
        <f t="shared" si="6"/>
        <v>2.408315798297898</v>
      </c>
    </row>
    <row r="44" spans="1:23" x14ac:dyDescent="0.2">
      <c r="A44" s="1">
        <v>35015</v>
      </c>
      <c r="B44">
        <v>2169</v>
      </c>
      <c r="C44">
        <v>1443.5</v>
      </c>
      <c r="D44">
        <f t="shared" si="0"/>
        <v>2.169</v>
      </c>
      <c r="E44">
        <f t="shared" si="0"/>
        <v>1.4435</v>
      </c>
      <c r="F44">
        <v>0</v>
      </c>
      <c r="G44">
        <v>0</v>
      </c>
      <c r="H44">
        <f t="shared" si="10"/>
        <v>6.5935313098797002E-14</v>
      </c>
      <c r="I44">
        <f t="shared" si="11"/>
        <v>1.7406255051360602E-5</v>
      </c>
      <c r="J44">
        <v>0</v>
      </c>
      <c r="K44">
        <f t="shared" si="12"/>
        <v>0.73983826966451649</v>
      </c>
      <c r="M44">
        <v>32</v>
      </c>
      <c r="N44">
        <f t="shared" si="7"/>
        <v>140.20900000000003</v>
      </c>
      <c r="O44">
        <f t="shared" si="1"/>
        <v>6.9976032095015683E-2</v>
      </c>
      <c r="P44">
        <f t="shared" si="8"/>
        <v>1.3391228625770912E-3</v>
      </c>
      <c r="Q44">
        <f t="shared" si="2"/>
        <v>-14.34954105669194</v>
      </c>
      <c r="R44">
        <f t="shared" si="3"/>
        <v>139.95206419003136</v>
      </c>
      <c r="S44">
        <f t="shared" si="4"/>
        <v>2.6782457251541825</v>
      </c>
      <c r="T44">
        <f t="array" ref="T44">EXP(SUMPRODUCT(TRANSPOSE(N$4:N$10),E44:K44))</f>
        <v>0.54295108395964742</v>
      </c>
      <c r="U44">
        <f t="shared" si="9"/>
        <v>31.987466039370339</v>
      </c>
      <c r="V44">
        <f t="shared" si="5"/>
        <v>0.18325200947775583</v>
      </c>
      <c r="W44">
        <f t="shared" si="6"/>
        <v>23.47836446077374</v>
      </c>
    </row>
    <row r="45" spans="1:23" x14ac:dyDescent="0.2">
      <c r="A45" s="1">
        <v>35022</v>
      </c>
      <c r="B45">
        <v>2240</v>
      </c>
      <c r="C45">
        <v>1695.7</v>
      </c>
      <c r="D45">
        <f t="shared" si="0"/>
        <v>2.2400000000000002</v>
      </c>
      <c r="E45">
        <f t="shared" si="0"/>
        <v>1.6957</v>
      </c>
      <c r="F45">
        <v>0</v>
      </c>
      <c r="G45">
        <v>0</v>
      </c>
      <c r="H45">
        <f t="shared" si="10"/>
        <v>2.0519230760713976E-14</v>
      </c>
      <c r="I45">
        <f t="shared" si="11"/>
        <v>6.9838910358393588E-6</v>
      </c>
      <c r="J45">
        <v>0</v>
      </c>
      <c r="K45">
        <f t="shared" si="12"/>
        <v>0.703600691693958</v>
      </c>
      <c r="M45">
        <v>33</v>
      </c>
      <c r="N45">
        <f t="shared" si="7"/>
        <v>142.44900000000004</v>
      </c>
      <c r="O45">
        <f t="shared" si="1"/>
        <v>7.1370985817746591E-2</v>
      </c>
      <c r="P45">
        <f t="shared" si="8"/>
        <v>1.3949537227309072E-3</v>
      </c>
      <c r="Q45">
        <f t="shared" si="2"/>
        <v>-14.727762644960215</v>
      </c>
      <c r="R45">
        <f t="shared" si="3"/>
        <v>142.74197163549317</v>
      </c>
      <c r="S45">
        <f t="shared" si="4"/>
        <v>2.7899074454618145</v>
      </c>
      <c r="T45">
        <f t="array" ref="T45">EXP(SUMPRODUCT(TRANSPOSE(N$4:N$10),E45:K45))</f>
        <v>0.56580287149832253</v>
      </c>
      <c r="U45">
        <f t="shared" si="9"/>
        <v>32.64948572017768</v>
      </c>
      <c r="V45">
        <f t="shared" si="5"/>
        <v>0.20566773757143361</v>
      </c>
      <c r="W45">
        <f t="shared" si="6"/>
        <v>24.549439529545278</v>
      </c>
    </row>
    <row r="46" spans="1:23" x14ac:dyDescent="0.2">
      <c r="A46" s="1">
        <v>35029</v>
      </c>
      <c r="B46">
        <v>2590</v>
      </c>
      <c r="C46">
        <v>2294.5</v>
      </c>
      <c r="D46">
        <f t="shared" si="0"/>
        <v>2.59</v>
      </c>
      <c r="E46">
        <f t="shared" si="0"/>
        <v>2.2945000000000002</v>
      </c>
      <c r="F46">
        <v>0</v>
      </c>
      <c r="G46">
        <v>0</v>
      </c>
      <c r="H46">
        <f t="shared" si="10"/>
        <v>6.3856348172723354E-15</v>
      </c>
      <c r="I46">
        <f t="shared" si="11"/>
        <v>2.8021383035327146E-6</v>
      </c>
      <c r="J46">
        <v>0</v>
      </c>
      <c r="K46">
        <f t="shared" si="12"/>
        <v>0.66913804496312534</v>
      </c>
      <c r="M46">
        <v>34</v>
      </c>
      <c r="N46">
        <f t="shared" si="7"/>
        <v>145.03900000000004</v>
      </c>
      <c r="O46">
        <f t="shared" si="1"/>
        <v>7.2839352244498001E-2</v>
      </c>
      <c r="P46">
        <f t="shared" si="8"/>
        <v>1.4683664267514107E-3</v>
      </c>
      <c r="Q46">
        <f t="shared" si="2"/>
        <v>-16.896136355422495</v>
      </c>
      <c r="R46">
        <f t="shared" si="3"/>
        <v>145.678704488996</v>
      </c>
      <c r="S46">
        <f t="shared" si="4"/>
        <v>2.9367328535028214</v>
      </c>
      <c r="T46">
        <f t="array" ref="T46">EXP(SUMPRODUCT(TRANSPOSE(N$4:N$10),E46:K46))</f>
        <v>0.59586891409149811</v>
      </c>
      <c r="U46">
        <f t="shared" si="9"/>
        <v>33.347428072542932</v>
      </c>
      <c r="V46">
        <f t="shared" si="5"/>
        <v>0.44105688056037345</v>
      </c>
      <c r="W46">
        <f t="shared" si="6"/>
        <v>13.387368861112803</v>
      </c>
    </row>
    <row r="47" spans="1:23" x14ac:dyDescent="0.2">
      <c r="A47" s="1">
        <v>35036</v>
      </c>
      <c r="B47">
        <v>2479</v>
      </c>
      <c r="C47">
        <v>3910</v>
      </c>
      <c r="D47">
        <f t="shared" si="0"/>
        <v>2.4790000000000001</v>
      </c>
      <c r="E47">
        <f t="shared" si="0"/>
        <v>3.91</v>
      </c>
      <c r="F47">
        <v>1</v>
      </c>
      <c r="G47">
        <v>0</v>
      </c>
      <c r="H47">
        <f t="shared" si="10"/>
        <v>1.9872251789102571E-15</v>
      </c>
      <c r="I47">
        <f t="shared" si="11"/>
        <v>1.1242986226204074E-6</v>
      </c>
      <c r="J47">
        <v>0</v>
      </c>
      <c r="K47">
        <f t="shared" si="12"/>
        <v>0.63636339262131869</v>
      </c>
      <c r="M47">
        <v>35</v>
      </c>
      <c r="N47">
        <f t="shared" si="7"/>
        <v>147.51800000000006</v>
      </c>
      <c r="O47">
        <f t="shared" si="1"/>
        <v>7.4739589632455972E-2</v>
      </c>
      <c r="P47">
        <f t="shared" si="8"/>
        <v>1.9002373879579704E-3</v>
      </c>
      <c r="Q47">
        <f t="shared" si="2"/>
        <v>-15.532859843308023</v>
      </c>
      <c r="R47">
        <f t="shared" si="3"/>
        <v>149.47917926491195</v>
      </c>
      <c r="S47">
        <f t="shared" si="4"/>
        <v>3.8004747759159407</v>
      </c>
      <c r="T47">
        <f t="array" ref="T47">EXP(SUMPRODUCT(TRANSPOSE(N$4:N$10),E47:K47))</f>
        <v>0.77173647394612599</v>
      </c>
      <c r="U47">
        <f t="shared" si="9"/>
        <v>34.252300378562829</v>
      </c>
      <c r="V47">
        <f t="shared" si="5"/>
        <v>1.3294508228906916</v>
      </c>
      <c r="W47">
        <f t="shared" si="6"/>
        <v>53.306767886887478</v>
      </c>
    </row>
    <row r="48" spans="1:23" x14ac:dyDescent="0.2">
      <c r="A48" s="1">
        <v>35043</v>
      </c>
      <c r="B48">
        <v>2978</v>
      </c>
      <c r="C48">
        <v>5397.9</v>
      </c>
      <c r="D48">
        <f t="shared" si="0"/>
        <v>2.9780000000000002</v>
      </c>
      <c r="E48">
        <f t="shared" si="0"/>
        <v>5.3978999999999999</v>
      </c>
      <c r="F48">
        <v>1</v>
      </c>
      <c r="G48">
        <v>0</v>
      </c>
      <c r="H48">
        <f t="shared" si="10"/>
        <v>6.1842933783391209E-16</v>
      </c>
      <c r="I48">
        <f t="shared" si="11"/>
        <v>4.5110100070097687E-7</v>
      </c>
      <c r="J48">
        <v>0</v>
      </c>
      <c r="K48">
        <f t="shared" si="12"/>
        <v>0.60519405601998144</v>
      </c>
      <c r="M48">
        <v>36</v>
      </c>
      <c r="N48">
        <f t="shared" si="7"/>
        <v>150.49600000000007</v>
      </c>
      <c r="O48">
        <f t="shared" si="1"/>
        <v>7.6795662093242845E-2</v>
      </c>
      <c r="P48">
        <f t="shared" si="8"/>
        <v>2.056072460786873E-3</v>
      </c>
      <c r="Q48">
        <f t="shared" si="2"/>
        <v>-18.424759996165022</v>
      </c>
      <c r="R48">
        <f t="shared" si="3"/>
        <v>153.59132418648568</v>
      </c>
      <c r="S48">
        <f t="shared" si="4"/>
        <v>4.112144921573746</v>
      </c>
      <c r="T48">
        <f t="array" ref="T48">EXP(SUMPRODUCT(TRANSPOSE(N$4:N$10),E48:K48))</f>
        <v>0.83598348299001002</v>
      </c>
      <c r="U48">
        <f t="shared" si="9"/>
        <v>35.233489148617629</v>
      </c>
      <c r="V48">
        <f t="shared" si="5"/>
        <v>2.0567484760296693</v>
      </c>
      <c r="W48">
        <f t="shared" si="6"/>
        <v>38.084114223430014</v>
      </c>
    </row>
    <row r="49" spans="1:23" x14ac:dyDescent="0.2">
      <c r="A49" s="1">
        <v>35050</v>
      </c>
      <c r="B49">
        <v>4167</v>
      </c>
      <c r="C49">
        <v>6417.2</v>
      </c>
      <c r="D49">
        <f t="shared" si="0"/>
        <v>4.1669999999999998</v>
      </c>
      <c r="E49">
        <f t="shared" si="0"/>
        <v>6.4172000000000002</v>
      </c>
      <c r="F49">
        <v>1</v>
      </c>
      <c r="G49">
        <v>0</v>
      </c>
      <c r="H49">
        <f t="shared" si="10"/>
        <v>1.9245672304908052E-16</v>
      </c>
      <c r="I49">
        <f t="shared" si="11"/>
        <v>1.809947186087828E-7</v>
      </c>
      <c r="J49">
        <v>0</v>
      </c>
      <c r="K49">
        <f t="shared" si="12"/>
        <v>0.57555140614423594</v>
      </c>
      <c r="M49">
        <v>37</v>
      </c>
      <c r="N49">
        <f t="shared" si="7"/>
        <v>154.66300000000007</v>
      </c>
      <c r="O49">
        <f t="shared" si="1"/>
        <v>7.8980744141035286E-2</v>
      </c>
      <c r="P49">
        <f t="shared" si="8"/>
        <v>2.1850820477924415E-3</v>
      </c>
      <c r="Q49">
        <f t="shared" si="2"/>
        <v>-25.527466620060615</v>
      </c>
      <c r="R49">
        <f t="shared" si="3"/>
        <v>157.96148828207058</v>
      </c>
      <c r="S49">
        <f t="shared" si="4"/>
        <v>4.3701640955848831</v>
      </c>
      <c r="T49">
        <f t="array" ref="T49">EXP(SUMPRODUCT(TRANSPOSE(N$4:N$10),E49:K49))</f>
        <v>0.88962461468315002</v>
      </c>
      <c r="U49">
        <f t="shared" si="9"/>
        <v>36.278657218952667</v>
      </c>
      <c r="V49">
        <f t="shared" si="5"/>
        <v>2.1326938453738169</v>
      </c>
      <c r="W49">
        <f t="shared" si="6"/>
        <v>4.8755482501771841</v>
      </c>
    </row>
    <row r="50" spans="1:23" x14ac:dyDescent="0.2">
      <c r="A50" s="1">
        <v>35057</v>
      </c>
      <c r="B50">
        <v>8225</v>
      </c>
      <c r="C50">
        <v>6418</v>
      </c>
      <c r="D50">
        <f t="shared" si="0"/>
        <v>8.2249999999999996</v>
      </c>
      <c r="E50">
        <f t="shared" si="0"/>
        <v>6.4180000000000001</v>
      </c>
      <c r="F50">
        <v>1</v>
      </c>
      <c r="G50">
        <v>1</v>
      </c>
      <c r="H50">
        <f t="shared" si="10"/>
        <v>5.9893003098016026E-17</v>
      </c>
      <c r="I50">
        <f t="shared" si="11"/>
        <v>7.262029592789047E-8</v>
      </c>
      <c r="J50">
        <v>0</v>
      </c>
      <c r="K50">
        <f t="shared" si="12"/>
        <v>0.5473606652601859</v>
      </c>
      <c r="M50">
        <v>38</v>
      </c>
      <c r="N50">
        <f t="shared" si="7"/>
        <v>162.88800000000006</v>
      </c>
      <c r="O50">
        <f t="shared" si="1"/>
        <v>8.3085879022893105E-2</v>
      </c>
      <c r="P50">
        <f t="shared" si="8"/>
        <v>4.1051348818578193E-3</v>
      </c>
      <c r="Q50">
        <f t="shared" si="2"/>
        <v>-45.200624682094606</v>
      </c>
      <c r="R50">
        <f t="shared" si="3"/>
        <v>166.17175804578622</v>
      </c>
      <c r="S50">
        <f t="shared" si="4"/>
        <v>8.2102697637156385</v>
      </c>
      <c r="T50">
        <f t="array" ref="T50">EXP(SUMPRODUCT(TRANSPOSE(N$4:N$10),E50:K50))</f>
        <v>1.6755123759236203</v>
      </c>
      <c r="U50">
        <f t="shared" si="9"/>
        <v>38.248991796462164</v>
      </c>
      <c r="V50">
        <f t="shared" si="5"/>
        <v>2.0159606881944381</v>
      </c>
      <c r="W50">
        <f t="shared" si="6"/>
        <v>0.1790910186548462</v>
      </c>
    </row>
    <row r="51" spans="1:23" x14ac:dyDescent="0.2">
      <c r="A51" s="1">
        <v>35064</v>
      </c>
      <c r="B51">
        <v>7502</v>
      </c>
      <c r="C51">
        <v>7969.2</v>
      </c>
      <c r="D51">
        <f t="shared" si="0"/>
        <v>7.5019999999999998</v>
      </c>
      <c r="E51">
        <f t="shared" si="0"/>
        <v>7.9691999999999998</v>
      </c>
      <c r="F51">
        <v>1</v>
      </c>
      <c r="G51">
        <v>0</v>
      </c>
      <c r="H51">
        <f t="shared" si="10"/>
        <v>1.8638849104710943E-17</v>
      </c>
      <c r="I51">
        <f t="shared" si="11"/>
        <v>2.9137355063124355E-8</v>
      </c>
      <c r="J51">
        <v>0</v>
      </c>
      <c r="K51">
        <f t="shared" si="12"/>
        <v>0.52055071827761479</v>
      </c>
      <c r="M51">
        <v>39</v>
      </c>
      <c r="N51">
        <f t="shared" si="7"/>
        <v>170.39000000000007</v>
      </c>
      <c r="O51">
        <f t="shared" si="1"/>
        <v>8.5496843396809075E-2</v>
      </c>
      <c r="P51">
        <f t="shared" si="8"/>
        <v>2.4109643739159692E-3</v>
      </c>
      <c r="Q51">
        <f t="shared" si="2"/>
        <v>-45.220018879676033</v>
      </c>
      <c r="R51">
        <f t="shared" si="3"/>
        <v>170.99368679361814</v>
      </c>
      <c r="S51">
        <f t="shared" si="4"/>
        <v>4.8219287478319384</v>
      </c>
      <c r="T51">
        <f t="array" ref="T51">EXP(SUMPRODUCT(TRANSPOSE(N$4:N$10),E51:K51))</f>
        <v>0.98664535676980947</v>
      </c>
      <c r="U51">
        <f t="shared" si="9"/>
        <v>39.410321516376698</v>
      </c>
      <c r="V51">
        <f t="shared" si="5"/>
        <v>0.3542970794166716</v>
      </c>
      <c r="W51">
        <f t="shared" si="6"/>
        <v>35.724756760438034</v>
      </c>
    </row>
    <row r="52" spans="1:23" x14ac:dyDescent="0.2">
      <c r="A52" s="1">
        <v>35071</v>
      </c>
      <c r="B52">
        <v>4967</v>
      </c>
      <c r="C52">
        <v>8870</v>
      </c>
      <c r="D52">
        <f t="shared" si="0"/>
        <v>4.9669999999999996</v>
      </c>
      <c r="E52">
        <f t="shared" si="0"/>
        <v>8.8699999999999992</v>
      </c>
      <c r="F52">
        <v>0</v>
      </c>
      <c r="G52">
        <v>0</v>
      </c>
      <c r="H52">
        <f t="shared" si="10"/>
        <v>5.800455445181908E-18</v>
      </c>
      <c r="I52">
        <f t="shared" si="11"/>
        <v>1.1690746357156032E-8</v>
      </c>
      <c r="J52">
        <v>0</v>
      </c>
      <c r="K52">
        <f t="shared" si="12"/>
        <v>0.49505393335221609</v>
      </c>
      <c r="M52">
        <v>40</v>
      </c>
      <c r="N52">
        <f t="shared" si="7"/>
        <v>175.35700000000008</v>
      </c>
      <c r="O52">
        <f t="shared" si="1"/>
        <v>8.7635136326975727E-2</v>
      </c>
      <c r="P52">
        <f t="shared" si="8"/>
        <v>2.138292930166652E-3</v>
      </c>
      <c r="Q52">
        <f t="shared" si="2"/>
        <v>-30.535861655978195</v>
      </c>
      <c r="R52">
        <f t="shared" si="3"/>
        <v>175.27027265395145</v>
      </c>
      <c r="S52">
        <f t="shared" si="4"/>
        <v>4.276585860333304</v>
      </c>
      <c r="T52">
        <f t="array" ref="T52">EXP(SUMPRODUCT(TRANSPOSE(N$4:N$10),E52:K52))</f>
        <v>0.8764616284996809</v>
      </c>
      <c r="U52">
        <f t="shared" si="9"/>
        <v>40.44289075622298</v>
      </c>
      <c r="V52">
        <f t="shared" si="5"/>
        <v>4.9457589972817191E-2</v>
      </c>
      <c r="W52">
        <f t="shared" si="6"/>
        <v>13.900022944769391</v>
      </c>
    </row>
    <row r="53" spans="1:23" x14ac:dyDescent="0.2">
      <c r="A53" s="1">
        <v>35078</v>
      </c>
      <c r="B53">
        <v>4283</v>
      </c>
      <c r="C53">
        <v>9017.9</v>
      </c>
      <c r="D53">
        <f t="shared" si="0"/>
        <v>4.2830000000000004</v>
      </c>
      <c r="E53">
        <f t="shared" si="0"/>
        <v>9.0178999999999991</v>
      </c>
      <c r="F53">
        <v>0</v>
      </c>
      <c r="G53">
        <v>0</v>
      </c>
      <c r="H53">
        <f t="shared" si="10"/>
        <v>1.805115926553461E-18</v>
      </c>
      <c r="I53">
        <f t="shared" si="11"/>
        <v>4.6906642724180646E-9</v>
      </c>
      <c r="J53">
        <v>0</v>
      </c>
      <c r="K53">
        <f t="shared" si="12"/>
        <v>0.47080599127479777</v>
      </c>
      <c r="M53">
        <v>41</v>
      </c>
      <c r="N53">
        <f t="shared" si="7"/>
        <v>179.64000000000007</v>
      </c>
      <c r="O53">
        <f t="shared" si="1"/>
        <v>8.9828311811218864E-2</v>
      </c>
      <c r="P53">
        <f t="shared" si="8"/>
        <v>2.1931754842431372E-3</v>
      </c>
      <c r="Q53">
        <f t="shared" si="2"/>
        <v>-26.222259726590678</v>
      </c>
      <c r="R53">
        <f t="shared" si="3"/>
        <v>179.65662362243773</v>
      </c>
      <c r="S53">
        <f t="shared" si="4"/>
        <v>4.3863509684862745</v>
      </c>
      <c r="T53">
        <f t="array" ref="T53">EXP(SUMPRODUCT(TRANSPOSE(N$4:N$10),E53:K53))</f>
        <v>0.90031573946091503</v>
      </c>
      <c r="U53">
        <f t="shared" si="9"/>
        <v>41.504496190815637</v>
      </c>
      <c r="V53">
        <f t="shared" si="5"/>
        <v>9.2538535057132242E-3</v>
      </c>
      <c r="W53">
        <f t="shared" si="6"/>
        <v>2.4130508635599841</v>
      </c>
    </row>
    <row r="54" spans="1:23" x14ac:dyDescent="0.2">
      <c r="A54" s="1">
        <v>35085</v>
      </c>
      <c r="B54">
        <v>4694</v>
      </c>
      <c r="C54">
        <v>8945.7999999999993</v>
      </c>
      <c r="D54">
        <f t="shared" si="0"/>
        <v>4.694</v>
      </c>
      <c r="E54">
        <f t="shared" si="0"/>
        <v>8.9457999999999984</v>
      </c>
      <c r="F54">
        <v>0</v>
      </c>
      <c r="G54">
        <v>0</v>
      </c>
      <c r="H54">
        <f t="shared" si="10"/>
        <v>5.6175649293256021E-19</v>
      </c>
      <c r="I54">
        <f t="shared" si="11"/>
        <v>1.8820296535705291E-9</v>
      </c>
      <c r="J54">
        <f>$P$9^(M54-$M$54)</f>
        <v>1</v>
      </c>
      <c r="K54">
        <f t="shared" si="12"/>
        <v>0.44774572321707357</v>
      </c>
      <c r="M54">
        <v>42</v>
      </c>
      <c r="N54">
        <f t="shared" si="7"/>
        <v>184.33400000000006</v>
      </c>
      <c r="O54">
        <f t="shared" si="1"/>
        <v>9.3776740857291374E-2</v>
      </c>
      <c r="P54">
        <f t="shared" si="8"/>
        <v>3.9484290460725102E-3</v>
      </c>
      <c r="Q54">
        <f t="shared" si="2"/>
        <v>-25.978649573514833</v>
      </c>
      <c r="R54">
        <f t="shared" si="3"/>
        <v>187.55348171458274</v>
      </c>
      <c r="S54">
        <f t="shared" si="4"/>
        <v>7.8968580921450204</v>
      </c>
      <c r="T54">
        <f t="array" ref="T54">EXP(SUMPRODUCT(TRANSPOSE(N$4:N$10),E54:K54))</f>
        <v>1.6249846211351604</v>
      </c>
      <c r="U54">
        <f t="shared" si="9"/>
        <v>43.422238461431853</v>
      </c>
      <c r="V54">
        <f t="shared" si="5"/>
        <v>1.7465479589129969</v>
      </c>
      <c r="W54">
        <f t="shared" si="6"/>
        <v>68.233022840754586</v>
      </c>
    </row>
    <row r="55" spans="1:23" x14ac:dyDescent="0.2">
      <c r="A55" s="1">
        <v>35092</v>
      </c>
      <c r="B55">
        <v>5030</v>
      </c>
      <c r="C55">
        <v>9594.4</v>
      </c>
      <c r="D55">
        <f t="shared" si="0"/>
        <v>5.03</v>
      </c>
      <c r="E55">
        <f t="shared" si="0"/>
        <v>9.5944000000000003</v>
      </c>
      <c r="F55">
        <v>0</v>
      </c>
      <c r="G55">
        <v>0</v>
      </c>
      <c r="H55">
        <f t="shared" si="10"/>
        <v>1.7481999505395391E-19</v>
      </c>
      <c r="I55">
        <f t="shared" si="11"/>
        <v>7.5512452207389942E-10</v>
      </c>
      <c r="J55">
        <f t="shared" ref="J55:J64" si="13">$P$9^(M55-$M$54)</f>
        <v>0.99999000000000005</v>
      </c>
      <c r="K55">
        <f t="shared" si="12"/>
        <v>0.42581495642473088</v>
      </c>
      <c r="M55">
        <v>43</v>
      </c>
      <c r="N55">
        <f t="shared" si="7"/>
        <v>189.36400000000006</v>
      </c>
      <c r="O55">
        <f t="shared" si="1"/>
        <v>9.7880867293865803E-2</v>
      </c>
      <c r="P55">
        <f t="shared" si="8"/>
        <v>4.104126436574429E-3</v>
      </c>
      <c r="Q55">
        <f t="shared" si="2"/>
        <v>-27.643684688183974</v>
      </c>
      <c r="R55">
        <f t="shared" si="3"/>
        <v>195.76173458773161</v>
      </c>
      <c r="S55">
        <f t="shared" si="4"/>
        <v>8.208252873148858</v>
      </c>
      <c r="T55">
        <f t="array" ref="T55">EXP(SUMPRODUCT(TRANSPOSE(N$4:N$10),E55:K55))</f>
        <v>1.6952130844262892</v>
      </c>
      <c r="U55">
        <f t="shared" si="9"/>
        <v>45.424538250580852</v>
      </c>
      <c r="V55">
        <f t="shared" si="5"/>
        <v>3.3785379416000647</v>
      </c>
      <c r="W55">
        <f t="shared" si="6"/>
        <v>63.185941812104524</v>
      </c>
    </row>
    <row r="56" spans="1:23" x14ac:dyDescent="0.2">
      <c r="A56" s="1">
        <v>35099</v>
      </c>
      <c r="B56">
        <v>5580</v>
      </c>
      <c r="C56">
        <v>9960.7000000000007</v>
      </c>
      <c r="D56">
        <f t="shared" si="0"/>
        <v>5.58</v>
      </c>
      <c r="E56">
        <f t="shared" si="0"/>
        <v>9.960700000000001</v>
      </c>
      <c r="F56">
        <v>0</v>
      </c>
      <c r="G56">
        <v>0</v>
      </c>
      <c r="H56">
        <f t="shared" si="10"/>
        <v>5.4404410194033118E-20</v>
      </c>
      <c r="I56">
        <f t="shared" si="11"/>
        <v>3.0297771491301646E-10</v>
      </c>
      <c r="J56">
        <f t="shared" si="13"/>
        <v>0.9999800001000001</v>
      </c>
      <c r="K56">
        <f t="shared" si="12"/>
        <v>0.40495836746851455</v>
      </c>
      <c r="M56">
        <v>44</v>
      </c>
      <c r="N56">
        <f t="shared" si="7"/>
        <v>194.94400000000007</v>
      </c>
      <c r="O56">
        <f t="shared" si="1"/>
        <v>0.10210000627362059</v>
      </c>
      <c r="P56">
        <f t="shared" si="8"/>
        <v>4.2191389797547885E-3</v>
      </c>
      <c r="Q56">
        <f t="shared" si="2"/>
        <v>-30.51213306381792</v>
      </c>
      <c r="R56">
        <f t="shared" si="3"/>
        <v>204.20001254724119</v>
      </c>
      <c r="S56">
        <f t="shared" si="4"/>
        <v>8.4382779595095769</v>
      </c>
      <c r="T56">
        <f t="array" ref="T56">EXP(SUMPRODUCT(TRANSPOSE(N$4:N$10),E56:K56))</f>
        <v>1.7493991222649483</v>
      </c>
      <c r="U56">
        <f t="shared" si="9"/>
        <v>47.492531266220126</v>
      </c>
      <c r="V56">
        <f t="shared" si="5"/>
        <v>4.748036639876636</v>
      </c>
      <c r="W56">
        <f t="shared" si="6"/>
        <v>51.223619346049766</v>
      </c>
    </row>
    <row r="57" spans="1:23" x14ac:dyDescent="0.2">
      <c r="A57" s="1">
        <v>35106</v>
      </c>
      <c r="B57">
        <v>6933</v>
      </c>
      <c r="C57">
        <v>10371.700000000001</v>
      </c>
      <c r="D57">
        <f t="shared" si="0"/>
        <v>6.9329999999999998</v>
      </c>
      <c r="E57">
        <f t="shared" si="0"/>
        <v>10.371700000000001</v>
      </c>
      <c r="F57">
        <v>0</v>
      </c>
      <c r="G57">
        <v>0</v>
      </c>
      <c r="H57">
        <f t="shared" si="10"/>
        <v>1.6930785564014762E-20</v>
      </c>
      <c r="I57">
        <f t="shared" si="11"/>
        <v>1.2156338862073087E-10</v>
      </c>
      <c r="J57">
        <f t="shared" si="13"/>
        <v>0.99997000029999916</v>
      </c>
      <c r="K57">
        <f t="shared" si="12"/>
        <v>0.38512334268313181</v>
      </c>
      <c r="M57">
        <v>45</v>
      </c>
      <c r="N57">
        <f t="shared" si="7"/>
        <v>201.87700000000007</v>
      </c>
      <c r="O57">
        <f t="shared" si="1"/>
        <v>0.10643946301407425</v>
      </c>
      <c r="P57">
        <f t="shared" si="8"/>
        <v>4.3394567404536621E-3</v>
      </c>
      <c r="Q57">
        <f t="shared" si="2"/>
        <v>-37.715562386389877</v>
      </c>
      <c r="R57">
        <f t="shared" si="3"/>
        <v>212.8789260281485</v>
      </c>
      <c r="S57">
        <f t="shared" si="4"/>
        <v>8.6789134809073243</v>
      </c>
      <c r="T57">
        <f t="array" ref="T57">EXP(SUMPRODUCT(TRANSPOSE(N$4:N$10),E57:K57))</f>
        <v>1.806495144092545</v>
      </c>
      <c r="U57">
        <f t="shared" si="9"/>
        <v>49.629726720186603</v>
      </c>
      <c r="V57">
        <f t="shared" si="5"/>
        <v>5.4498164863498211</v>
      </c>
      <c r="W57">
        <f t="shared" si="6"/>
        <v>25.18265514073741</v>
      </c>
    </row>
    <row r="58" spans="1:23" x14ac:dyDescent="0.2">
      <c r="A58" s="1">
        <v>35113</v>
      </c>
      <c r="B58">
        <v>8967</v>
      </c>
      <c r="C58">
        <v>9660.7000000000007</v>
      </c>
      <c r="D58">
        <f t="shared" si="0"/>
        <v>8.9670000000000005</v>
      </c>
      <c r="E58">
        <f t="shared" si="0"/>
        <v>9.6607000000000003</v>
      </c>
      <c r="F58">
        <v>0</v>
      </c>
      <c r="G58">
        <v>0</v>
      </c>
      <c r="H58">
        <f t="shared" si="10"/>
        <v>5.2689018921868504E-21</v>
      </c>
      <c r="I58">
        <f t="shared" si="11"/>
        <v>4.877473400047735E-11</v>
      </c>
      <c r="J58">
        <f t="shared" si="13"/>
        <v>0.99996000059999623</v>
      </c>
      <c r="K58">
        <f t="shared" si="12"/>
        <v>0.36625984544191642</v>
      </c>
      <c r="M58">
        <v>46</v>
      </c>
      <c r="N58">
        <f t="shared" si="7"/>
        <v>210.84400000000008</v>
      </c>
      <c r="O58">
        <f t="shared" si="1"/>
        <v>0.1107266371635105</v>
      </c>
      <c r="P58">
        <f t="shared" si="8"/>
        <v>4.2871741494362459E-3</v>
      </c>
      <c r="Q58">
        <f t="shared" si="2"/>
        <v>-48.889227019093688</v>
      </c>
      <c r="R58">
        <f t="shared" si="3"/>
        <v>221.45327432702101</v>
      </c>
      <c r="S58">
        <f t="shared" si="4"/>
        <v>8.5743482988724917</v>
      </c>
      <c r="T58">
        <f t="array" ref="T58">EXP(SUMPRODUCT(TRANSPOSE(N$4:N$10),E58:K58))</f>
        <v>1.7920215800432515</v>
      </c>
      <c r="U58">
        <f t="shared" si="9"/>
        <v>51.751457319307448</v>
      </c>
      <c r="V58">
        <f t="shared" si="5"/>
        <v>5.0318123005733728</v>
      </c>
      <c r="W58">
        <f t="shared" si="6"/>
        <v>4.3788524715903732</v>
      </c>
    </row>
    <row r="59" spans="1:23" x14ac:dyDescent="0.2">
      <c r="A59" s="1">
        <v>35120</v>
      </c>
      <c r="B59">
        <v>9443</v>
      </c>
      <c r="C59">
        <v>10335.700000000001</v>
      </c>
      <c r="D59">
        <f t="shared" si="0"/>
        <v>9.4429999999999996</v>
      </c>
      <c r="E59">
        <f t="shared" si="0"/>
        <v>10.335700000000001</v>
      </c>
      <c r="F59">
        <v>0</v>
      </c>
      <c r="G59">
        <v>0</v>
      </c>
      <c r="H59">
        <f t="shared" si="10"/>
        <v>1.6396951603057916E-21</v>
      </c>
      <c r="I59">
        <f t="shared" si="11"/>
        <v>1.9569828579224232E-11</v>
      </c>
      <c r="J59">
        <f t="shared" si="13"/>
        <v>0.99995000099999032</v>
      </c>
      <c r="K59">
        <f t="shared" si="12"/>
        <v>0.34832028993243386</v>
      </c>
      <c r="M59">
        <v>47</v>
      </c>
      <c r="N59">
        <f t="shared" si="7"/>
        <v>220.28700000000009</v>
      </c>
      <c r="O59">
        <f t="shared" si="1"/>
        <v>0.11516870017169711</v>
      </c>
      <c r="P59">
        <f t="shared" si="8"/>
        <v>4.4420630081866141E-3</v>
      </c>
      <c r="Q59">
        <f t="shared" si="2"/>
        <v>-51.149297232155007</v>
      </c>
      <c r="R59">
        <f t="shared" si="3"/>
        <v>230.33740034339422</v>
      </c>
      <c r="S59">
        <f t="shared" si="4"/>
        <v>8.8841260163732283</v>
      </c>
      <c r="T59">
        <f t="array" ref="T59">EXP(SUMPRODUCT(TRANSPOSE(N$4:N$10),E59:K59))</f>
        <v>1.864534761545604</v>
      </c>
      <c r="U59">
        <f t="shared" si="9"/>
        <v>53.960731755780536</v>
      </c>
      <c r="V59">
        <f t="shared" si="5"/>
        <v>4.5624119187215433</v>
      </c>
      <c r="W59">
        <f t="shared" si="6"/>
        <v>5.9183944046041654</v>
      </c>
    </row>
    <row r="60" spans="1:23" x14ac:dyDescent="0.2">
      <c r="A60" s="1">
        <v>35127</v>
      </c>
      <c r="B60">
        <v>9011</v>
      </c>
      <c r="C60">
        <v>8846.4</v>
      </c>
      <c r="D60">
        <f t="shared" si="0"/>
        <v>9.0109999999999992</v>
      </c>
      <c r="E60">
        <f t="shared" si="0"/>
        <v>8.8463999999999992</v>
      </c>
      <c r="F60">
        <v>0</v>
      </c>
      <c r="G60">
        <v>0</v>
      </c>
      <c r="H60">
        <f t="shared" si="10"/>
        <v>5.1027714574019833E-22</v>
      </c>
      <c r="I60">
        <f t="shared" si="11"/>
        <v>7.8519790721252017E-12</v>
      </c>
      <c r="J60">
        <f t="shared" si="13"/>
        <v>0.9999400014999803</v>
      </c>
      <c r="K60">
        <f t="shared" si="12"/>
        <v>0.33125942111460721</v>
      </c>
      <c r="M60">
        <v>48</v>
      </c>
      <c r="N60">
        <f t="shared" si="7"/>
        <v>229.29800000000009</v>
      </c>
      <c r="O60">
        <f t="shared" si="1"/>
        <v>0.11943183565585602</v>
      </c>
      <c r="P60">
        <f t="shared" si="8"/>
        <v>4.2631354841589086E-3</v>
      </c>
      <c r="Q60">
        <f t="shared" si="2"/>
        <v>-49.179788496592892</v>
      </c>
      <c r="R60">
        <f t="shared" si="3"/>
        <v>238.86367131171204</v>
      </c>
      <c r="S60">
        <f t="shared" si="4"/>
        <v>8.5262709683178173</v>
      </c>
      <c r="T60">
        <f t="array" ref="T60">EXP(SUMPRODUCT(TRANSPOSE(N$4:N$10),E60:K60))</f>
        <v>1.7969671169388446</v>
      </c>
      <c r="U60">
        <f t="shared" si="9"/>
        <v>56.091540264752886</v>
      </c>
      <c r="V60">
        <f t="shared" si="5"/>
        <v>4.1717203428341936</v>
      </c>
      <c r="W60">
        <f t="shared" si="6"/>
        <v>5.3793034256151593</v>
      </c>
    </row>
    <row r="61" spans="1:23" x14ac:dyDescent="0.2">
      <c r="A61" s="1">
        <v>35134</v>
      </c>
      <c r="B61">
        <v>10025</v>
      </c>
      <c r="C61">
        <v>8282.4</v>
      </c>
      <c r="D61">
        <f t="shared" si="0"/>
        <v>10.025</v>
      </c>
      <c r="E61">
        <f t="shared" si="0"/>
        <v>8.2823999999999991</v>
      </c>
      <c r="F61">
        <v>0</v>
      </c>
      <c r="G61">
        <v>0</v>
      </c>
      <c r="H61">
        <f t="shared" si="10"/>
        <v>1.587994962528303E-22</v>
      </c>
      <c r="I61">
        <f t="shared" si="11"/>
        <v>3.1504402350537165E-12</v>
      </c>
      <c r="J61">
        <f t="shared" si="13"/>
        <v>0.99993000209996541</v>
      </c>
      <c r="K61">
        <f t="shared" si="12"/>
        <v>0.31503420055854442</v>
      </c>
      <c r="M61">
        <v>49</v>
      </c>
      <c r="N61">
        <f t="shared" si="7"/>
        <v>239.32300000000009</v>
      </c>
      <c r="O61">
        <f t="shared" si="1"/>
        <v>0.12365520326630897</v>
      </c>
      <c r="P61">
        <f t="shared" si="8"/>
        <v>4.2233676104529438E-3</v>
      </c>
      <c r="Q61">
        <f t="shared" si="2"/>
        <v>-54.807902633638392</v>
      </c>
      <c r="R61">
        <f t="shared" si="3"/>
        <v>247.31040653261795</v>
      </c>
      <c r="S61">
        <f t="shared" si="4"/>
        <v>8.4467352209058877</v>
      </c>
      <c r="T61">
        <f t="array" ref="T61">EXP(SUMPRODUCT(TRANSPOSE(N$4:N$10),E61:K61))</f>
        <v>1.7875497757894021</v>
      </c>
      <c r="U61">
        <f t="shared" si="9"/>
        <v>58.212736130177277</v>
      </c>
      <c r="V61">
        <f t="shared" si="5"/>
        <v>3.3375005881665576</v>
      </c>
      <c r="W61">
        <f t="shared" si="6"/>
        <v>15.743289567023567</v>
      </c>
    </row>
    <row r="62" spans="1:23" x14ac:dyDescent="0.2">
      <c r="A62" s="1">
        <v>35141</v>
      </c>
      <c r="B62">
        <v>10601</v>
      </c>
      <c r="C62">
        <v>8033.3</v>
      </c>
      <c r="D62">
        <f t="shared" si="0"/>
        <v>10.601000000000001</v>
      </c>
      <c r="E62">
        <f t="shared" si="0"/>
        <v>8.0333000000000006</v>
      </c>
      <c r="F62">
        <v>0</v>
      </c>
      <c r="G62">
        <v>0</v>
      </c>
      <c r="H62">
        <f t="shared" si="10"/>
        <v>4.9418791769662674E-23</v>
      </c>
      <c r="I62">
        <f t="shared" si="11"/>
        <v>1.2640473928261452E-12</v>
      </c>
      <c r="J62">
        <f t="shared" si="13"/>
        <v>0.99992000279994442</v>
      </c>
      <c r="K62">
        <f t="shared" si="12"/>
        <v>0.29960369787407326</v>
      </c>
      <c r="M62">
        <v>50</v>
      </c>
      <c r="N62">
        <f t="shared" si="7"/>
        <v>249.92400000000009</v>
      </c>
      <c r="O62">
        <f t="shared" si="1"/>
        <v>0.12788248952063141</v>
      </c>
      <c r="P62">
        <f t="shared" si="8"/>
        <v>4.2272862543224488E-3</v>
      </c>
      <c r="Q62">
        <f t="shared" si="2"/>
        <v>-57.947133611037003</v>
      </c>
      <c r="R62">
        <f t="shared" si="3"/>
        <v>255.76497904126282</v>
      </c>
      <c r="S62">
        <f t="shared" si="4"/>
        <v>8.4545725086448975</v>
      </c>
      <c r="T62">
        <f t="array" ref="T62">EXP(SUMPRODUCT(TRANSPOSE(N$4:N$10),E62:K62))</f>
        <v>1.7966229052458953</v>
      </c>
      <c r="U62">
        <f t="shared" si="9"/>
        <v>60.346229994652603</v>
      </c>
      <c r="V62">
        <f t="shared" si="5"/>
        <v>2.3371020955421349</v>
      </c>
      <c r="W62">
        <f t="shared" si="6"/>
        <v>20.247405823555354</v>
      </c>
    </row>
    <row r="63" spans="1:23" x14ac:dyDescent="0.2">
      <c r="A63" s="1">
        <v>35148</v>
      </c>
      <c r="B63">
        <v>11083</v>
      </c>
      <c r="C63">
        <v>6769.2</v>
      </c>
      <c r="D63">
        <f t="shared" si="0"/>
        <v>11.083</v>
      </c>
      <c r="E63">
        <f t="shared" si="0"/>
        <v>6.7691999999999997</v>
      </c>
      <c r="F63">
        <v>0</v>
      </c>
      <c r="G63">
        <v>0</v>
      </c>
      <c r="H63">
        <f t="shared" si="10"/>
        <v>1.5379248912004973E-23</v>
      </c>
      <c r="I63">
        <f t="shared" si="11"/>
        <v>5.0717223375079572E-13</v>
      </c>
      <c r="J63">
        <f t="shared" si="13"/>
        <v>0.99991000359991644</v>
      </c>
      <c r="K63">
        <f t="shared" si="12"/>
        <v>0.28492898745810286</v>
      </c>
      <c r="M63">
        <v>51</v>
      </c>
      <c r="N63">
        <f t="shared" si="7"/>
        <v>261.00700000000012</v>
      </c>
      <c r="O63">
        <f t="shared" si="1"/>
        <v>0.13196336621672067</v>
      </c>
      <c r="P63">
        <f t="shared" si="8"/>
        <v>4.0808766960892529E-3</v>
      </c>
      <c r="Q63">
        <f t="shared" si="2"/>
        <v>-60.97249761400272</v>
      </c>
      <c r="R63">
        <f t="shared" si="3"/>
        <v>263.92673243344132</v>
      </c>
      <c r="S63">
        <f t="shared" si="4"/>
        <v>8.1617533921785057</v>
      </c>
      <c r="T63">
        <f t="array" ref="T63">EXP(SUMPRODUCT(TRANSPOSE(N$4:N$10),E63:K63))</f>
        <v>1.7415075197038861</v>
      </c>
      <c r="U63">
        <f t="shared" si="9"/>
        <v>62.415729945902534</v>
      </c>
      <c r="V63">
        <f t="shared" si="5"/>
        <v>1.1186414285598456</v>
      </c>
      <c r="W63">
        <f t="shared" si="6"/>
        <v>26.357904969967471</v>
      </c>
    </row>
    <row r="64" spans="1:23" x14ac:dyDescent="0.2">
      <c r="A64" s="1">
        <v>35155</v>
      </c>
      <c r="B64">
        <v>11136</v>
      </c>
      <c r="C64">
        <v>5454</v>
      </c>
      <c r="D64">
        <f t="shared" si="0"/>
        <v>11.135999999999999</v>
      </c>
      <c r="E64">
        <f t="shared" si="0"/>
        <v>5.4539999999999997</v>
      </c>
      <c r="F64">
        <v>0</v>
      </c>
      <c r="G64">
        <v>0</v>
      </c>
      <c r="H64">
        <f t="shared" si="10"/>
        <v>4.7860598899263762E-24</v>
      </c>
      <c r="I64">
        <f t="shared" si="11"/>
        <v>2.0349211283342273E-13</v>
      </c>
      <c r="J64">
        <f t="shared" si="13"/>
        <v>0.99990000449988048</v>
      </c>
      <c r="K64">
        <f t="shared" si="12"/>
        <v>0.27097305029934071</v>
      </c>
      <c r="M64">
        <v>52</v>
      </c>
      <c r="N64">
        <f t="shared" si="7"/>
        <v>272.14300000000014</v>
      </c>
      <c r="O64">
        <f t="shared" si="1"/>
        <v>0.13589386853244445</v>
      </c>
      <c r="P64">
        <f t="shared" si="8"/>
        <v>3.9305023157237828E-3</v>
      </c>
      <c r="Q64">
        <f t="shared" si="2"/>
        <v>-61.682170875388472</v>
      </c>
      <c r="R64">
        <f t="shared" si="3"/>
        <v>271.78773706488892</v>
      </c>
      <c r="S64">
        <f t="shared" si="4"/>
        <v>7.8610046314475657</v>
      </c>
      <c r="T64">
        <f t="array" ref="T64">EXP(SUMPRODUCT(TRANSPOSE(N$4:N$10),E64:K64))</f>
        <v>1.6839825653923297</v>
      </c>
      <c r="U64">
        <f t="shared" si="9"/>
        <v>64.418251802062301</v>
      </c>
      <c r="V64">
        <f t="shared" si="5"/>
        <v>0.13054274227565182</v>
      </c>
      <c r="W64">
        <f t="shared" si="6"/>
        <v>29.409081973351597</v>
      </c>
    </row>
    <row r="65" spans="13:17" x14ac:dyDescent="0.2">
      <c r="M65" s="3" t="s">
        <v>10</v>
      </c>
      <c r="Q65">
        <f>(B2-N64)*LN(1-O64)</f>
        <v>-252.37024115416028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opLeftCell="I1" workbookViewId="0">
      <selection activeCell="Z5" sqref="Z5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32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5</v>
      </c>
      <c r="N1">
        <v>4.2048371460544283E-4</v>
      </c>
      <c r="O1">
        <v>2.264494738457367E-3</v>
      </c>
    </row>
    <row r="2" spans="1:32" x14ac:dyDescent="0.2">
      <c r="A2" s="2" t="s">
        <v>12</v>
      </c>
      <c r="B2">
        <f>B1/1000</f>
        <v>2000</v>
      </c>
      <c r="I2" s="2" t="s">
        <v>87</v>
      </c>
      <c r="J2">
        <f>CORREL(Z12:Z63,N12:N63)</f>
        <v>0.99915191151249161</v>
      </c>
      <c r="K2">
        <f>CORREL(AA12:AA63,D12:D63)</f>
        <v>0.86755068471893015</v>
      </c>
      <c r="M2" s="2" t="s">
        <v>19</v>
      </c>
      <c r="N2">
        <v>0.24573428621684487</v>
      </c>
      <c r="O2">
        <v>1.0368538663768812</v>
      </c>
    </row>
    <row r="3" spans="1:32" x14ac:dyDescent="0.2">
      <c r="I3" s="2" t="s">
        <v>88</v>
      </c>
      <c r="J3">
        <f>AVERAGE(AE12:AE63)</f>
        <v>2.115752600317538</v>
      </c>
      <c r="K3">
        <f>AVERAGE(AF12:AF63)</f>
        <v>17.644491572630379</v>
      </c>
      <c r="M3" s="2" t="s">
        <v>39</v>
      </c>
      <c r="N3">
        <v>1E-4</v>
      </c>
    </row>
    <row r="4" spans="1:32" x14ac:dyDescent="0.2">
      <c r="M4" s="2" t="s">
        <v>16</v>
      </c>
      <c r="N4">
        <v>3.3609364216878122E-2</v>
      </c>
    </row>
    <row r="5" spans="1:32" x14ac:dyDescent="0.2">
      <c r="M5" s="2" t="s">
        <v>22</v>
      </c>
      <c r="N5">
        <v>0.16527815277649852</v>
      </c>
    </row>
    <row r="6" spans="1:32" x14ac:dyDescent="0.2">
      <c r="M6" s="2" t="s">
        <v>23</v>
      </c>
      <c r="N6">
        <v>0.61513026219126976</v>
      </c>
    </row>
    <row r="7" spans="1:32" x14ac:dyDescent="0.2">
      <c r="M7" s="2" t="s">
        <v>35</v>
      </c>
      <c r="N7">
        <v>-7.4461227127939659E-4</v>
      </c>
      <c r="O7" s="2" t="s">
        <v>48</v>
      </c>
      <c r="P7">
        <v>0.43847692742876204</v>
      </c>
    </row>
    <row r="8" spans="1:32" x14ac:dyDescent="0.2">
      <c r="M8" s="2" t="s">
        <v>36</v>
      </c>
      <c r="N8">
        <v>-0.49210709540425812</v>
      </c>
      <c r="O8" s="2" t="s">
        <v>49</v>
      </c>
      <c r="P8" s="2">
        <v>0.39601154750419865</v>
      </c>
    </row>
    <row r="9" spans="1:32" x14ac:dyDescent="0.2">
      <c r="M9" s="2" t="s">
        <v>37</v>
      </c>
      <c r="N9">
        <v>0.57349900813049459</v>
      </c>
      <c r="O9" s="2" t="s">
        <v>50</v>
      </c>
      <c r="P9">
        <v>0.99999000000000005</v>
      </c>
    </row>
    <row r="10" spans="1:32" x14ac:dyDescent="0.2">
      <c r="M10" s="2" t="s">
        <v>38</v>
      </c>
      <c r="N10">
        <v>-0.89723167484619226</v>
      </c>
      <c r="O10" s="2" t="s">
        <v>51</v>
      </c>
      <c r="P10">
        <v>0.95019567185048626</v>
      </c>
    </row>
    <row r="11" spans="1:32" x14ac:dyDescent="0.2">
      <c r="O11">
        <v>1</v>
      </c>
      <c r="Q11">
        <v>2</v>
      </c>
      <c r="S11" s="2" t="s">
        <v>42</v>
      </c>
      <c r="U11">
        <f>SUM(U13:U65)</f>
        <v>-1845.2600664228441</v>
      </c>
      <c r="V11">
        <v>1</v>
      </c>
      <c r="X11">
        <v>2</v>
      </c>
      <c r="Z11" s="2" t="s">
        <v>42</v>
      </c>
    </row>
    <row r="12" spans="1:32" x14ac:dyDescent="0.2">
      <c r="A12" t="s">
        <v>1</v>
      </c>
      <c r="B12" t="s">
        <v>2</v>
      </c>
      <c r="C12" t="s">
        <v>0</v>
      </c>
      <c r="D12" s="2" t="s">
        <v>8</v>
      </c>
      <c r="E12" s="2" t="s">
        <v>9</v>
      </c>
      <c r="F12" s="2" t="s">
        <v>20</v>
      </c>
      <c r="G12" s="2" t="s">
        <v>21</v>
      </c>
      <c r="H12" s="2" t="s">
        <v>32</v>
      </c>
      <c r="I12" s="2" t="s">
        <v>33</v>
      </c>
      <c r="J12" s="2" t="s">
        <v>34</v>
      </c>
      <c r="K12" s="2" t="s">
        <v>31</v>
      </c>
      <c r="M12" s="2" t="s">
        <v>1</v>
      </c>
      <c r="N12" s="2" t="s">
        <v>3</v>
      </c>
      <c r="O12" s="2" t="s">
        <v>6</v>
      </c>
      <c r="P12" s="2" t="s">
        <v>15</v>
      </c>
      <c r="Q12" s="2" t="s">
        <v>6</v>
      </c>
      <c r="R12" s="2" t="s">
        <v>15</v>
      </c>
      <c r="S12" s="2" t="s">
        <v>6</v>
      </c>
      <c r="T12" s="2" t="s">
        <v>15</v>
      </c>
      <c r="U12" s="2" t="s">
        <v>7</v>
      </c>
      <c r="V12" s="2" t="s">
        <v>28</v>
      </c>
      <c r="W12" s="2" t="s">
        <v>26</v>
      </c>
      <c r="X12" s="2" t="s">
        <v>28</v>
      </c>
      <c r="Y12" s="2" t="s">
        <v>26</v>
      </c>
      <c r="Z12" s="2" t="s">
        <v>28</v>
      </c>
      <c r="AA12" s="2" t="s">
        <v>26</v>
      </c>
      <c r="AB12" s="2" t="s">
        <v>17</v>
      </c>
      <c r="AC12" s="2" t="s">
        <v>41</v>
      </c>
      <c r="AD12" s="2" t="s">
        <v>40</v>
      </c>
      <c r="AE12" s="2" t="s">
        <v>91</v>
      </c>
      <c r="AF12" s="2" t="s">
        <v>92</v>
      </c>
    </row>
    <row r="13" spans="1:32" x14ac:dyDescent="0.2">
      <c r="A13" s="1">
        <v>34798</v>
      </c>
      <c r="B13">
        <v>5250</v>
      </c>
      <c r="C13">
        <v>1709.8</v>
      </c>
      <c r="D13">
        <f>B13/1000</f>
        <v>5.25</v>
      </c>
      <c r="E13">
        <f>C13/1000</f>
        <v>1.7098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</v>
      </c>
      <c r="N13">
        <f>D13</f>
        <v>5.25</v>
      </c>
      <c r="O13">
        <f>1-EXP(-$N$1*AC13)</f>
        <v>4.4525554326457772E-4</v>
      </c>
      <c r="P13">
        <f>O13</f>
        <v>4.4525554326457772E-4</v>
      </c>
      <c r="Q13">
        <f t="shared" ref="Q13:Q44" si="0">1-EXP(-$O$1*AD13)</f>
        <v>2.3955622734948001E-3</v>
      </c>
      <c r="R13">
        <f>Q13</f>
        <v>2.3955622734948001E-3</v>
      </c>
      <c r="S13">
        <f>$N$3*O13+(1-$N$3)*Q13</f>
        <v>2.3953672428217773E-3</v>
      </c>
      <c r="T13">
        <f>$N$3*P13+(1-$N$3)*R13</f>
        <v>2.3953672428217773E-3</v>
      </c>
      <c r="U13">
        <f>D13*LN(T13)</f>
        <v>-31.679648293540353</v>
      </c>
      <c r="V13">
        <f>$B$2*O13</f>
        <v>0.89051108652915545</v>
      </c>
      <c r="W13">
        <f>$B$2*P13</f>
        <v>0.89051108652915545</v>
      </c>
      <c r="X13">
        <f>$B$2*Q13</f>
        <v>4.7911245469896002</v>
      </c>
      <c r="Y13">
        <f>$B$2*R13</f>
        <v>4.7911245469896002</v>
      </c>
      <c r="Z13">
        <f>$N$3*V13+(1-$N$3)*X13</f>
        <v>4.7907344856435543</v>
      </c>
      <c r="AA13">
        <f>$N$3*W13+(1-$N$3)*Y13</f>
        <v>4.7907344856435543</v>
      </c>
      <c r="AB13">
        <f t="array" ref="AB13">EXP(SUMPRODUCT(TRANSPOSE(N$4:N$10),E13:K13))</f>
        <v>1.0591485079655258</v>
      </c>
      <c r="AC13" s="4">
        <f>M13^N2*AB13</f>
        <v>1.0591485079655258</v>
      </c>
      <c r="AD13">
        <f>M13^O2*AB13</f>
        <v>1.0591485079655258</v>
      </c>
      <c r="AE13">
        <f>100*ABS(Z13-N13)/N13</f>
        <v>8.7479145591703933</v>
      </c>
      <c r="AF13">
        <f>100*ABS(AA13-D13)/D13</f>
        <v>8.7479145591703933</v>
      </c>
    </row>
    <row r="14" spans="1:32" x14ac:dyDescent="0.2">
      <c r="A14" s="1">
        <v>34805</v>
      </c>
      <c r="B14">
        <v>5482</v>
      </c>
      <c r="C14">
        <v>2748</v>
      </c>
      <c r="D14">
        <f t="shared" ref="D14:E64" si="1">B14/1000</f>
        <v>5.4820000000000002</v>
      </c>
      <c r="E14">
        <f t="shared" si="1"/>
        <v>2.7480000000000002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2</v>
      </c>
      <c r="N14">
        <f>D14+N13</f>
        <v>10.731999999999999</v>
      </c>
      <c r="O14">
        <f t="shared" ref="O14:O64" si="2">1-EXP(-$N$1*AC14)</f>
        <v>5.3085100746519398E-4</v>
      </c>
      <c r="P14">
        <f>O14-O13</f>
        <v>8.5595464200616256E-5</v>
      </c>
      <c r="Q14">
        <f t="shared" si="0"/>
        <v>4.9980295631210092E-3</v>
      </c>
      <c r="R14">
        <f>Q14-Q13</f>
        <v>2.6024672896262091E-3</v>
      </c>
      <c r="S14">
        <f t="shared" ref="S14:S64" si="3">$N$3*O14+(1-$N$3)*Q14</f>
        <v>4.997582845265444E-3</v>
      </c>
      <c r="T14">
        <f t="shared" ref="T14:T64" si="4">$N$3*P14+(1-$N$3)*R14</f>
        <v>2.6022156024436667E-3</v>
      </c>
      <c r="U14">
        <f t="shared" ref="U14:U64" si="5">D14*LN(T14)</f>
        <v>-32.625531174498512</v>
      </c>
      <c r="V14">
        <f t="shared" ref="V14:V45" si="6">$B$2*O14</f>
        <v>1.061702014930388</v>
      </c>
      <c r="W14">
        <f t="shared" ref="W14:W45" si="7">$B$2*P14</f>
        <v>0.17119092840123251</v>
      </c>
      <c r="X14">
        <f t="shared" ref="X14:X64" si="8">$B$2*Q14</f>
        <v>9.9960591262420184</v>
      </c>
      <c r="Y14">
        <f t="shared" ref="Y14:Y64" si="9">$B$2*R14</f>
        <v>5.2049345792524182</v>
      </c>
      <c r="Z14">
        <f t="shared" ref="Z14:Z64" si="10">$N$3*V14+(1-$N$3)*X14</f>
        <v>9.9951656905308877</v>
      </c>
      <c r="AA14">
        <f t="shared" ref="AA14:AA64" si="11">$N$3*W14+(1-$N$3)*Y14</f>
        <v>5.2044312048873334</v>
      </c>
      <c r="AB14">
        <f t="array" ref="AB14">EXP(SUMPRODUCT(TRANSPOSE(N$4:N$10),E14:K14))</f>
        <v>1.0967579753798096</v>
      </c>
      <c r="AC14">
        <f>AC13+(M14^$N$2-M13^$N$2)*AB14</f>
        <v>1.2628121858284518</v>
      </c>
      <c r="AD14">
        <f>AD13+(M14^$O$2-M13^$O$2)*AB14</f>
        <v>2.2126620132253612</v>
      </c>
      <c r="AE14">
        <f t="shared" ref="AE14:AE64" si="12">100*ABS(Z14-N14)/N14</f>
        <v>6.8657688172671598</v>
      </c>
      <c r="AF14">
        <f t="shared" ref="AF14:AF64" si="13">100*ABS(AA14-D14)/D14</f>
        <v>5.0632760874255167</v>
      </c>
    </row>
    <row r="15" spans="1:32" x14ac:dyDescent="0.2">
      <c r="A15" s="1">
        <v>34812</v>
      </c>
      <c r="B15">
        <v>4980</v>
      </c>
      <c r="C15">
        <v>4595.8999999999996</v>
      </c>
      <c r="D15">
        <f t="shared" si="1"/>
        <v>4.9800000000000004</v>
      </c>
      <c r="E15">
        <f t="shared" si="1"/>
        <v>4.5958999999999994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3</v>
      </c>
      <c r="N15">
        <f t="shared" ref="N15:N64" si="14">D15+N14</f>
        <v>15.712</v>
      </c>
      <c r="O15">
        <f t="shared" si="2"/>
        <v>5.9177619106531854E-4</v>
      </c>
      <c r="P15">
        <f t="shared" ref="P15:P64" si="15">O15-O14</f>
        <v>6.0925183600124555E-5</v>
      </c>
      <c r="Q15">
        <f t="shared" si="0"/>
        <v>7.813446348369335E-3</v>
      </c>
      <c r="R15">
        <f t="shared" ref="R15:R64" si="16">Q15-Q14</f>
        <v>2.8154167852483258E-3</v>
      </c>
      <c r="S15">
        <f t="shared" si="3"/>
        <v>7.8127241813536058E-3</v>
      </c>
      <c r="T15">
        <f t="shared" si="4"/>
        <v>2.8151413360881609E-3</v>
      </c>
      <c r="U15">
        <f t="shared" si="5"/>
        <v>-29.246259196036217</v>
      </c>
      <c r="V15">
        <f t="shared" si="6"/>
        <v>1.1835523821306371</v>
      </c>
      <c r="W15">
        <f t="shared" si="7"/>
        <v>0.12185036720024911</v>
      </c>
      <c r="X15">
        <f t="shared" si="8"/>
        <v>15.62689269673867</v>
      </c>
      <c r="Y15">
        <f t="shared" si="9"/>
        <v>5.6308335704966517</v>
      </c>
      <c r="Z15">
        <f t="shared" si="10"/>
        <v>15.625448362707209</v>
      </c>
      <c r="AA15">
        <f t="shared" si="11"/>
        <v>5.6302826721763219</v>
      </c>
      <c r="AB15">
        <f t="array" ref="AB15">EXP(SUMPRODUCT(TRANSPOSE(N$4:N$10),E15:K15))</f>
        <v>1.167033754445969</v>
      </c>
      <c r="AC15">
        <f t="shared" ref="AC15:AC64" si="17">AC14+(M15^$N$2-M14^$N$2)*AB15</f>
        <v>1.4077866493864835</v>
      </c>
      <c r="AD15">
        <f t="shared" ref="AD15:AD64" si="18">AD14+(M15^$O$2-M14^$O$2)*AB15</f>
        <v>3.4639653288643499</v>
      </c>
      <c r="AE15">
        <f t="shared" si="12"/>
        <v>0.550863271975503</v>
      </c>
      <c r="AF15">
        <f t="shared" si="13"/>
        <v>13.057884983460269</v>
      </c>
    </row>
    <row r="16" spans="1:32" x14ac:dyDescent="0.2">
      <c r="A16" s="1">
        <v>34819</v>
      </c>
      <c r="B16">
        <v>5517</v>
      </c>
      <c r="C16">
        <v>6801.8</v>
      </c>
      <c r="D16">
        <f t="shared" si="1"/>
        <v>5.5170000000000003</v>
      </c>
      <c r="E16">
        <f t="shared" si="1"/>
        <v>6.8018000000000001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4</v>
      </c>
      <c r="N16">
        <f t="shared" si="14"/>
        <v>21.228999999999999</v>
      </c>
      <c r="O16">
        <f t="shared" si="2"/>
        <v>6.4245513071814475E-4</v>
      </c>
      <c r="P16">
        <f t="shared" si="15"/>
        <v>5.0678939652826216E-5</v>
      </c>
      <c r="Q16">
        <f t="shared" si="0"/>
        <v>1.0874642560907644E-2</v>
      </c>
      <c r="R16">
        <f t="shared" si="16"/>
        <v>3.0611962125383085E-3</v>
      </c>
      <c r="S16">
        <f t="shared" si="3"/>
        <v>1.0873619342164624E-2</v>
      </c>
      <c r="T16">
        <f t="shared" si="4"/>
        <v>3.06089516081102E-3</v>
      </c>
      <c r="U16">
        <f t="shared" si="5"/>
        <v>-31.938177096503047</v>
      </c>
      <c r="V16">
        <f t="shared" si="6"/>
        <v>1.2849102614362895</v>
      </c>
      <c r="W16">
        <f t="shared" si="7"/>
        <v>0.10135787930565243</v>
      </c>
      <c r="X16">
        <f t="shared" si="8"/>
        <v>21.749285121815287</v>
      </c>
      <c r="Y16">
        <f t="shared" si="9"/>
        <v>6.1223924250766171</v>
      </c>
      <c r="Z16">
        <f t="shared" si="10"/>
        <v>21.747238684329247</v>
      </c>
      <c r="AA16">
        <f t="shared" si="11"/>
        <v>6.12179032162204</v>
      </c>
      <c r="AB16">
        <f t="array" ref="AB16">EXP(SUMPRODUCT(TRANSPOSE(N$4:N$10),E16:K16))</f>
        <v>1.2568444482357064</v>
      </c>
      <c r="AC16">
        <f t="shared" si="17"/>
        <v>1.5283864062419854</v>
      </c>
      <c r="AD16">
        <f t="shared" si="18"/>
        <v>4.8285401145659392</v>
      </c>
      <c r="AE16">
        <f t="shared" si="12"/>
        <v>2.4411827421416352</v>
      </c>
      <c r="AF16">
        <f t="shared" si="13"/>
        <v>10.962304180207353</v>
      </c>
    </row>
    <row r="17" spans="1:32" x14ac:dyDescent="0.2">
      <c r="A17" s="1">
        <v>34826</v>
      </c>
      <c r="B17">
        <v>6563</v>
      </c>
      <c r="C17">
        <v>8056.5</v>
      </c>
      <c r="D17">
        <f t="shared" si="1"/>
        <v>6.5629999999999997</v>
      </c>
      <c r="E17">
        <f t="shared" si="1"/>
        <v>8.0564999999999998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5</v>
      </c>
      <c r="N17">
        <f t="shared" si="14"/>
        <v>27.791999999999998</v>
      </c>
      <c r="O17">
        <f t="shared" si="2"/>
        <v>6.8610817331671292E-4</v>
      </c>
      <c r="P17">
        <f t="shared" si="15"/>
        <v>4.365304259856817E-5</v>
      </c>
      <c r="Q17">
        <f t="shared" si="0"/>
        <v>1.4087349444809716E-2</v>
      </c>
      <c r="R17">
        <f t="shared" si="16"/>
        <v>3.2127068839020723E-3</v>
      </c>
      <c r="S17">
        <f t="shared" si="3"/>
        <v>1.4086009320682566E-2</v>
      </c>
      <c r="T17">
        <f t="shared" si="4"/>
        <v>3.212389978517942E-3</v>
      </c>
      <c r="U17">
        <f t="shared" si="5"/>
        <v>-37.676477127184903</v>
      </c>
      <c r="V17">
        <f t="shared" si="6"/>
        <v>1.3722163466334258</v>
      </c>
      <c r="W17">
        <f t="shared" si="7"/>
        <v>8.7306085197136341E-2</v>
      </c>
      <c r="X17">
        <f t="shared" si="8"/>
        <v>28.174698889619432</v>
      </c>
      <c r="Y17">
        <f t="shared" si="9"/>
        <v>6.4254137678041445</v>
      </c>
      <c r="Z17">
        <f t="shared" si="10"/>
        <v>28.172018641365135</v>
      </c>
      <c r="AA17">
        <f t="shared" si="11"/>
        <v>6.4247799570358834</v>
      </c>
      <c r="AB17">
        <f t="array" ref="AB17">EXP(SUMPRODUCT(TRANSPOSE(N$4:N$10),E17:K17))</f>
        <v>1.310978549635065</v>
      </c>
      <c r="AC17">
        <f t="shared" si="17"/>
        <v>1.6322716657158649</v>
      </c>
      <c r="AD17">
        <f t="shared" si="18"/>
        <v>6.2652024592842555</v>
      </c>
      <c r="AE17">
        <f t="shared" si="12"/>
        <v>1.3673670170017875</v>
      </c>
      <c r="AF17">
        <f t="shared" si="13"/>
        <v>2.1060497175699568</v>
      </c>
    </row>
    <row r="18" spans="1:32" x14ac:dyDescent="0.2">
      <c r="A18" s="1">
        <v>34833</v>
      </c>
      <c r="B18">
        <v>6555</v>
      </c>
      <c r="C18">
        <v>9496.5</v>
      </c>
      <c r="D18">
        <f t="shared" si="1"/>
        <v>6.5549999999999997</v>
      </c>
      <c r="E18">
        <f t="shared" si="1"/>
        <v>9.4964999999999993</v>
      </c>
      <c r="F18">
        <v>0</v>
      </c>
      <c r="G18">
        <v>0</v>
      </c>
      <c r="H18">
        <f>$P$7^(M18-$M$18)</f>
        <v>1</v>
      </c>
      <c r="I18">
        <v>0</v>
      </c>
      <c r="J18">
        <v>0</v>
      </c>
      <c r="K18">
        <v>0</v>
      </c>
      <c r="M18">
        <v>6</v>
      </c>
      <c r="N18">
        <f t="shared" si="14"/>
        <v>34.346999999999994</v>
      </c>
      <c r="O18">
        <f t="shared" si="2"/>
        <v>7.2542362723393428E-4</v>
      </c>
      <c r="P18">
        <f t="shared" si="15"/>
        <v>3.9315453917221355E-5</v>
      </c>
      <c r="Q18">
        <f t="shared" si="0"/>
        <v>1.7470614184053712E-2</v>
      </c>
      <c r="R18">
        <f t="shared" si="16"/>
        <v>3.3832647392439963E-3</v>
      </c>
      <c r="S18">
        <f t="shared" si="3"/>
        <v>1.7468939664998032E-2</v>
      </c>
      <c r="T18">
        <f t="shared" si="4"/>
        <v>3.3829303443154639E-3</v>
      </c>
      <c r="U18">
        <f t="shared" si="5"/>
        <v>-37.291480079384648</v>
      </c>
      <c r="V18">
        <f t="shared" si="6"/>
        <v>1.4508472544678686</v>
      </c>
      <c r="W18">
        <f t="shared" si="7"/>
        <v>7.8630907834442709E-2</v>
      </c>
      <c r="X18">
        <f t="shared" si="8"/>
        <v>34.941228368107424</v>
      </c>
      <c r="Y18">
        <f t="shared" si="9"/>
        <v>6.7665294784879926</v>
      </c>
      <c r="Z18">
        <f t="shared" si="10"/>
        <v>34.937879329996058</v>
      </c>
      <c r="AA18">
        <f t="shared" si="11"/>
        <v>6.7658606886309274</v>
      </c>
      <c r="AB18">
        <f t="array" ref="AB18">EXP(SUMPRODUCT(TRANSPOSE(N$4:N$10),E18:K18))</f>
        <v>1.3749628533584635</v>
      </c>
      <c r="AC18">
        <f t="shared" si="17"/>
        <v>1.7258382407330215</v>
      </c>
      <c r="AD18">
        <f t="shared" si="18"/>
        <v>7.7832048621023464</v>
      </c>
      <c r="AE18">
        <f t="shared" si="12"/>
        <v>1.7203229685156305</v>
      </c>
      <c r="AF18">
        <f t="shared" si="13"/>
        <v>3.2167915885725047</v>
      </c>
    </row>
    <row r="19" spans="1:32" x14ac:dyDescent="0.2">
      <c r="A19" s="1">
        <v>34840</v>
      </c>
      <c r="B19">
        <v>6413</v>
      </c>
      <c r="C19">
        <v>9218.1</v>
      </c>
      <c r="D19">
        <f t="shared" si="1"/>
        <v>6.4130000000000003</v>
      </c>
      <c r="E19">
        <f t="shared" si="1"/>
        <v>9.2180999999999997</v>
      </c>
      <c r="F19">
        <v>0</v>
      </c>
      <c r="G19">
        <v>0</v>
      </c>
      <c r="H19">
        <f t="shared" ref="H19:H64" si="19">$P$7^(M19-$M$18)</f>
        <v>0.43847692742876204</v>
      </c>
      <c r="I19">
        <v>0</v>
      </c>
      <c r="J19">
        <v>0</v>
      </c>
      <c r="K19">
        <v>0</v>
      </c>
      <c r="M19">
        <v>7</v>
      </c>
      <c r="N19">
        <f t="shared" si="14"/>
        <v>40.759999999999991</v>
      </c>
      <c r="O19">
        <f t="shared" si="2"/>
        <v>7.5975701430930354E-4</v>
      </c>
      <c r="P19">
        <f t="shared" si="15"/>
        <v>3.4333387075369259E-5</v>
      </c>
      <c r="Q19">
        <f t="shared" si="0"/>
        <v>2.0832964358497796E-2</v>
      </c>
      <c r="R19">
        <f t="shared" si="16"/>
        <v>3.3623501744440842E-3</v>
      </c>
      <c r="S19">
        <f t="shared" si="3"/>
        <v>2.083095703776338E-2</v>
      </c>
      <c r="T19">
        <f t="shared" si="4"/>
        <v>3.3620173727653474E-3</v>
      </c>
      <c r="U19">
        <f t="shared" si="5"/>
        <v>-36.523407873357741</v>
      </c>
      <c r="V19">
        <f t="shared" si="6"/>
        <v>1.5195140286186071</v>
      </c>
      <c r="W19">
        <f t="shared" si="7"/>
        <v>6.8666774150738519E-2</v>
      </c>
      <c r="X19">
        <f t="shared" si="8"/>
        <v>41.665928716995595</v>
      </c>
      <c r="Y19">
        <f t="shared" si="9"/>
        <v>6.7247003488881685</v>
      </c>
      <c r="Z19">
        <f t="shared" si="10"/>
        <v>41.661914075526759</v>
      </c>
      <c r="AA19">
        <f t="shared" si="11"/>
        <v>6.7240347455306946</v>
      </c>
      <c r="AB19">
        <f t="array" ref="AB19">EXP(SUMPRODUCT(TRANSPOSE(N$4:N$10),E19:K19))</f>
        <v>1.3627271986911633</v>
      </c>
      <c r="AC19">
        <f t="shared" si="17"/>
        <v>1.8075510407133222</v>
      </c>
      <c r="AD19">
        <f t="shared" si="18"/>
        <v>9.2970109468575366</v>
      </c>
      <c r="AE19">
        <f t="shared" si="12"/>
        <v>2.2127430704778428</v>
      </c>
      <c r="AF19">
        <f t="shared" si="13"/>
        <v>4.850066201944399</v>
      </c>
    </row>
    <row r="20" spans="1:32" x14ac:dyDescent="0.2">
      <c r="A20" s="1">
        <v>34847</v>
      </c>
      <c r="B20">
        <v>6531</v>
      </c>
      <c r="C20">
        <v>8893.4</v>
      </c>
      <c r="D20">
        <f t="shared" si="1"/>
        <v>6.5309999999999997</v>
      </c>
      <c r="E20">
        <f t="shared" si="1"/>
        <v>8.8933999999999997</v>
      </c>
      <c r="F20">
        <v>0</v>
      </c>
      <c r="G20">
        <v>0</v>
      </c>
      <c r="H20">
        <f t="shared" si="19"/>
        <v>0.19226201588736785</v>
      </c>
      <c r="I20">
        <v>0</v>
      </c>
      <c r="J20">
        <v>0</v>
      </c>
      <c r="K20">
        <v>0</v>
      </c>
      <c r="M20">
        <v>8</v>
      </c>
      <c r="N20">
        <f t="shared" si="14"/>
        <v>47.29099999999999</v>
      </c>
      <c r="O20">
        <f t="shared" si="2"/>
        <v>7.9023772337016851E-4</v>
      </c>
      <c r="P20">
        <f t="shared" si="15"/>
        <v>3.0480709060864974E-5</v>
      </c>
      <c r="Q20">
        <f t="shared" si="0"/>
        <v>2.4165636471046081E-2</v>
      </c>
      <c r="R20">
        <f t="shared" si="16"/>
        <v>3.332672112548285E-3</v>
      </c>
      <c r="S20">
        <f t="shared" si="3"/>
        <v>2.4163298931171317E-2</v>
      </c>
      <c r="T20">
        <f t="shared" si="4"/>
        <v>3.3323418934079361E-3</v>
      </c>
      <c r="U20">
        <f t="shared" si="5"/>
        <v>-37.253346159167783</v>
      </c>
      <c r="V20">
        <f t="shared" si="6"/>
        <v>1.580475446740337</v>
      </c>
      <c r="W20">
        <f t="shared" si="7"/>
        <v>6.0961418121729949E-2</v>
      </c>
      <c r="X20">
        <f t="shared" si="8"/>
        <v>48.331272942092163</v>
      </c>
      <c r="Y20">
        <f t="shared" si="9"/>
        <v>6.66534422509657</v>
      </c>
      <c r="Z20">
        <f t="shared" si="10"/>
        <v>48.326597862342624</v>
      </c>
      <c r="AA20">
        <f t="shared" si="11"/>
        <v>6.6646837868158721</v>
      </c>
      <c r="AB20">
        <f t="array" ref="AB20">EXP(SUMPRODUCT(TRANSPOSE(N$4:N$10),E20:K20))</f>
        <v>1.3481838077202486</v>
      </c>
      <c r="AC20">
        <f t="shared" si="17"/>
        <v>1.8800968939642089</v>
      </c>
      <c r="AD20">
        <f t="shared" si="18"/>
        <v>10.80259364480491</v>
      </c>
      <c r="AE20">
        <f t="shared" si="12"/>
        <v>2.1898413278269313</v>
      </c>
      <c r="AF20">
        <f t="shared" si="13"/>
        <v>2.0469114502506884</v>
      </c>
    </row>
    <row r="21" spans="1:32" x14ac:dyDescent="0.2">
      <c r="A21" s="1">
        <v>34854</v>
      </c>
      <c r="B21">
        <v>6875</v>
      </c>
      <c r="C21">
        <v>8178.5</v>
      </c>
      <c r="D21">
        <f t="shared" si="1"/>
        <v>6.875</v>
      </c>
      <c r="E21">
        <f t="shared" si="1"/>
        <v>8.1784999999999997</v>
      </c>
      <c r="F21">
        <v>0</v>
      </c>
      <c r="G21">
        <v>0</v>
      </c>
      <c r="H21">
        <f t="shared" si="19"/>
        <v>8.4302457987552884E-2</v>
      </c>
      <c r="I21">
        <v>0</v>
      </c>
      <c r="J21">
        <v>0</v>
      </c>
      <c r="K21">
        <v>0</v>
      </c>
      <c r="M21">
        <v>9</v>
      </c>
      <c r="N21">
        <f t="shared" si="14"/>
        <v>54.16599999999999</v>
      </c>
      <c r="O21">
        <f t="shared" si="2"/>
        <v>8.1730956751657757E-4</v>
      </c>
      <c r="P21">
        <f t="shared" si="15"/>
        <v>2.7071844146409063E-5</v>
      </c>
      <c r="Q21">
        <f t="shared" si="0"/>
        <v>2.7423492385356685E-2</v>
      </c>
      <c r="R21">
        <f t="shared" si="16"/>
        <v>3.2578559143106034E-3</v>
      </c>
      <c r="S21">
        <f t="shared" si="3"/>
        <v>2.7420831767074903E-2</v>
      </c>
      <c r="T21">
        <f t="shared" si="4"/>
        <v>3.2575328359035868E-3</v>
      </c>
      <c r="U21">
        <f t="shared" si="5"/>
        <v>-39.371648036344808</v>
      </c>
      <c r="V21">
        <f t="shared" si="6"/>
        <v>1.6346191350331551</v>
      </c>
      <c r="W21">
        <f t="shared" si="7"/>
        <v>5.4143688292818126E-2</v>
      </c>
      <c r="X21">
        <f t="shared" si="8"/>
        <v>54.84698477071337</v>
      </c>
      <c r="Y21">
        <f t="shared" si="9"/>
        <v>6.5157118286212068</v>
      </c>
      <c r="Z21">
        <f t="shared" si="10"/>
        <v>54.841663534149802</v>
      </c>
      <c r="AA21">
        <f t="shared" si="11"/>
        <v>6.5150656718071733</v>
      </c>
      <c r="AB21">
        <f t="array" ref="AB21">EXP(SUMPRODUCT(TRANSPOSE(N$4:N$10),E21:K21))</f>
        <v>1.3162824171844765</v>
      </c>
      <c r="AC21">
        <f t="shared" si="17"/>
        <v>1.9445313068693211</v>
      </c>
      <c r="AD21">
        <f t="shared" si="18"/>
        <v>12.279355320490849</v>
      </c>
      <c r="AE21">
        <f t="shared" si="12"/>
        <v>1.2473941848203904</v>
      </c>
      <c r="AF21">
        <f t="shared" si="13"/>
        <v>5.2354084100774791</v>
      </c>
    </row>
    <row r="22" spans="1:32" x14ac:dyDescent="0.2">
      <c r="A22" s="1">
        <v>34861</v>
      </c>
      <c r="B22">
        <v>7565</v>
      </c>
      <c r="C22">
        <v>6640</v>
      </c>
      <c r="D22">
        <f t="shared" si="1"/>
        <v>7.5650000000000004</v>
      </c>
      <c r="E22">
        <f t="shared" si="1"/>
        <v>6.64</v>
      </c>
      <c r="F22">
        <v>0</v>
      </c>
      <c r="G22">
        <v>0</v>
      </c>
      <c r="H22">
        <f t="shared" si="19"/>
        <v>3.696468275307449E-2</v>
      </c>
      <c r="I22">
        <v>0</v>
      </c>
      <c r="J22">
        <v>0</v>
      </c>
      <c r="K22">
        <v>0</v>
      </c>
      <c r="M22">
        <v>10</v>
      </c>
      <c r="N22">
        <f t="shared" si="14"/>
        <v>61.730999999999987</v>
      </c>
      <c r="O22">
        <f t="shared" si="2"/>
        <v>8.4094506777965261E-4</v>
      </c>
      <c r="P22">
        <f t="shared" si="15"/>
        <v>2.3635500263075038E-5</v>
      </c>
      <c r="Q22">
        <f t="shared" si="0"/>
        <v>3.0519870957314676E-2</v>
      </c>
      <c r="R22">
        <f t="shared" si="16"/>
        <v>3.0963785719579917E-3</v>
      </c>
      <c r="S22">
        <f t="shared" si="3"/>
        <v>3.0516903064725723E-2</v>
      </c>
      <c r="T22">
        <f t="shared" si="4"/>
        <v>3.0960712976508221E-3</v>
      </c>
      <c r="U22">
        <f t="shared" si="5"/>
        <v>-43.707705093367842</v>
      </c>
      <c r="V22">
        <f t="shared" si="6"/>
        <v>1.6818901355593052</v>
      </c>
      <c r="W22">
        <f t="shared" si="7"/>
        <v>4.7271000526150075E-2</v>
      </c>
      <c r="X22">
        <f t="shared" si="8"/>
        <v>61.039741914629353</v>
      </c>
      <c r="Y22">
        <f t="shared" si="9"/>
        <v>6.1927571439159834</v>
      </c>
      <c r="Z22">
        <f t="shared" si="10"/>
        <v>61.033806129451449</v>
      </c>
      <c r="AA22">
        <f t="shared" si="11"/>
        <v>6.1921425953016449</v>
      </c>
      <c r="AB22">
        <f t="array" ref="AB22">EXP(SUMPRODUCT(TRANSPOSE(N$4:N$10),E22:K22))</f>
        <v>1.2499938784268383</v>
      </c>
      <c r="AC22">
        <f t="shared" si="17"/>
        <v>2.0007882141959064</v>
      </c>
      <c r="AD22">
        <f t="shared" si="18"/>
        <v>13.687512746702904</v>
      </c>
      <c r="AE22">
        <f t="shared" si="12"/>
        <v>1.1294064093381586</v>
      </c>
      <c r="AF22">
        <f t="shared" si="13"/>
        <v>18.147487173805096</v>
      </c>
    </row>
    <row r="23" spans="1:32" x14ac:dyDescent="0.2">
      <c r="A23" s="1">
        <v>34868</v>
      </c>
      <c r="B23">
        <v>7895</v>
      </c>
      <c r="C23">
        <v>5184.8</v>
      </c>
      <c r="D23">
        <f t="shared" si="1"/>
        <v>7.8949999999999996</v>
      </c>
      <c r="E23">
        <f t="shared" si="1"/>
        <v>5.1848000000000001</v>
      </c>
      <c r="F23">
        <v>0</v>
      </c>
      <c r="G23">
        <v>0</v>
      </c>
      <c r="H23">
        <f t="shared" si="19"/>
        <v>1.6208160516947054E-2</v>
      </c>
      <c r="I23">
        <v>0</v>
      </c>
      <c r="J23">
        <v>0</v>
      </c>
      <c r="K23">
        <v>0</v>
      </c>
      <c r="M23">
        <v>11</v>
      </c>
      <c r="N23">
        <f t="shared" si="14"/>
        <v>69.625999999999991</v>
      </c>
      <c r="O23">
        <f t="shared" si="2"/>
        <v>8.6181342703972597E-4</v>
      </c>
      <c r="P23">
        <f t="shared" si="15"/>
        <v>2.0868359260073355E-5</v>
      </c>
      <c r="Q23">
        <f t="shared" si="0"/>
        <v>3.3470190359954688E-2</v>
      </c>
      <c r="R23">
        <f t="shared" si="16"/>
        <v>2.9503194026400115E-3</v>
      </c>
      <c r="S23">
        <f t="shared" si="3"/>
        <v>3.3466929522261393E-2</v>
      </c>
      <c r="T23">
        <f t="shared" si="4"/>
        <v>2.9500264575356735E-3</v>
      </c>
      <c r="U23">
        <f t="shared" si="5"/>
        <v>-45.995805300414204</v>
      </c>
      <c r="V23">
        <f t="shared" si="6"/>
        <v>1.7236268540794519</v>
      </c>
      <c r="W23">
        <f t="shared" si="7"/>
        <v>4.1736718520146709E-2</v>
      </c>
      <c r="X23">
        <f t="shared" si="8"/>
        <v>66.940380719909371</v>
      </c>
      <c r="Y23">
        <f t="shared" si="9"/>
        <v>5.9006388052800229</v>
      </c>
      <c r="Z23">
        <f t="shared" si="10"/>
        <v>66.933859044522791</v>
      </c>
      <c r="AA23">
        <f t="shared" si="11"/>
        <v>5.9000529150713463</v>
      </c>
      <c r="AB23">
        <f t="array" ref="AB23">EXP(SUMPRODUCT(TRANSPOSE(N$4:N$10),E23:K23))</f>
        <v>1.1903480731463911</v>
      </c>
      <c r="AC23">
        <f t="shared" si="17"/>
        <v>2.0504599150551028</v>
      </c>
      <c r="AD23">
        <f t="shared" si="18"/>
        <v>15.033436534354422</v>
      </c>
      <c r="AE23">
        <f t="shared" si="12"/>
        <v>3.8665742042874789</v>
      </c>
      <c r="AF23">
        <f t="shared" si="13"/>
        <v>25.268487459514294</v>
      </c>
    </row>
    <row r="24" spans="1:32" x14ac:dyDescent="0.2">
      <c r="A24" s="1">
        <v>34875</v>
      </c>
      <c r="B24">
        <v>7538</v>
      </c>
      <c r="C24">
        <v>3885.7</v>
      </c>
      <c r="D24">
        <f t="shared" si="1"/>
        <v>7.5380000000000003</v>
      </c>
      <c r="E24">
        <f t="shared" si="1"/>
        <v>3.8856999999999999</v>
      </c>
      <c r="F24">
        <v>0</v>
      </c>
      <c r="G24">
        <v>0</v>
      </c>
      <c r="H24">
        <f t="shared" si="19"/>
        <v>7.1069044227431198E-3</v>
      </c>
      <c r="I24">
        <v>0</v>
      </c>
      <c r="J24">
        <v>0</v>
      </c>
      <c r="K24">
        <v>0</v>
      </c>
      <c r="M24">
        <v>12</v>
      </c>
      <c r="N24">
        <f t="shared" si="14"/>
        <v>77.163999999999987</v>
      </c>
      <c r="O24">
        <f t="shared" si="2"/>
        <v>8.8046366592609004E-4</v>
      </c>
      <c r="P24">
        <f t="shared" si="15"/>
        <v>1.8650238886364079E-5</v>
      </c>
      <c r="Q24">
        <f t="shared" si="0"/>
        <v>3.6295521316350277E-2</v>
      </c>
      <c r="R24">
        <f t="shared" si="16"/>
        <v>2.8253309563955886E-3</v>
      </c>
      <c r="S24">
        <f t="shared" si="3"/>
        <v>3.6291979810585233E-2</v>
      </c>
      <c r="T24">
        <f t="shared" si="4"/>
        <v>2.8250502883238379E-3</v>
      </c>
      <c r="U24">
        <f t="shared" si="5"/>
        <v>-44.242249056549838</v>
      </c>
      <c r="V24">
        <f t="shared" si="6"/>
        <v>1.7609273318521801</v>
      </c>
      <c r="W24">
        <f t="shared" si="7"/>
        <v>3.7300477772728158E-2</v>
      </c>
      <c r="X24">
        <f t="shared" si="8"/>
        <v>72.59104263270055</v>
      </c>
      <c r="Y24">
        <f t="shared" si="9"/>
        <v>5.6506619127911772</v>
      </c>
      <c r="Z24">
        <f t="shared" si="10"/>
        <v>72.583959621170465</v>
      </c>
      <c r="AA24">
        <f t="shared" si="11"/>
        <v>5.6501005766476755</v>
      </c>
      <c r="AB24">
        <f t="array" ref="AB24">EXP(SUMPRODUCT(TRANSPOSE(N$4:N$10),E24:K24))</f>
        <v>1.1395011907162216</v>
      </c>
      <c r="AC24">
        <f t="shared" si="17"/>
        <v>2.0948528352710878</v>
      </c>
      <c r="AD24">
        <f t="shared" si="18"/>
        <v>16.326197682933259</v>
      </c>
      <c r="AE24">
        <f t="shared" si="12"/>
        <v>5.9354626235414489</v>
      </c>
      <c r="AF24">
        <f t="shared" si="13"/>
        <v>25.045097152458538</v>
      </c>
    </row>
    <row r="25" spans="1:32" x14ac:dyDescent="0.2">
      <c r="A25" s="1">
        <v>34882</v>
      </c>
      <c r="B25">
        <v>5296</v>
      </c>
      <c r="C25">
        <v>2590.5</v>
      </c>
      <c r="D25">
        <f t="shared" si="1"/>
        <v>5.2960000000000003</v>
      </c>
      <c r="E25">
        <f t="shared" si="1"/>
        <v>2.5905</v>
      </c>
      <c r="F25">
        <v>0</v>
      </c>
      <c r="G25">
        <v>0</v>
      </c>
      <c r="H25">
        <f t="shared" si="19"/>
        <v>3.1162136148142829E-3</v>
      </c>
      <c r="I25">
        <v>0</v>
      </c>
      <c r="J25">
        <v>0</v>
      </c>
      <c r="K25">
        <v>0</v>
      </c>
      <c r="M25">
        <v>13</v>
      </c>
      <c r="N25">
        <f t="shared" si="14"/>
        <v>82.46</v>
      </c>
      <c r="O25">
        <f t="shared" si="2"/>
        <v>8.972297382731087E-4</v>
      </c>
      <c r="P25">
        <f t="shared" si="15"/>
        <v>1.6766072347018657E-5</v>
      </c>
      <c r="Q25">
        <f t="shared" si="0"/>
        <v>3.9001064879775393E-2</v>
      </c>
      <c r="R25">
        <f t="shared" si="16"/>
        <v>2.7055435634251168E-3</v>
      </c>
      <c r="S25">
        <f t="shared" si="3"/>
        <v>3.8997254496261242E-2</v>
      </c>
      <c r="T25">
        <f t="shared" si="4"/>
        <v>2.7052746856760087E-3</v>
      </c>
      <c r="U25">
        <f t="shared" si="5"/>
        <v>-31.312874462310674</v>
      </c>
      <c r="V25">
        <f t="shared" si="6"/>
        <v>1.7944594765462174</v>
      </c>
      <c r="W25">
        <f t="shared" si="7"/>
        <v>3.3532144694037314E-2</v>
      </c>
      <c r="X25">
        <f t="shared" si="8"/>
        <v>78.002129759550783</v>
      </c>
      <c r="Y25">
        <f t="shared" si="9"/>
        <v>5.4110871268502336</v>
      </c>
      <c r="Z25">
        <f t="shared" si="10"/>
        <v>77.994508992522483</v>
      </c>
      <c r="AA25">
        <f t="shared" si="11"/>
        <v>5.4105493713520181</v>
      </c>
      <c r="AB25">
        <f t="array" ref="AB25">EXP(SUMPRODUCT(TRANSPOSE(N$4:N$10),E25:K25))</f>
        <v>1.0909651221406647</v>
      </c>
      <c r="AC25">
        <f t="shared" si="17"/>
        <v>2.1347616057904046</v>
      </c>
      <c r="AD25">
        <f t="shared" si="18"/>
        <v>17.56770613433126</v>
      </c>
      <c r="AE25">
        <f t="shared" si="12"/>
        <v>5.4153419930602844</v>
      </c>
      <c r="AF25">
        <f t="shared" si="13"/>
        <v>2.1629413019640826</v>
      </c>
    </row>
    <row r="26" spans="1:32" x14ac:dyDescent="0.2">
      <c r="A26" s="1">
        <v>34889</v>
      </c>
      <c r="B26">
        <v>4809</v>
      </c>
      <c r="C26">
        <v>1952.1</v>
      </c>
      <c r="D26">
        <f t="shared" si="1"/>
        <v>4.8090000000000002</v>
      </c>
      <c r="E26">
        <f t="shared" si="1"/>
        <v>1.9520999999999999</v>
      </c>
      <c r="F26">
        <v>0</v>
      </c>
      <c r="G26">
        <v>0</v>
      </c>
      <c r="H26">
        <f t="shared" si="19"/>
        <v>1.3663877710354427E-3</v>
      </c>
      <c r="I26">
        <v>0</v>
      </c>
      <c r="J26">
        <v>0</v>
      </c>
      <c r="K26">
        <v>0</v>
      </c>
      <c r="M26">
        <v>14</v>
      </c>
      <c r="N26">
        <f t="shared" si="14"/>
        <v>87.268999999999991</v>
      </c>
      <c r="O26">
        <f t="shared" si="2"/>
        <v>9.1271342210408335E-4</v>
      </c>
      <c r="P26">
        <f t="shared" si="15"/>
        <v>1.5483683830974648E-5</v>
      </c>
      <c r="Q26">
        <f t="shared" si="0"/>
        <v>4.1649317714057443E-2</v>
      </c>
      <c r="R26">
        <f t="shared" si="16"/>
        <v>2.6482528342820499E-3</v>
      </c>
      <c r="S26">
        <f t="shared" si="3"/>
        <v>4.1645244053628253E-2</v>
      </c>
      <c r="T26">
        <f t="shared" si="4"/>
        <v>2.6479895573670049E-3</v>
      </c>
      <c r="U26">
        <f t="shared" si="5"/>
        <v>-28.536387596897399</v>
      </c>
      <c r="V26">
        <f t="shared" si="6"/>
        <v>1.8254268442081667</v>
      </c>
      <c r="W26">
        <f t="shared" si="7"/>
        <v>3.0967367661949297E-2</v>
      </c>
      <c r="X26">
        <f t="shared" si="8"/>
        <v>83.298635428114892</v>
      </c>
      <c r="Y26">
        <f t="shared" si="9"/>
        <v>5.2965056685640999</v>
      </c>
      <c r="Z26">
        <f t="shared" si="10"/>
        <v>83.290488107256508</v>
      </c>
      <c r="AA26">
        <f t="shared" si="11"/>
        <v>5.2959791147340098</v>
      </c>
      <c r="AB26">
        <f t="array" ref="AB26">EXP(SUMPRODUCT(TRANSPOSE(N$4:N$10),E26:K26))</f>
        <v>1.0678078647760867</v>
      </c>
      <c r="AC26">
        <f t="shared" si="17"/>
        <v>2.1716184644010603</v>
      </c>
      <c r="AD26">
        <f t="shared" si="18"/>
        <v>18.786314936082245</v>
      </c>
      <c r="AE26">
        <f t="shared" si="12"/>
        <v>4.5589062470562105</v>
      </c>
      <c r="AF26">
        <f t="shared" si="13"/>
        <v>10.126411202620288</v>
      </c>
    </row>
    <row r="27" spans="1:32" x14ac:dyDescent="0.2">
      <c r="A27" s="1">
        <v>34896</v>
      </c>
      <c r="B27">
        <v>4154</v>
      </c>
      <c r="C27">
        <v>1406.1</v>
      </c>
      <c r="D27">
        <f t="shared" si="1"/>
        <v>4.1539999999999999</v>
      </c>
      <c r="E27">
        <f t="shared" si="1"/>
        <v>1.4060999999999999</v>
      </c>
      <c r="F27">
        <v>0</v>
      </c>
      <c r="G27">
        <v>0</v>
      </c>
      <c r="H27">
        <f t="shared" si="19"/>
        <v>5.9912951151985577E-4</v>
      </c>
      <c r="I27">
        <v>0</v>
      </c>
      <c r="J27">
        <v>0</v>
      </c>
      <c r="K27">
        <v>0</v>
      </c>
      <c r="M27">
        <v>15</v>
      </c>
      <c r="N27">
        <f t="shared" si="14"/>
        <v>91.422999999999988</v>
      </c>
      <c r="O27">
        <f t="shared" si="2"/>
        <v>9.2711708207948718E-4</v>
      </c>
      <c r="P27">
        <f t="shared" si="15"/>
        <v>1.4403659975403826E-5</v>
      </c>
      <c r="Q27">
        <f t="shared" si="0"/>
        <v>4.4249149031620694E-2</v>
      </c>
      <c r="R27">
        <f t="shared" si="16"/>
        <v>2.5998313175632504E-3</v>
      </c>
      <c r="S27">
        <f t="shared" si="3"/>
        <v>4.4244816828425737E-2</v>
      </c>
      <c r="T27">
        <f t="shared" si="4"/>
        <v>2.5995727747974914E-3</v>
      </c>
      <c r="U27">
        <f t="shared" si="5"/>
        <v>-24.726303516753092</v>
      </c>
      <c r="V27">
        <f t="shared" si="6"/>
        <v>1.8542341641589744</v>
      </c>
      <c r="W27">
        <f t="shared" si="7"/>
        <v>2.8807319950807653E-2</v>
      </c>
      <c r="X27">
        <f t="shared" si="8"/>
        <v>88.498298063241393</v>
      </c>
      <c r="Y27">
        <f t="shared" si="9"/>
        <v>5.1996626351265007</v>
      </c>
      <c r="Z27">
        <f t="shared" si="10"/>
        <v>88.489633656851481</v>
      </c>
      <c r="AA27">
        <f t="shared" si="11"/>
        <v>5.1991455495949834</v>
      </c>
      <c r="AB27">
        <f t="array" ref="AB27">EXP(SUMPRODUCT(TRANSPOSE(N$4:N$10),E27:K27))</f>
        <v>1.0483921249090791</v>
      </c>
      <c r="AC27">
        <f t="shared" si="17"/>
        <v>2.2059049820988896</v>
      </c>
      <c r="AD27">
        <f t="shared" si="18"/>
        <v>19.985922365055959</v>
      </c>
      <c r="AE27">
        <f t="shared" si="12"/>
        <v>3.2085649597459138</v>
      </c>
      <c r="AF27">
        <f t="shared" si="13"/>
        <v>25.159979528044861</v>
      </c>
    </row>
    <row r="28" spans="1:32" x14ac:dyDescent="0.2">
      <c r="A28" s="1">
        <v>34903</v>
      </c>
      <c r="B28">
        <v>4730</v>
      </c>
      <c r="C28">
        <v>1088.5999999999999</v>
      </c>
      <c r="D28">
        <f t="shared" si="1"/>
        <v>4.7300000000000004</v>
      </c>
      <c r="E28">
        <f t="shared" si="1"/>
        <v>1.0886</v>
      </c>
      <c r="F28">
        <v>0</v>
      </c>
      <c r="G28">
        <v>0</v>
      </c>
      <c r="H28">
        <f t="shared" si="19"/>
        <v>2.6270446734312145E-4</v>
      </c>
      <c r="I28">
        <v>0</v>
      </c>
      <c r="J28">
        <v>0</v>
      </c>
      <c r="K28">
        <v>0</v>
      </c>
      <c r="M28">
        <v>16</v>
      </c>
      <c r="N28">
        <f t="shared" si="14"/>
        <v>96.152999999999992</v>
      </c>
      <c r="O28">
        <f t="shared" si="2"/>
        <v>9.4066810227277919E-4</v>
      </c>
      <c r="P28">
        <f t="shared" si="15"/>
        <v>1.3551020193292018E-5</v>
      </c>
      <c r="Q28">
        <f t="shared" si="0"/>
        <v>4.6820751298997654E-2</v>
      </c>
      <c r="R28">
        <f t="shared" si="16"/>
        <v>2.5716022673769601E-3</v>
      </c>
      <c r="S28">
        <f t="shared" si="3"/>
        <v>4.6816163290677983E-2</v>
      </c>
      <c r="T28">
        <f t="shared" si="4"/>
        <v>2.5713464622522417E-3</v>
      </c>
      <c r="U28">
        <f t="shared" si="5"/>
        <v>-28.206530097447953</v>
      </c>
      <c r="V28">
        <f t="shared" si="6"/>
        <v>1.8813362045455584</v>
      </c>
      <c r="W28">
        <f t="shared" si="7"/>
        <v>2.7102040386584036E-2</v>
      </c>
      <c r="X28">
        <f t="shared" si="8"/>
        <v>93.641502597995313</v>
      </c>
      <c r="Y28">
        <f t="shared" si="9"/>
        <v>5.1432045347539201</v>
      </c>
      <c r="Z28">
        <f t="shared" si="10"/>
        <v>93.632326581355969</v>
      </c>
      <c r="AA28">
        <f t="shared" si="11"/>
        <v>5.1426929245044839</v>
      </c>
      <c r="AB28">
        <f t="array" ref="AB28">EXP(SUMPRODUCT(TRANSPOSE(N$4:N$10),E28:K28))</f>
        <v>1.0372644988261055</v>
      </c>
      <c r="AC28">
        <f t="shared" si="17"/>
        <v>2.2381623246529547</v>
      </c>
      <c r="AD28">
        <f t="shared" si="18"/>
        <v>21.175718945946898</v>
      </c>
      <c r="AE28">
        <f t="shared" si="12"/>
        <v>2.6215234247959223</v>
      </c>
      <c r="AF28">
        <f t="shared" si="13"/>
        <v>8.7250089747248083</v>
      </c>
    </row>
    <row r="29" spans="1:32" x14ac:dyDescent="0.2">
      <c r="A29" s="1">
        <v>34910</v>
      </c>
      <c r="B29">
        <v>4135</v>
      </c>
      <c r="C29">
        <v>596.5</v>
      </c>
      <c r="D29">
        <f t="shared" si="1"/>
        <v>4.1349999999999998</v>
      </c>
      <c r="E29">
        <f t="shared" si="1"/>
        <v>0.59650000000000003</v>
      </c>
      <c r="F29">
        <v>0</v>
      </c>
      <c r="G29">
        <v>0</v>
      </c>
      <c r="H29">
        <f t="shared" si="19"/>
        <v>1.1518984766242144E-4</v>
      </c>
      <c r="I29">
        <v>0</v>
      </c>
      <c r="J29">
        <v>0</v>
      </c>
      <c r="K29">
        <v>0</v>
      </c>
      <c r="M29">
        <v>17</v>
      </c>
      <c r="N29">
        <f t="shared" si="14"/>
        <v>100.288</v>
      </c>
      <c r="O29">
        <f t="shared" si="2"/>
        <v>9.533823810635722E-4</v>
      </c>
      <c r="P29">
        <f t="shared" si="15"/>
        <v>1.271427879079301E-5</v>
      </c>
      <c r="Q29">
        <f t="shared" si="0"/>
        <v>4.9349234709952894E-2</v>
      </c>
      <c r="R29">
        <f t="shared" si="16"/>
        <v>2.5284834109552401E-3</v>
      </c>
      <c r="S29">
        <f t="shared" si="3"/>
        <v>4.9344395124720011E-2</v>
      </c>
      <c r="T29">
        <f t="shared" si="4"/>
        <v>2.528231834042024E-3</v>
      </c>
      <c r="U29">
        <f t="shared" si="5"/>
        <v>-24.728272140147155</v>
      </c>
      <c r="V29">
        <f t="shared" si="6"/>
        <v>1.9067647621271444</v>
      </c>
      <c r="W29">
        <f t="shared" si="7"/>
        <v>2.542855758158602E-2</v>
      </c>
      <c r="X29">
        <f t="shared" si="8"/>
        <v>98.698469419905791</v>
      </c>
      <c r="Y29">
        <f t="shared" si="9"/>
        <v>5.0569668219104802</v>
      </c>
      <c r="Z29">
        <f t="shared" si="10"/>
        <v>98.688790249440004</v>
      </c>
      <c r="AA29">
        <f t="shared" si="11"/>
        <v>5.0564636680840476</v>
      </c>
      <c r="AB29">
        <f t="array" ref="AB29">EXP(SUMPRODUCT(TRANSPOSE(N$4:N$10),E29:K29))</f>
        <v>1.0202502088246033</v>
      </c>
      <c r="AC29">
        <f t="shared" si="17"/>
        <v>2.2684282553076254</v>
      </c>
      <c r="AD29">
        <f t="shared" si="18"/>
        <v>22.348699667844137</v>
      </c>
      <c r="AE29">
        <f t="shared" si="12"/>
        <v>1.5946172528717224</v>
      </c>
      <c r="AF29">
        <f t="shared" si="13"/>
        <v>22.284490159227275</v>
      </c>
    </row>
    <row r="30" spans="1:32" x14ac:dyDescent="0.2">
      <c r="A30" s="1">
        <v>34917</v>
      </c>
      <c r="B30">
        <v>3915</v>
      </c>
      <c r="C30">
        <v>508.8</v>
      </c>
      <c r="D30">
        <f t="shared" si="1"/>
        <v>3.915</v>
      </c>
      <c r="E30">
        <f t="shared" si="1"/>
        <v>0.50880000000000003</v>
      </c>
      <c r="F30">
        <v>0</v>
      </c>
      <c r="G30">
        <v>0</v>
      </c>
      <c r="H30">
        <f t="shared" si="19"/>
        <v>5.0508090474005727E-5</v>
      </c>
      <c r="I30">
        <v>0</v>
      </c>
      <c r="J30">
        <v>0</v>
      </c>
      <c r="K30">
        <v>0</v>
      </c>
      <c r="M30">
        <v>18</v>
      </c>
      <c r="N30">
        <f t="shared" si="14"/>
        <v>104.203</v>
      </c>
      <c r="O30">
        <f t="shared" si="2"/>
        <v>9.6550850200038951E-4</v>
      </c>
      <c r="P30">
        <f t="shared" si="15"/>
        <v>1.2126120936817308E-5</v>
      </c>
      <c r="Q30">
        <f t="shared" si="0"/>
        <v>5.1869051295116875E-2</v>
      </c>
      <c r="R30">
        <f t="shared" si="16"/>
        <v>2.5198165851639809E-3</v>
      </c>
      <c r="S30">
        <f t="shared" si="3"/>
        <v>5.1863960940837561E-2</v>
      </c>
      <c r="T30">
        <f t="shared" si="4"/>
        <v>2.5195658161175582E-3</v>
      </c>
      <c r="U30">
        <f t="shared" si="5"/>
        <v>-23.426062911542033</v>
      </c>
      <c r="V30">
        <f t="shared" si="6"/>
        <v>1.931017004000779</v>
      </c>
      <c r="W30">
        <f t="shared" si="7"/>
        <v>2.4252241873634617E-2</v>
      </c>
      <c r="X30">
        <f t="shared" si="8"/>
        <v>103.73810259023375</v>
      </c>
      <c r="Y30">
        <f t="shared" si="9"/>
        <v>5.0396331703279618</v>
      </c>
      <c r="Z30">
        <f t="shared" si="10"/>
        <v>103.72792188167513</v>
      </c>
      <c r="AA30">
        <f t="shared" si="11"/>
        <v>5.039131632235117</v>
      </c>
      <c r="AB30">
        <f t="array" ref="AB30">EXP(SUMPRODUCT(TRANSPOSE(N$4:N$10),E30:K30))</f>
        <v>1.0172474558659581</v>
      </c>
      <c r="AC30">
        <f t="shared" si="17"/>
        <v>2.297294454021249</v>
      </c>
      <c r="AD30">
        <f t="shared" si="18"/>
        <v>23.520767708847593</v>
      </c>
      <c r="AE30">
        <f t="shared" si="12"/>
        <v>0.45591597010150697</v>
      </c>
      <c r="AF30">
        <f t="shared" si="13"/>
        <v>28.713451653515119</v>
      </c>
    </row>
    <row r="31" spans="1:32" x14ac:dyDescent="0.2">
      <c r="A31" s="1">
        <v>34924</v>
      </c>
      <c r="B31">
        <v>3407</v>
      </c>
      <c r="C31">
        <v>321</v>
      </c>
      <c r="D31">
        <f t="shared" si="1"/>
        <v>3.407</v>
      </c>
      <c r="E31">
        <f t="shared" si="1"/>
        <v>0.32100000000000001</v>
      </c>
      <c r="F31">
        <v>0</v>
      </c>
      <c r="G31">
        <v>0</v>
      </c>
      <c r="H31">
        <f t="shared" si="19"/>
        <v>2.2146632321335955E-5</v>
      </c>
      <c r="I31">
        <v>0</v>
      </c>
      <c r="J31">
        <v>0</v>
      </c>
      <c r="K31">
        <v>0</v>
      </c>
      <c r="M31">
        <v>19</v>
      </c>
      <c r="N31">
        <f t="shared" si="14"/>
        <v>107.61</v>
      </c>
      <c r="O31">
        <f t="shared" si="2"/>
        <v>9.7706334700620179E-4</v>
      </c>
      <c r="P31">
        <f t="shared" si="15"/>
        <v>1.1554845005812275E-5</v>
      </c>
      <c r="Q31">
        <f t="shared" si="0"/>
        <v>5.4371511352821145E-2</v>
      </c>
      <c r="R31">
        <f t="shared" si="16"/>
        <v>2.5024600577042699E-3</v>
      </c>
      <c r="S31">
        <f t="shared" si="3"/>
        <v>5.4366171908020566E-2</v>
      </c>
      <c r="T31">
        <f t="shared" si="4"/>
        <v>2.5022109671830003E-3</v>
      </c>
      <c r="U31">
        <f t="shared" si="5"/>
        <v>-20.409907937510596</v>
      </c>
      <c r="V31">
        <f t="shared" si="6"/>
        <v>1.9541266940124036</v>
      </c>
      <c r="W31">
        <f t="shared" si="7"/>
        <v>2.3109690011624551E-2</v>
      </c>
      <c r="X31">
        <f t="shared" si="8"/>
        <v>108.74302270564229</v>
      </c>
      <c r="Y31">
        <f t="shared" si="9"/>
        <v>5.0049201154085399</v>
      </c>
      <c r="Z31">
        <f t="shared" si="10"/>
        <v>108.73234381604112</v>
      </c>
      <c r="AA31">
        <f t="shared" si="11"/>
        <v>5.0044219343660004</v>
      </c>
      <c r="AB31">
        <f t="array" ref="AB31">EXP(SUMPRODUCT(TRANSPOSE(N$4:N$10),E31:K31))</f>
        <v>1.010846996106769</v>
      </c>
      <c r="AC31">
        <f t="shared" si="17"/>
        <v>2.3248010579012792</v>
      </c>
      <c r="AD31">
        <f t="shared" si="18"/>
        <v>24.687849455658355</v>
      </c>
      <c r="AE31">
        <f t="shared" si="12"/>
        <v>1.0429735303792615</v>
      </c>
      <c r="AF31">
        <f t="shared" si="13"/>
        <v>46.886467107895513</v>
      </c>
    </row>
    <row r="32" spans="1:32" x14ac:dyDescent="0.2">
      <c r="A32" s="1">
        <v>34931</v>
      </c>
      <c r="B32">
        <v>3315</v>
      </c>
      <c r="C32">
        <v>207.4</v>
      </c>
      <c r="D32">
        <f t="shared" si="1"/>
        <v>3.3149999999999999</v>
      </c>
      <c r="E32">
        <f t="shared" si="1"/>
        <v>0.2074</v>
      </c>
      <c r="F32">
        <v>0</v>
      </c>
      <c r="G32">
        <v>0</v>
      </c>
      <c r="H32">
        <f t="shared" si="19"/>
        <v>9.7107872931539015E-6</v>
      </c>
      <c r="I32">
        <f>$P$8^(M32-$M$32)</f>
        <v>1</v>
      </c>
      <c r="J32">
        <v>0</v>
      </c>
      <c r="K32">
        <v>0</v>
      </c>
      <c r="M32">
        <v>20</v>
      </c>
      <c r="N32">
        <f t="shared" si="14"/>
        <v>110.925</v>
      </c>
      <c r="O32">
        <f t="shared" si="2"/>
        <v>9.8382621515025193E-4</v>
      </c>
      <c r="P32">
        <f t="shared" si="15"/>
        <v>6.7628681440501381E-6</v>
      </c>
      <c r="Q32">
        <f t="shared" si="0"/>
        <v>5.5895242135239442E-2</v>
      </c>
      <c r="R32">
        <f t="shared" si="16"/>
        <v>1.5237307824182977E-3</v>
      </c>
      <c r="S32">
        <f t="shared" si="3"/>
        <v>5.5889750993647437E-2</v>
      </c>
      <c r="T32">
        <f t="shared" si="4"/>
        <v>1.5235790856268701E-3</v>
      </c>
      <c r="U32">
        <f t="shared" si="5"/>
        <v>-21.503387462072226</v>
      </c>
      <c r="V32">
        <f t="shared" si="6"/>
        <v>1.9676524303005039</v>
      </c>
      <c r="W32">
        <f t="shared" si="7"/>
        <v>1.3525736288100276E-2</v>
      </c>
      <c r="X32">
        <f t="shared" si="8"/>
        <v>111.79048427047888</v>
      </c>
      <c r="Y32">
        <f t="shared" si="9"/>
        <v>3.0474615648365955</v>
      </c>
      <c r="Z32">
        <f t="shared" si="10"/>
        <v>111.77950198729486</v>
      </c>
      <c r="AA32">
        <f t="shared" si="11"/>
        <v>3.0471581712537406</v>
      </c>
      <c r="AB32">
        <f t="array" ref="AB32">EXP(SUMPRODUCT(TRANSPOSE(N$4:N$10),E32:K32))</f>
        <v>0.61561314721469429</v>
      </c>
      <c r="AC32">
        <f t="shared" si="17"/>
        <v>2.3409003859727924</v>
      </c>
      <c r="AD32">
        <f t="shared" si="18"/>
        <v>25.399991310390966</v>
      </c>
      <c r="AE32">
        <f t="shared" si="12"/>
        <v>0.77034211160231436</v>
      </c>
      <c r="AF32">
        <f t="shared" si="13"/>
        <v>8.0796931748494547</v>
      </c>
    </row>
    <row r="33" spans="1:32" x14ac:dyDescent="0.2">
      <c r="A33" s="1">
        <v>34938</v>
      </c>
      <c r="B33">
        <v>3246</v>
      </c>
      <c r="C33">
        <v>115.5</v>
      </c>
      <c r="D33">
        <f t="shared" si="1"/>
        <v>3.246</v>
      </c>
      <c r="E33">
        <f t="shared" si="1"/>
        <v>0.11550000000000001</v>
      </c>
      <c r="F33">
        <v>0</v>
      </c>
      <c r="G33">
        <v>0</v>
      </c>
      <c r="H33">
        <f t="shared" si="19"/>
        <v>4.2579561752163878E-6</v>
      </c>
      <c r="I33">
        <f t="shared" ref="I33:I64" si="20">$P$8^(M33-$M$32)</f>
        <v>0.39601154750419865</v>
      </c>
      <c r="J33">
        <v>0</v>
      </c>
      <c r="K33">
        <v>0</v>
      </c>
      <c r="M33">
        <v>21</v>
      </c>
      <c r="N33">
        <f t="shared" si="14"/>
        <v>114.17099999999999</v>
      </c>
      <c r="O33">
        <f t="shared" si="2"/>
        <v>9.9256562510463553E-4</v>
      </c>
      <c r="P33">
        <f t="shared" si="15"/>
        <v>8.7394099543836035E-6</v>
      </c>
      <c r="Q33">
        <f t="shared" si="0"/>
        <v>5.79399465861693E-2</v>
      </c>
      <c r="R33">
        <f t="shared" si="16"/>
        <v>2.0447044509298573E-3</v>
      </c>
      <c r="S33">
        <f t="shared" si="3"/>
        <v>5.7934251848073194E-2</v>
      </c>
      <c r="T33">
        <f t="shared" si="4"/>
        <v>2.0445008544257601E-3</v>
      </c>
      <c r="U33">
        <f t="shared" si="5"/>
        <v>-20.101184794396495</v>
      </c>
      <c r="V33">
        <f t="shared" si="6"/>
        <v>1.9851312502092711</v>
      </c>
      <c r="W33">
        <f t="shared" si="7"/>
        <v>1.7478819908767207E-2</v>
      </c>
      <c r="X33">
        <f t="shared" si="8"/>
        <v>115.8798931723386</v>
      </c>
      <c r="Y33">
        <f t="shared" si="9"/>
        <v>4.0894089018597146</v>
      </c>
      <c r="Z33">
        <f t="shared" si="10"/>
        <v>115.86850369614639</v>
      </c>
      <c r="AA33">
        <f t="shared" si="11"/>
        <v>4.0890017088515203</v>
      </c>
      <c r="AB33">
        <f t="array" ref="AB33">EXP(SUMPRODUCT(TRANSPOSE(N$4:N$10),E33:K33))</f>
        <v>0.82613406363166386</v>
      </c>
      <c r="AC33">
        <f t="shared" si="17"/>
        <v>2.3617051269001261</v>
      </c>
      <c r="AD33">
        <f t="shared" si="18"/>
        <v>26.357427312171325</v>
      </c>
      <c r="AE33">
        <f t="shared" si="12"/>
        <v>1.4868081177763168</v>
      </c>
      <c r="AF33">
        <f t="shared" si="13"/>
        <v>25.970477783472589</v>
      </c>
    </row>
    <row r="34" spans="1:32" x14ac:dyDescent="0.2">
      <c r="A34" s="1">
        <v>34945</v>
      </c>
      <c r="B34">
        <v>2656</v>
      </c>
      <c r="C34">
        <v>185</v>
      </c>
      <c r="D34">
        <f t="shared" si="1"/>
        <v>2.6560000000000001</v>
      </c>
      <c r="E34">
        <f t="shared" si="1"/>
        <v>0.185</v>
      </c>
      <c r="F34">
        <v>0</v>
      </c>
      <c r="G34">
        <v>0</v>
      </c>
      <c r="H34">
        <f t="shared" si="19"/>
        <v>1.8670155408352053E-6</v>
      </c>
      <c r="I34">
        <f t="shared" si="20"/>
        <v>0.15682514575667017</v>
      </c>
      <c r="J34">
        <v>0</v>
      </c>
      <c r="K34">
        <v>1</v>
      </c>
      <c r="M34">
        <v>22</v>
      </c>
      <c r="N34">
        <f t="shared" si="14"/>
        <v>116.827</v>
      </c>
      <c r="O34">
        <f t="shared" si="2"/>
        <v>9.9644126094067254E-4</v>
      </c>
      <c r="P34">
        <f t="shared" si="15"/>
        <v>3.8756358360370058E-6</v>
      </c>
      <c r="Q34">
        <f t="shared" si="0"/>
        <v>5.888005031268051E-2</v>
      </c>
      <c r="R34">
        <f t="shared" si="16"/>
        <v>9.4010372651120999E-4</v>
      </c>
      <c r="S34">
        <f t="shared" si="3"/>
        <v>5.8874261951775336E-2</v>
      </c>
      <c r="T34">
        <f t="shared" si="4"/>
        <v>9.4001010370214249E-4</v>
      </c>
      <c r="U34">
        <f t="shared" si="5"/>
        <v>-18.511310545072362</v>
      </c>
      <c r="V34">
        <f t="shared" si="6"/>
        <v>1.9928825218813451</v>
      </c>
      <c r="W34">
        <f t="shared" si="7"/>
        <v>7.7512716720740116E-3</v>
      </c>
      <c r="X34">
        <f t="shared" si="8"/>
        <v>117.76010062536102</v>
      </c>
      <c r="Y34">
        <f t="shared" si="9"/>
        <v>1.88020745302242</v>
      </c>
      <c r="Z34">
        <f t="shared" si="10"/>
        <v>117.74852390355068</v>
      </c>
      <c r="AA34">
        <f t="shared" si="11"/>
        <v>1.8800202074042849</v>
      </c>
      <c r="AB34">
        <f t="array" ref="AB34">EXP(SUMPRODUCT(TRANSPOSE(N$4:N$10),E34:K34))</f>
        <v>0.37977028932574042</v>
      </c>
      <c r="AC34">
        <f t="shared" si="17"/>
        <v>2.3709313914887993</v>
      </c>
      <c r="AD34">
        <f t="shared" si="18"/>
        <v>26.798329908365748</v>
      </c>
      <c r="AE34">
        <f t="shared" si="12"/>
        <v>0.78879360383359876</v>
      </c>
      <c r="AF34">
        <f t="shared" si="13"/>
        <v>29.216106648935064</v>
      </c>
    </row>
    <row r="35" spans="1:32" x14ac:dyDescent="0.2">
      <c r="A35" s="1">
        <v>34952</v>
      </c>
      <c r="B35">
        <v>2224</v>
      </c>
      <c r="C35">
        <v>239.8</v>
      </c>
      <c r="D35">
        <f t="shared" si="1"/>
        <v>2.2240000000000002</v>
      </c>
      <c r="E35">
        <f t="shared" si="1"/>
        <v>0.23980000000000001</v>
      </c>
      <c r="F35">
        <v>0</v>
      </c>
      <c r="G35">
        <v>0</v>
      </c>
      <c r="H35">
        <f t="shared" si="19"/>
        <v>8.1864323780716927E-7</v>
      </c>
      <c r="I35">
        <f t="shared" si="20"/>
        <v>6.2104568658670464E-2</v>
      </c>
      <c r="J35">
        <v>0</v>
      </c>
      <c r="K35">
        <v>1</v>
      </c>
      <c r="M35">
        <v>23</v>
      </c>
      <c r="N35">
        <f t="shared" si="14"/>
        <v>119.051</v>
      </c>
      <c r="O35">
        <f t="shared" si="2"/>
        <v>1.00037212478854E-3</v>
      </c>
      <c r="P35">
        <f t="shared" si="15"/>
        <v>3.9308638478674496E-6</v>
      </c>
      <c r="Q35">
        <f t="shared" si="0"/>
        <v>5.9867471161348607E-2</v>
      </c>
      <c r="R35">
        <f t="shared" si="16"/>
        <v>9.8742084866809687E-4</v>
      </c>
      <c r="S35">
        <f t="shared" si="3"/>
        <v>5.9861584451444953E-2</v>
      </c>
      <c r="T35">
        <f t="shared" si="4"/>
        <v>9.8732249966961482E-4</v>
      </c>
      <c r="U35">
        <f t="shared" si="5"/>
        <v>-15.391222745722398</v>
      </c>
      <c r="V35">
        <f t="shared" si="6"/>
        <v>2.00074424957708</v>
      </c>
      <c r="W35">
        <f t="shared" si="7"/>
        <v>7.8617276957348992E-3</v>
      </c>
      <c r="X35">
        <f t="shared" si="8"/>
        <v>119.73494232269721</v>
      </c>
      <c r="Y35">
        <f t="shared" si="9"/>
        <v>1.9748416973361937</v>
      </c>
      <c r="Z35">
        <f t="shared" si="10"/>
        <v>119.7231689028899</v>
      </c>
      <c r="AA35">
        <f t="shared" si="11"/>
        <v>1.9746449993392297</v>
      </c>
      <c r="AB35">
        <f t="array" ref="AB35">EXP(SUMPRODUCT(TRANSPOSE(N$4:N$10),E35:K35))</f>
        <v>0.39862496206740727</v>
      </c>
      <c r="AC35">
        <f t="shared" si="17"/>
        <v>2.3802891673888293</v>
      </c>
      <c r="AD35">
        <f t="shared" si="18"/>
        <v>27.261898418809956</v>
      </c>
      <c r="AE35">
        <f t="shared" si="12"/>
        <v>0.56460584362155175</v>
      </c>
      <c r="AF35">
        <f t="shared" si="13"/>
        <v>11.212005425394358</v>
      </c>
    </row>
    <row r="36" spans="1:32" x14ac:dyDescent="0.2">
      <c r="A36" s="1">
        <v>34959</v>
      </c>
      <c r="B36">
        <v>2324</v>
      </c>
      <c r="C36">
        <v>187.1</v>
      </c>
      <c r="D36">
        <f t="shared" si="1"/>
        <v>2.3239999999999998</v>
      </c>
      <c r="E36">
        <f t="shared" si="1"/>
        <v>0.18709999999999999</v>
      </c>
      <c r="F36">
        <v>0</v>
      </c>
      <c r="G36">
        <v>0</v>
      </c>
      <c r="H36">
        <f t="shared" si="19"/>
        <v>3.5895617157402095E-7</v>
      </c>
      <c r="I36">
        <f t="shared" si="20"/>
        <v>2.4594126341600842E-2</v>
      </c>
      <c r="J36">
        <v>0</v>
      </c>
      <c r="K36">
        <v>1</v>
      </c>
      <c r="M36">
        <v>24</v>
      </c>
      <c r="N36">
        <f t="shared" si="14"/>
        <v>121.375</v>
      </c>
      <c r="O36">
        <f t="shared" si="2"/>
        <v>1.0042401142187352E-3</v>
      </c>
      <c r="P36">
        <f t="shared" si="15"/>
        <v>3.8679894301951734E-6</v>
      </c>
      <c r="Q36">
        <f t="shared" si="0"/>
        <v>6.0872054036221535E-2</v>
      </c>
      <c r="R36">
        <f t="shared" si="16"/>
        <v>1.004582874872928E-3</v>
      </c>
      <c r="S36">
        <f t="shared" si="3"/>
        <v>6.0866067254829334E-2</v>
      </c>
      <c r="T36">
        <f t="shared" si="4"/>
        <v>1.0044828033843837E-3</v>
      </c>
      <c r="U36">
        <f t="shared" si="5"/>
        <v>-16.043228514739091</v>
      </c>
      <c r="V36">
        <f t="shared" si="6"/>
        <v>2.0084802284374703</v>
      </c>
      <c r="W36">
        <f t="shared" si="7"/>
        <v>7.7359788603903468E-3</v>
      </c>
      <c r="X36">
        <f t="shared" si="8"/>
        <v>121.74410807244307</v>
      </c>
      <c r="Y36">
        <f t="shared" si="9"/>
        <v>2.0091657497458559</v>
      </c>
      <c r="Z36">
        <f t="shared" si="10"/>
        <v>121.73213450965866</v>
      </c>
      <c r="AA36">
        <f t="shared" si="11"/>
        <v>2.0089656067687676</v>
      </c>
      <c r="AB36">
        <f t="array" ref="AB36">EXP(SUMPRODUCT(TRANSPOSE(N$4:N$10),E36:K36))</f>
        <v>0.4053330082470778</v>
      </c>
      <c r="AC36">
        <f t="shared" si="17"/>
        <v>2.3894973010096008</v>
      </c>
      <c r="AD36">
        <f t="shared" si="18"/>
        <v>27.734023977678678</v>
      </c>
      <c r="AE36">
        <f t="shared" si="12"/>
        <v>0.2942405846827304</v>
      </c>
      <c r="AF36">
        <f t="shared" si="13"/>
        <v>13.555696782755263</v>
      </c>
    </row>
    <row r="37" spans="1:32" x14ac:dyDescent="0.2">
      <c r="A37" s="1">
        <v>34966</v>
      </c>
      <c r="B37">
        <v>2194</v>
      </c>
      <c r="C37">
        <v>107.2</v>
      </c>
      <c r="D37">
        <f t="shared" si="1"/>
        <v>2.194</v>
      </c>
      <c r="E37">
        <f t="shared" si="1"/>
        <v>0.1072</v>
      </c>
      <c r="F37">
        <v>0</v>
      </c>
      <c r="G37">
        <v>0</v>
      </c>
      <c r="H37">
        <f t="shared" si="19"/>
        <v>1.5739399919336823E-7</v>
      </c>
      <c r="I37">
        <f t="shared" si="20"/>
        <v>9.7395580320511245E-3</v>
      </c>
      <c r="J37">
        <v>0</v>
      </c>
      <c r="K37">
        <v>1</v>
      </c>
      <c r="M37">
        <v>25</v>
      </c>
      <c r="N37">
        <f t="shared" si="14"/>
        <v>123.569</v>
      </c>
      <c r="O37">
        <f t="shared" si="2"/>
        <v>1.0080057450645441E-3</v>
      </c>
      <c r="P37">
        <f t="shared" si="15"/>
        <v>3.7656308458089427E-6</v>
      </c>
      <c r="Q37">
        <f t="shared" si="0"/>
        <v>6.1881761492256548E-2</v>
      </c>
      <c r="R37">
        <f t="shared" si="16"/>
        <v>1.0097074560350139E-3</v>
      </c>
      <c r="S37">
        <f t="shared" si="3"/>
        <v>6.1875674116681829E-2</v>
      </c>
      <c r="T37">
        <f t="shared" si="4"/>
        <v>1.0096068618524949E-3</v>
      </c>
      <c r="U37">
        <f t="shared" si="5"/>
        <v>-15.134638227492168</v>
      </c>
      <c r="V37">
        <f t="shared" si="6"/>
        <v>2.0160114901290882</v>
      </c>
      <c r="W37">
        <f t="shared" si="7"/>
        <v>7.5312616916178854E-3</v>
      </c>
      <c r="X37">
        <f t="shared" si="8"/>
        <v>123.7635229845131</v>
      </c>
      <c r="Y37">
        <f t="shared" si="9"/>
        <v>2.0194149120700278</v>
      </c>
      <c r="Z37">
        <f t="shared" si="10"/>
        <v>123.75134823336367</v>
      </c>
      <c r="AA37">
        <f t="shared" si="11"/>
        <v>2.0192137237049899</v>
      </c>
      <c r="AB37">
        <f t="array" ref="AB37">EXP(SUMPRODUCT(TRANSPOSE(N$4:N$10),E37:K37))</f>
        <v>0.40721187290870459</v>
      </c>
      <c r="AC37">
        <f t="shared" si="17"/>
        <v>2.3984617940876154</v>
      </c>
      <c r="AD37">
        <f t="shared" si="18"/>
        <v>28.209067121674465</v>
      </c>
      <c r="AE37">
        <f t="shared" si="12"/>
        <v>0.14756794451979785</v>
      </c>
      <c r="AF37">
        <f t="shared" si="13"/>
        <v>7.96655771627211</v>
      </c>
    </row>
    <row r="38" spans="1:32" x14ac:dyDescent="0.2">
      <c r="A38" s="1">
        <v>34973</v>
      </c>
      <c r="B38">
        <v>2177</v>
      </c>
      <c r="C38">
        <v>246.2</v>
      </c>
      <c r="D38">
        <f t="shared" si="1"/>
        <v>2.177</v>
      </c>
      <c r="E38">
        <f t="shared" si="1"/>
        <v>0.2462</v>
      </c>
      <c r="F38">
        <v>0</v>
      </c>
      <c r="G38">
        <v>0</v>
      </c>
      <c r="H38">
        <f t="shared" si="19"/>
        <v>6.901363716203316E-8</v>
      </c>
      <c r="I38">
        <f t="shared" si="20"/>
        <v>3.8569774482795135E-3</v>
      </c>
      <c r="J38">
        <v>0</v>
      </c>
      <c r="K38">
        <f>$P$10^(M38-$M$38)</f>
        <v>1</v>
      </c>
      <c r="M38">
        <v>26</v>
      </c>
      <c r="N38">
        <f t="shared" si="14"/>
        <v>125.74600000000001</v>
      </c>
      <c r="O38">
        <f t="shared" si="2"/>
        <v>1.0116871575988062E-3</v>
      </c>
      <c r="P38">
        <f t="shared" si="15"/>
        <v>3.6814125342621296E-6</v>
      </c>
      <c r="Q38">
        <f t="shared" si="0"/>
        <v>6.2899538786978848E-2</v>
      </c>
      <c r="R38">
        <f t="shared" si="16"/>
        <v>1.0177772947222996E-3</v>
      </c>
      <c r="S38">
        <f t="shared" si="3"/>
        <v>6.2893350001815923E-2</v>
      </c>
      <c r="T38">
        <f t="shared" si="4"/>
        <v>1.0176758851340808E-3</v>
      </c>
      <c r="U38">
        <f t="shared" si="5"/>
        <v>-15.00003897281106</v>
      </c>
      <c r="V38">
        <f t="shared" si="6"/>
        <v>2.0233743151976125</v>
      </c>
      <c r="W38">
        <f t="shared" si="7"/>
        <v>7.3628250685242591E-3</v>
      </c>
      <c r="X38">
        <f t="shared" si="8"/>
        <v>125.7990775739577</v>
      </c>
      <c r="Y38">
        <f t="shared" si="9"/>
        <v>2.0355545894445992</v>
      </c>
      <c r="Z38">
        <f t="shared" si="10"/>
        <v>125.78670000363182</v>
      </c>
      <c r="AA38">
        <f t="shared" si="11"/>
        <v>2.0353517702681616</v>
      </c>
      <c r="AB38">
        <f t="array" ref="AB38">EXP(SUMPRODUCT(TRANSPOSE(N$4:N$10),E38:K38))</f>
        <v>0.41030475299914537</v>
      </c>
      <c r="AC38">
        <f t="shared" si="17"/>
        <v>2.4072258289974107</v>
      </c>
      <c r="AD38">
        <f t="shared" si="18"/>
        <v>28.688424653257236</v>
      </c>
      <c r="AE38">
        <f t="shared" si="12"/>
        <v>3.2366837618542428E-2</v>
      </c>
      <c r="AF38">
        <f t="shared" si="13"/>
        <v>6.5065792251648338</v>
      </c>
    </row>
    <row r="39" spans="1:32" x14ac:dyDescent="0.2">
      <c r="A39" s="1">
        <v>34980</v>
      </c>
      <c r="B39">
        <v>2366</v>
      </c>
      <c r="C39">
        <v>156.9</v>
      </c>
      <c r="D39">
        <f t="shared" si="1"/>
        <v>2.3660000000000001</v>
      </c>
      <c r="E39">
        <f t="shared" si="1"/>
        <v>0.15690000000000001</v>
      </c>
      <c r="F39">
        <v>0</v>
      </c>
      <c r="G39">
        <v>0</v>
      </c>
      <c r="H39">
        <f t="shared" si="19"/>
        <v>3.0260887573491726E-8</v>
      </c>
      <c r="I39">
        <f t="shared" si="20"/>
        <v>1.5274076079819653E-3</v>
      </c>
      <c r="J39">
        <v>0</v>
      </c>
      <c r="K39">
        <f t="shared" ref="K39:K64" si="21">$P$10^(M39-$M$38)</f>
        <v>0.95019567185048626</v>
      </c>
      <c r="M39">
        <v>27</v>
      </c>
      <c r="N39">
        <f t="shared" si="14"/>
        <v>128.11200000000002</v>
      </c>
      <c r="O39">
        <f t="shared" si="2"/>
        <v>1.0154197530911624E-3</v>
      </c>
      <c r="P39">
        <f t="shared" si="15"/>
        <v>3.7325954923561611E-6</v>
      </c>
      <c r="Q39">
        <f t="shared" si="0"/>
        <v>6.3962182609779705E-2</v>
      </c>
      <c r="R39">
        <f t="shared" si="16"/>
        <v>1.0626438228008572E-3</v>
      </c>
      <c r="S39">
        <f t="shared" si="3"/>
        <v>6.3955887933494049E-2</v>
      </c>
      <c r="T39">
        <f t="shared" si="4"/>
        <v>1.0625379316781263E-3</v>
      </c>
      <c r="U39">
        <f t="shared" si="5"/>
        <v>-16.200226669208408</v>
      </c>
      <c r="V39">
        <f t="shared" si="6"/>
        <v>2.0308395061823248</v>
      </c>
      <c r="W39">
        <f t="shared" si="7"/>
        <v>7.4651909847123221E-3</v>
      </c>
      <c r="X39">
        <f t="shared" si="8"/>
        <v>127.92436521955941</v>
      </c>
      <c r="Y39">
        <f t="shared" si="9"/>
        <v>2.1252876456017145</v>
      </c>
      <c r="Z39">
        <f t="shared" si="10"/>
        <v>127.91177586698808</v>
      </c>
      <c r="AA39">
        <f t="shared" si="11"/>
        <v>2.125075863356253</v>
      </c>
      <c r="AB39">
        <f t="array" ref="AB39">EXP(SUMPRODUCT(TRANSPOSE(N$4:N$10),E39:K39))</f>
        <v>0.42826034184569867</v>
      </c>
      <c r="AC39">
        <f t="shared" si="17"/>
        <v>2.4161117439234161</v>
      </c>
      <c r="AD39">
        <f t="shared" si="18"/>
        <v>29.189469511013709</v>
      </c>
      <c r="AE39">
        <f t="shared" si="12"/>
        <v>0.15628835160792365</v>
      </c>
      <c r="AF39">
        <f t="shared" si="13"/>
        <v>10.182761481138931</v>
      </c>
    </row>
    <row r="40" spans="1:32" x14ac:dyDescent="0.2">
      <c r="A40" s="1">
        <v>34987</v>
      </c>
      <c r="B40">
        <v>2402</v>
      </c>
      <c r="C40">
        <v>170.7</v>
      </c>
      <c r="D40">
        <f t="shared" si="1"/>
        <v>2.4020000000000001</v>
      </c>
      <c r="E40">
        <f t="shared" si="1"/>
        <v>0.17069999999999999</v>
      </c>
      <c r="F40">
        <v>0</v>
      </c>
      <c r="G40">
        <v>0</v>
      </c>
      <c r="H40">
        <f t="shared" si="19"/>
        <v>1.3268701004491859E-8</v>
      </c>
      <c r="I40">
        <f t="shared" si="20"/>
        <v>6.0487105050662448E-4</v>
      </c>
      <c r="J40">
        <v>0</v>
      </c>
      <c r="K40">
        <f t="shared" si="21"/>
        <v>0.90287181480339695</v>
      </c>
      <c r="M40">
        <v>28</v>
      </c>
      <c r="N40">
        <f t="shared" si="14"/>
        <v>130.51400000000001</v>
      </c>
      <c r="O40">
        <f t="shared" si="2"/>
        <v>1.0192103888807535E-3</v>
      </c>
      <c r="P40">
        <f t="shared" si="15"/>
        <v>3.7906357895911569E-6</v>
      </c>
      <c r="Q40">
        <f t="shared" si="0"/>
        <v>6.5072163646526904E-2</v>
      </c>
      <c r="R40">
        <f t="shared" si="16"/>
        <v>1.1099810367471985E-3</v>
      </c>
      <c r="S40">
        <f t="shared" si="3"/>
        <v>6.5065758351201139E-2</v>
      </c>
      <c r="T40">
        <f t="shared" si="4"/>
        <v>1.1098704177071026E-3</v>
      </c>
      <c r="U40">
        <f t="shared" si="5"/>
        <v>-16.342035851087463</v>
      </c>
      <c r="V40">
        <f t="shared" si="6"/>
        <v>2.0384207777615071</v>
      </c>
      <c r="W40">
        <f t="shared" si="7"/>
        <v>7.5812715791823138E-3</v>
      </c>
      <c r="X40">
        <f t="shared" si="8"/>
        <v>130.14432729305381</v>
      </c>
      <c r="Y40">
        <f t="shared" si="9"/>
        <v>2.219962073494397</v>
      </c>
      <c r="Z40">
        <f t="shared" si="10"/>
        <v>130.13151670240228</v>
      </c>
      <c r="AA40">
        <f t="shared" si="11"/>
        <v>2.2197408354142056</v>
      </c>
      <c r="AB40">
        <f t="array" ref="AB40">EXP(SUMPRODUCT(TRANSPOSE(N$4:N$10),E40:K40))</f>
        <v>0.44724634291969162</v>
      </c>
      <c r="AC40">
        <f t="shared" si="17"/>
        <v>2.4251358650861641</v>
      </c>
      <c r="AD40">
        <f t="shared" si="18"/>
        <v>29.713441987708965</v>
      </c>
      <c r="AE40">
        <f t="shared" si="12"/>
        <v>0.29305921019793285</v>
      </c>
      <c r="AF40">
        <f t="shared" si="13"/>
        <v>7.5878086838382375</v>
      </c>
    </row>
    <row r="41" spans="1:32" x14ac:dyDescent="0.2">
      <c r="A41" s="1">
        <v>34994</v>
      </c>
      <c r="B41">
        <v>2485</v>
      </c>
      <c r="C41">
        <v>114.4</v>
      </c>
      <c r="D41">
        <f t="shared" si="1"/>
        <v>2.4849999999999999</v>
      </c>
      <c r="E41">
        <f t="shared" si="1"/>
        <v>0.1144</v>
      </c>
      <c r="F41">
        <v>0</v>
      </c>
      <c r="G41">
        <v>0</v>
      </c>
      <c r="H41">
        <f t="shared" si="19"/>
        <v>5.8180192474205182E-9</v>
      </c>
      <c r="I41">
        <f t="shared" si="20"/>
        <v>2.3953592075161867E-4</v>
      </c>
      <c r="J41">
        <v>0</v>
      </c>
      <c r="K41">
        <f t="shared" si="21"/>
        <v>0.85790489066198161</v>
      </c>
      <c r="M41">
        <v>29</v>
      </c>
      <c r="N41">
        <f t="shared" si="14"/>
        <v>132.99900000000002</v>
      </c>
      <c r="O41">
        <f t="shared" si="2"/>
        <v>1.0230455725080967E-3</v>
      </c>
      <c r="P41">
        <f t="shared" si="15"/>
        <v>3.8351836273431417E-6</v>
      </c>
      <c r="Q41">
        <f t="shared" si="0"/>
        <v>6.6225988095101607E-2</v>
      </c>
      <c r="R41">
        <f t="shared" si="16"/>
        <v>1.1538244485747029E-3</v>
      </c>
      <c r="S41">
        <f t="shared" si="3"/>
        <v>6.6219467800849349E-2</v>
      </c>
      <c r="T41">
        <f t="shared" si="4"/>
        <v>1.1537094496482081E-3</v>
      </c>
      <c r="U41">
        <f t="shared" si="5"/>
        <v>-16.810460704539938</v>
      </c>
      <c r="V41">
        <f t="shared" si="6"/>
        <v>2.0460911450161934</v>
      </c>
      <c r="W41">
        <f t="shared" si="7"/>
        <v>7.6703672546862833E-3</v>
      </c>
      <c r="X41">
        <f t="shared" si="8"/>
        <v>132.45197619020323</v>
      </c>
      <c r="Y41">
        <f t="shared" si="9"/>
        <v>2.3076488971494058</v>
      </c>
      <c r="Z41">
        <f t="shared" si="10"/>
        <v>132.43893560169869</v>
      </c>
      <c r="AA41">
        <f t="shared" si="11"/>
        <v>2.3074188992964162</v>
      </c>
      <c r="AB41">
        <f t="array" ref="AB41">EXP(SUMPRODUCT(TRANSPOSE(N$4:N$10),E41:K41))</f>
        <v>0.4648630615893562</v>
      </c>
      <c r="AC41">
        <f t="shared" si="17"/>
        <v>2.434266073249415</v>
      </c>
      <c r="AD41">
        <f t="shared" si="18"/>
        <v>30.258770815968425</v>
      </c>
      <c r="AE41">
        <f t="shared" si="12"/>
        <v>0.42110421755151201</v>
      </c>
      <c r="AF41">
        <f t="shared" si="13"/>
        <v>7.1461207526593045</v>
      </c>
    </row>
    <row r="42" spans="1:32" x14ac:dyDescent="0.2">
      <c r="A42" s="1">
        <v>35001</v>
      </c>
      <c r="B42">
        <v>2588</v>
      </c>
      <c r="C42">
        <v>174.4</v>
      </c>
      <c r="D42">
        <f t="shared" si="1"/>
        <v>2.5880000000000001</v>
      </c>
      <c r="E42">
        <f t="shared" si="1"/>
        <v>0.1744</v>
      </c>
      <c r="F42">
        <v>0</v>
      </c>
      <c r="G42">
        <v>0</v>
      </c>
      <c r="H42">
        <f t="shared" si="19"/>
        <v>2.5510672033303477E-9</v>
      </c>
      <c r="I42">
        <f t="shared" si="20"/>
        <v>9.4858990659691587E-5</v>
      </c>
      <c r="J42">
        <v>0</v>
      </c>
      <c r="K42">
        <f t="shared" si="21"/>
        <v>0.8151775139663795</v>
      </c>
      <c r="M42">
        <v>30</v>
      </c>
      <c r="N42">
        <f t="shared" si="14"/>
        <v>135.58700000000002</v>
      </c>
      <c r="O42">
        <f t="shared" si="2"/>
        <v>1.0269363978204771E-3</v>
      </c>
      <c r="P42">
        <f t="shared" si="15"/>
        <v>3.890825312380386E-6</v>
      </c>
      <c r="Q42">
        <f t="shared" si="0"/>
        <v>6.742742233031207E-2</v>
      </c>
      <c r="R42">
        <f t="shared" si="16"/>
        <v>1.2014342352104634E-3</v>
      </c>
      <c r="S42">
        <f t="shared" si="3"/>
        <v>6.7420782281718827E-2</v>
      </c>
      <c r="T42">
        <f t="shared" si="4"/>
        <v>1.2013144808694736E-3</v>
      </c>
      <c r="U42">
        <f t="shared" si="5"/>
        <v>-17.402589127489072</v>
      </c>
      <c r="V42">
        <f t="shared" si="6"/>
        <v>2.0538727956409542</v>
      </c>
      <c r="W42">
        <f t="shared" si="7"/>
        <v>7.781650624760772E-3</v>
      </c>
      <c r="X42">
        <f t="shared" si="8"/>
        <v>134.85484466062414</v>
      </c>
      <c r="Y42">
        <f t="shared" si="9"/>
        <v>2.4028684704209269</v>
      </c>
      <c r="Z42">
        <f t="shared" si="10"/>
        <v>134.84156456343763</v>
      </c>
      <c r="AA42">
        <f t="shared" si="11"/>
        <v>2.4026289617389476</v>
      </c>
      <c r="AB42">
        <f t="array" ref="AB42">EXP(SUMPRODUCT(TRANSPOSE(N$4:N$10),E42:K42))</f>
        <v>0.48403972759903152</v>
      </c>
      <c r="AC42">
        <f t="shared" si="17"/>
        <v>2.4435287802935939</v>
      </c>
      <c r="AD42">
        <f t="shared" si="18"/>
        <v>30.827317911655662</v>
      </c>
      <c r="AE42">
        <f t="shared" si="12"/>
        <v>0.54978385579914624</v>
      </c>
      <c r="AF42">
        <f t="shared" si="13"/>
        <v>7.1627139977222765</v>
      </c>
    </row>
    <row r="43" spans="1:32" x14ac:dyDescent="0.2">
      <c r="A43" s="1">
        <v>35008</v>
      </c>
      <c r="B43">
        <v>2453</v>
      </c>
      <c r="C43">
        <v>579.70000000000005</v>
      </c>
      <c r="D43">
        <f t="shared" si="1"/>
        <v>2.4529999999999998</v>
      </c>
      <c r="E43">
        <f t="shared" si="1"/>
        <v>0.57969999999999999</v>
      </c>
      <c r="F43">
        <v>0</v>
      </c>
      <c r="G43">
        <v>0</v>
      </c>
      <c r="H43">
        <f t="shared" si="19"/>
        <v>1.118584108980576E-9</v>
      </c>
      <c r="I43">
        <f t="shared" si="20"/>
        <v>3.7565255685830788E-5</v>
      </c>
      <c r="J43">
        <v>0</v>
      </c>
      <c r="K43">
        <f t="shared" si="21"/>
        <v>0.77457814556069315</v>
      </c>
      <c r="M43">
        <v>31</v>
      </c>
      <c r="N43">
        <f t="shared" si="14"/>
        <v>138.04000000000002</v>
      </c>
      <c r="O43">
        <f t="shared" si="2"/>
        <v>1.0309254188991535E-3</v>
      </c>
      <c r="P43">
        <f t="shared" si="15"/>
        <v>3.9890210786763802E-6</v>
      </c>
      <c r="Q43">
        <f t="shared" si="0"/>
        <v>6.8690435764785507E-2</v>
      </c>
      <c r="R43">
        <f t="shared" si="16"/>
        <v>1.2630134344734367E-3</v>
      </c>
      <c r="S43">
        <f t="shared" si="3"/>
        <v>6.8683669813750917E-2</v>
      </c>
      <c r="T43">
        <f t="shared" si="4"/>
        <v>1.2628875320320973E-3</v>
      </c>
      <c r="U43">
        <f t="shared" si="5"/>
        <v>-16.372191558698763</v>
      </c>
      <c r="V43">
        <f t="shared" si="6"/>
        <v>2.0618508377983069</v>
      </c>
      <c r="W43">
        <f t="shared" si="7"/>
        <v>7.9780421573527605E-3</v>
      </c>
      <c r="X43">
        <f t="shared" si="8"/>
        <v>137.38087152957101</v>
      </c>
      <c r="Y43">
        <f t="shared" si="9"/>
        <v>2.5260268689468734</v>
      </c>
      <c r="Z43">
        <f t="shared" si="10"/>
        <v>137.36733962750185</v>
      </c>
      <c r="AA43">
        <f t="shared" si="11"/>
        <v>2.5257750640641943</v>
      </c>
      <c r="AB43">
        <f t="array" ref="AB43">EXP(SUMPRODUCT(TRANSPOSE(N$4:N$10),E43:K43))</f>
        <v>0.50889621423242726</v>
      </c>
      <c r="AC43">
        <f t="shared" si="17"/>
        <v>2.4530252948898705</v>
      </c>
      <c r="AD43">
        <f t="shared" si="18"/>
        <v>31.425796019928342</v>
      </c>
      <c r="AE43">
        <f t="shared" si="12"/>
        <v>0.48729380795289146</v>
      </c>
      <c r="AF43">
        <f t="shared" si="13"/>
        <v>2.9667779887563976</v>
      </c>
    </row>
    <row r="44" spans="1:32" x14ac:dyDescent="0.2">
      <c r="A44" s="1">
        <v>35015</v>
      </c>
      <c r="B44">
        <v>2169</v>
      </c>
      <c r="C44">
        <v>1443.5</v>
      </c>
      <c r="D44">
        <f t="shared" si="1"/>
        <v>2.169</v>
      </c>
      <c r="E44">
        <f t="shared" si="1"/>
        <v>1.4435</v>
      </c>
      <c r="F44">
        <v>0</v>
      </c>
      <c r="G44">
        <v>0</v>
      </c>
      <c r="H44">
        <f t="shared" si="19"/>
        <v>4.9047332317644238E-10</v>
      </c>
      <c r="I44">
        <f t="shared" si="20"/>
        <v>1.4876275036536746E-5</v>
      </c>
      <c r="J44">
        <v>0</v>
      </c>
      <c r="K44">
        <f t="shared" si="21"/>
        <v>0.73600080142174651</v>
      </c>
      <c r="M44">
        <v>32</v>
      </c>
      <c r="N44">
        <f t="shared" si="14"/>
        <v>140.20900000000003</v>
      </c>
      <c r="O44">
        <f t="shared" si="2"/>
        <v>1.0350743907922011E-3</v>
      </c>
      <c r="P44">
        <f t="shared" si="15"/>
        <v>4.1489718930476371E-6</v>
      </c>
      <c r="Q44">
        <f t="shared" si="0"/>
        <v>7.0036176548626927E-2</v>
      </c>
      <c r="R44">
        <f t="shared" si="16"/>
        <v>1.3457407838414204E-3</v>
      </c>
      <c r="S44">
        <f t="shared" si="3"/>
        <v>7.0029276438411142E-2</v>
      </c>
      <c r="T44">
        <f t="shared" si="4"/>
        <v>1.3456066246602255E-3</v>
      </c>
      <c r="U44">
        <f t="shared" si="5"/>
        <v>-14.339064539510955</v>
      </c>
      <c r="V44">
        <f t="shared" si="6"/>
        <v>2.0701487815844022</v>
      </c>
      <c r="W44">
        <f t="shared" si="7"/>
        <v>8.2979437860952743E-3</v>
      </c>
      <c r="X44">
        <f t="shared" si="8"/>
        <v>140.07235309725385</v>
      </c>
      <c r="Y44">
        <f t="shared" si="9"/>
        <v>2.6914815676828407</v>
      </c>
      <c r="Z44">
        <f t="shared" si="10"/>
        <v>140.05855287682229</v>
      </c>
      <c r="AA44">
        <f t="shared" si="11"/>
        <v>2.6912132493204513</v>
      </c>
      <c r="AB44">
        <f t="array" ref="AB44">EXP(SUMPRODUCT(TRANSPOSE(N$4:N$10),E44:K44))</f>
        <v>0.54234365143684393</v>
      </c>
      <c r="AC44">
        <f t="shared" si="17"/>
        <v>2.4629026386924928</v>
      </c>
      <c r="AD44">
        <f t="shared" si="18"/>
        <v>32.064368211143361</v>
      </c>
      <c r="AE44">
        <f t="shared" si="12"/>
        <v>0.1073020442180898</v>
      </c>
      <c r="AF44">
        <f t="shared" si="13"/>
        <v>24.076221729850218</v>
      </c>
    </row>
    <row r="45" spans="1:32" x14ac:dyDescent="0.2">
      <c r="A45" s="1">
        <v>35022</v>
      </c>
      <c r="B45">
        <v>2240</v>
      </c>
      <c r="C45">
        <v>1695.7</v>
      </c>
      <c r="D45">
        <f t="shared" si="1"/>
        <v>2.2400000000000002</v>
      </c>
      <c r="E45">
        <f t="shared" si="1"/>
        <v>1.6957</v>
      </c>
      <c r="F45">
        <v>0</v>
      </c>
      <c r="G45">
        <v>0</v>
      </c>
      <c r="H45">
        <f t="shared" si="19"/>
        <v>2.1506123573218068E-10</v>
      </c>
      <c r="I45">
        <f t="shared" si="20"/>
        <v>5.8911766983169957E-6</v>
      </c>
      <c r="J45">
        <v>0</v>
      </c>
      <c r="K45">
        <f t="shared" si="21"/>
        <v>0.69934477598943279</v>
      </c>
      <c r="M45">
        <v>33</v>
      </c>
      <c r="N45">
        <f t="shared" si="14"/>
        <v>142.44900000000004</v>
      </c>
      <c r="O45">
        <f t="shared" si="2"/>
        <v>1.0392978306889011E-3</v>
      </c>
      <c r="P45">
        <f t="shared" si="15"/>
        <v>4.2234398967000431E-6</v>
      </c>
      <c r="Q45">
        <f t="shared" ref="Q45:Q64" si="22">1-EXP(-$O$1*AD45)</f>
        <v>7.1438301215284494E-2</v>
      </c>
      <c r="R45">
        <f t="shared" si="16"/>
        <v>1.4021246666575671E-3</v>
      </c>
      <c r="S45">
        <f t="shared" si="3"/>
        <v>7.1431261314946037E-2</v>
      </c>
      <c r="T45">
        <f t="shared" si="4"/>
        <v>1.4019848765348909E-3</v>
      </c>
      <c r="U45">
        <f t="shared" si="5"/>
        <v>-14.716500461584108</v>
      </c>
      <c r="V45">
        <f t="shared" si="6"/>
        <v>2.0785956613778023</v>
      </c>
      <c r="W45">
        <f t="shared" si="7"/>
        <v>8.4468797934000861E-3</v>
      </c>
      <c r="X45">
        <f t="shared" si="8"/>
        <v>142.87660243056899</v>
      </c>
      <c r="Y45">
        <f t="shared" si="9"/>
        <v>2.8042493333151342</v>
      </c>
      <c r="Z45">
        <f t="shared" si="10"/>
        <v>142.86252262989208</v>
      </c>
      <c r="AA45">
        <f t="shared" si="11"/>
        <v>2.803969753069782</v>
      </c>
      <c r="AB45">
        <f t="array" ref="AB45">EXP(SUMPRODUCT(TRANSPOSE(N$4:N$10),E45:K45))</f>
        <v>0.56525078173036458</v>
      </c>
      <c r="AC45">
        <f t="shared" si="17"/>
        <v>2.4729573085671825</v>
      </c>
      <c r="AD45">
        <f t="shared" si="18"/>
        <v>32.730679025977842</v>
      </c>
      <c r="AE45">
        <f t="shared" si="12"/>
        <v>0.29029521435183314</v>
      </c>
      <c r="AF45">
        <f t="shared" si="13"/>
        <v>25.177221119186683</v>
      </c>
    </row>
    <row r="46" spans="1:32" x14ac:dyDescent="0.2">
      <c r="A46" s="1">
        <v>35029</v>
      </c>
      <c r="B46">
        <v>2590</v>
      </c>
      <c r="C46">
        <v>2294.5</v>
      </c>
      <c r="D46">
        <f t="shared" si="1"/>
        <v>2.59</v>
      </c>
      <c r="E46">
        <f t="shared" si="1"/>
        <v>2.2945000000000002</v>
      </c>
      <c r="F46">
        <v>0</v>
      </c>
      <c r="G46">
        <v>0</v>
      </c>
      <c r="H46">
        <f t="shared" si="19"/>
        <v>9.4299389852879282E-11</v>
      </c>
      <c r="I46">
        <f t="shared" si="20"/>
        <v>2.3329740009211891E-6</v>
      </c>
      <c r="J46">
        <v>0</v>
      </c>
      <c r="K46">
        <f t="shared" si="21"/>
        <v>0.66451437927640689</v>
      </c>
      <c r="M46">
        <v>34</v>
      </c>
      <c r="N46">
        <f t="shared" si="14"/>
        <v>145.03900000000004</v>
      </c>
      <c r="O46">
        <f t="shared" si="2"/>
        <v>1.04364342385177E-3</v>
      </c>
      <c r="P46">
        <f t="shared" si="15"/>
        <v>4.345593162868866E-6</v>
      </c>
      <c r="Q46">
        <f t="shared" si="22"/>
        <v>7.2913708566462287E-2</v>
      </c>
      <c r="R46">
        <f t="shared" si="16"/>
        <v>1.4754073511777932E-3</v>
      </c>
      <c r="S46">
        <f t="shared" si="3"/>
        <v>7.2906521559948034E-2</v>
      </c>
      <c r="T46">
        <f t="shared" si="4"/>
        <v>1.4752602450019917E-3</v>
      </c>
      <c r="U46">
        <f t="shared" si="5"/>
        <v>-16.884005046732007</v>
      </c>
      <c r="V46">
        <f t="shared" ref="V46:V64" si="23">$B$2*O46</f>
        <v>2.08728684770354</v>
      </c>
      <c r="W46">
        <f t="shared" ref="W46:W64" si="24">$B$2*P46</f>
        <v>8.691186325737732E-3</v>
      </c>
      <c r="X46">
        <f t="shared" si="8"/>
        <v>145.82741713292458</v>
      </c>
      <c r="Y46">
        <f t="shared" si="9"/>
        <v>2.9508147023555864</v>
      </c>
      <c r="Z46">
        <f t="shared" si="10"/>
        <v>145.81304311989607</v>
      </c>
      <c r="AA46">
        <f t="shared" si="11"/>
        <v>2.9505204900039836</v>
      </c>
      <c r="AB46">
        <f t="array" ref="AB46">EXP(SUMPRODUCT(TRANSPOSE(N$4:N$10),E46:K46))</f>
        <v>0.59505120914201759</v>
      </c>
      <c r="AC46">
        <f t="shared" si="17"/>
        <v>2.4833028309685026</v>
      </c>
      <c r="AD46">
        <f t="shared" si="18"/>
        <v>33.432902137185145</v>
      </c>
      <c r="AE46">
        <f t="shared" si="12"/>
        <v>0.53367929997864072</v>
      </c>
      <c r="AF46">
        <f t="shared" si="13"/>
        <v>13.919710038763853</v>
      </c>
    </row>
    <row r="47" spans="1:32" x14ac:dyDescent="0.2">
      <c r="A47" s="1">
        <v>35036</v>
      </c>
      <c r="B47">
        <v>2479</v>
      </c>
      <c r="C47">
        <v>3910</v>
      </c>
      <c r="D47">
        <f t="shared" si="1"/>
        <v>2.4790000000000001</v>
      </c>
      <c r="E47">
        <f t="shared" si="1"/>
        <v>3.91</v>
      </c>
      <c r="F47">
        <v>1</v>
      </c>
      <c r="G47">
        <v>0</v>
      </c>
      <c r="H47">
        <f t="shared" si="19"/>
        <v>4.1348106721097488E-11</v>
      </c>
      <c r="I47">
        <f t="shared" si="20"/>
        <v>9.2388464439186184E-7</v>
      </c>
      <c r="J47">
        <v>0</v>
      </c>
      <c r="K47">
        <f t="shared" si="21"/>
        <v>0.63141868707085425</v>
      </c>
      <c r="M47">
        <v>35</v>
      </c>
      <c r="N47">
        <f t="shared" si="14"/>
        <v>147.51800000000006</v>
      </c>
      <c r="O47">
        <f t="shared" si="2"/>
        <v>1.0490968166464443E-3</v>
      </c>
      <c r="P47">
        <f t="shared" si="15"/>
        <v>5.4533927946742722E-6</v>
      </c>
      <c r="Q47">
        <f t="shared" si="22"/>
        <v>7.4805399667290828E-2</v>
      </c>
      <c r="R47">
        <f t="shared" si="16"/>
        <v>1.8916911008285409E-3</v>
      </c>
      <c r="S47">
        <f t="shared" si="3"/>
        <v>7.4798024037005764E-2</v>
      </c>
      <c r="T47">
        <f t="shared" si="4"/>
        <v>1.8915024770577375E-3</v>
      </c>
      <c r="U47">
        <f t="shared" si="5"/>
        <v>-15.544281450906384</v>
      </c>
      <c r="V47">
        <f t="shared" si="23"/>
        <v>2.0981936332928885</v>
      </c>
      <c r="W47">
        <f t="shared" si="24"/>
        <v>1.0906785589348544E-2</v>
      </c>
      <c r="X47">
        <f t="shared" si="8"/>
        <v>149.61079933458166</v>
      </c>
      <c r="Y47">
        <f t="shared" si="9"/>
        <v>3.7833822016570817</v>
      </c>
      <c r="Z47">
        <f t="shared" si="10"/>
        <v>149.59604807401155</v>
      </c>
      <c r="AA47">
        <f t="shared" si="11"/>
        <v>3.7830049541154751</v>
      </c>
      <c r="AB47">
        <f t="array" ref="AB47">EXP(SUMPRODUCT(TRANSPOSE(N$4:N$10),E47:K47))</f>
        <v>0.76350276418647811</v>
      </c>
      <c r="AC47">
        <f t="shared" si="17"/>
        <v>2.4962857476654721</v>
      </c>
      <c r="AD47">
        <f t="shared" si="18"/>
        <v>34.334893138730557</v>
      </c>
      <c r="AE47">
        <f t="shared" si="12"/>
        <v>1.4086742458625321</v>
      </c>
      <c r="AF47">
        <f t="shared" si="13"/>
        <v>52.602055430232951</v>
      </c>
    </row>
    <row r="48" spans="1:32" x14ac:dyDescent="0.2">
      <c r="A48" s="1">
        <v>35043</v>
      </c>
      <c r="B48">
        <v>2978</v>
      </c>
      <c r="C48">
        <v>5397.9</v>
      </c>
      <c r="D48">
        <f t="shared" si="1"/>
        <v>2.9780000000000002</v>
      </c>
      <c r="E48">
        <f t="shared" si="1"/>
        <v>5.3978999999999999</v>
      </c>
      <c r="F48">
        <v>1</v>
      </c>
      <c r="G48">
        <v>0</v>
      </c>
      <c r="H48">
        <f t="shared" si="19"/>
        <v>1.813019079006337E-11</v>
      </c>
      <c r="I48">
        <f t="shared" si="20"/>
        <v>3.6586898774098745E-7</v>
      </c>
      <c r="J48">
        <v>0</v>
      </c>
      <c r="K48">
        <f t="shared" si="21"/>
        <v>0.59997130358024231</v>
      </c>
      <c r="M48">
        <v>36</v>
      </c>
      <c r="N48">
        <f t="shared" si="14"/>
        <v>150.49600000000007</v>
      </c>
      <c r="O48">
        <f t="shared" si="2"/>
        <v>1.0548681380996294E-3</v>
      </c>
      <c r="P48">
        <f t="shared" si="15"/>
        <v>5.771321453185152E-6</v>
      </c>
      <c r="Q48">
        <f t="shared" si="22"/>
        <v>7.6848811244780602E-2</v>
      </c>
      <c r="R48">
        <f t="shared" si="16"/>
        <v>2.0434115774897732E-3</v>
      </c>
      <c r="S48">
        <f t="shared" si="3"/>
        <v>7.684123185046994E-2</v>
      </c>
      <c r="T48">
        <f t="shared" si="4"/>
        <v>2.0432078134641697E-3</v>
      </c>
      <c r="U48">
        <f t="shared" si="5"/>
        <v>-18.443451592218985</v>
      </c>
      <c r="V48">
        <f t="shared" si="23"/>
        <v>2.1097362761992589</v>
      </c>
      <c r="W48">
        <f t="shared" si="24"/>
        <v>1.1542642906370304E-2</v>
      </c>
      <c r="X48">
        <f t="shared" si="8"/>
        <v>153.69762248956121</v>
      </c>
      <c r="Y48">
        <f t="shared" si="9"/>
        <v>4.0868231549795464</v>
      </c>
      <c r="Z48">
        <f t="shared" si="10"/>
        <v>153.68246370093988</v>
      </c>
      <c r="AA48">
        <f t="shared" si="11"/>
        <v>4.0864156269283392</v>
      </c>
      <c r="AB48">
        <f t="array" ref="AB48">EXP(SUMPRODUCT(TRANSPOSE(N$4:N$10),E48:K48))</f>
        <v>0.82562442699220828</v>
      </c>
      <c r="AC48">
        <f t="shared" si="17"/>
        <v>2.5100256357399631</v>
      </c>
      <c r="AD48">
        <f t="shared" si="18"/>
        <v>35.311301486828029</v>
      </c>
      <c r="AE48">
        <f t="shared" si="12"/>
        <v>2.1173079024956207</v>
      </c>
      <c r="AF48">
        <f t="shared" si="13"/>
        <v>37.220135222576857</v>
      </c>
    </row>
    <row r="49" spans="1:32" x14ac:dyDescent="0.2">
      <c r="A49" s="1">
        <v>35050</v>
      </c>
      <c r="B49">
        <v>4167</v>
      </c>
      <c r="C49">
        <v>6417.2</v>
      </c>
      <c r="D49">
        <f t="shared" si="1"/>
        <v>4.1669999999999998</v>
      </c>
      <c r="E49">
        <f t="shared" si="1"/>
        <v>6.4172000000000002</v>
      </c>
      <c r="F49">
        <v>1</v>
      </c>
      <c r="G49">
        <v>0</v>
      </c>
      <c r="H49">
        <f t="shared" si="19"/>
        <v>7.9496703513242267E-12</v>
      </c>
      <c r="I49">
        <f t="shared" si="20"/>
        <v>1.4488834401910313E-7</v>
      </c>
      <c r="J49">
        <v>0</v>
      </c>
      <c r="K49">
        <f t="shared" si="21"/>
        <v>0.57009013589644042</v>
      </c>
      <c r="M49">
        <v>37</v>
      </c>
      <c r="N49">
        <f t="shared" si="14"/>
        <v>154.66300000000007</v>
      </c>
      <c r="O49">
        <f t="shared" si="2"/>
        <v>1.0608756346019987E-3</v>
      </c>
      <c r="P49">
        <f t="shared" si="15"/>
        <v>6.0074965023693139E-6</v>
      </c>
      <c r="Q49">
        <f t="shared" si="22"/>
        <v>7.9018169087342272E-2</v>
      </c>
      <c r="R49">
        <f t="shared" si="16"/>
        <v>2.16935784256167E-3</v>
      </c>
      <c r="S49">
        <f t="shared" si="3"/>
        <v>7.9010373357996988E-2</v>
      </c>
      <c r="T49">
        <f t="shared" si="4"/>
        <v>2.1691415075270641E-3</v>
      </c>
      <c r="U49">
        <f t="shared" si="5"/>
        <v>-25.557977009430267</v>
      </c>
      <c r="V49">
        <f t="shared" si="23"/>
        <v>2.1217512692039975</v>
      </c>
      <c r="W49">
        <f t="shared" si="24"/>
        <v>1.2014993004738628E-2</v>
      </c>
      <c r="X49">
        <f t="shared" si="8"/>
        <v>158.03633817468454</v>
      </c>
      <c r="Y49">
        <f t="shared" si="9"/>
        <v>4.3387156851233399</v>
      </c>
      <c r="Z49">
        <f t="shared" si="10"/>
        <v>158.02074671599402</v>
      </c>
      <c r="AA49">
        <f t="shared" si="11"/>
        <v>4.3382830150541274</v>
      </c>
      <c r="AB49">
        <f t="array" ref="AB49">EXP(SUMPRODUCT(TRANSPOSE(N$4:N$10),E49:K49))</f>
        <v>0.87761538982149445</v>
      </c>
      <c r="AC49">
        <f t="shared" si="17"/>
        <v>2.5243278742935051</v>
      </c>
      <c r="AD49">
        <f t="shared" si="18"/>
        <v>36.350259105689751</v>
      </c>
      <c r="AE49">
        <f t="shared" si="12"/>
        <v>2.1710083963158304</v>
      </c>
      <c r="AF49">
        <f t="shared" si="13"/>
        <v>4.110463524217125</v>
      </c>
    </row>
    <row r="50" spans="1:32" x14ac:dyDescent="0.2">
      <c r="A50" s="1">
        <v>35057</v>
      </c>
      <c r="B50">
        <v>8225</v>
      </c>
      <c r="C50">
        <v>6418</v>
      </c>
      <c r="D50">
        <f t="shared" si="1"/>
        <v>8.2249999999999996</v>
      </c>
      <c r="E50">
        <f t="shared" si="1"/>
        <v>6.4180000000000001</v>
      </c>
      <c r="F50">
        <v>1</v>
      </c>
      <c r="G50">
        <v>1</v>
      </c>
      <c r="H50">
        <f t="shared" si="19"/>
        <v>3.4857470297201742E-12</v>
      </c>
      <c r="I50">
        <f t="shared" si="20"/>
        <v>5.7377457330325732E-8</v>
      </c>
      <c r="J50">
        <v>0</v>
      </c>
      <c r="K50">
        <f t="shared" si="21"/>
        <v>0.54169717969345321</v>
      </c>
      <c r="M50">
        <v>38</v>
      </c>
      <c r="N50">
        <f t="shared" si="14"/>
        <v>162.88800000000006</v>
      </c>
      <c r="O50">
        <f t="shared" si="2"/>
        <v>1.0720457593595967E-3</v>
      </c>
      <c r="P50">
        <f t="shared" si="15"/>
        <v>1.1170124757597932E-5</v>
      </c>
      <c r="Q50">
        <f t="shared" si="22"/>
        <v>8.3124990254654918E-2</v>
      </c>
      <c r="R50">
        <f t="shared" si="16"/>
        <v>4.1068211673126465E-3</v>
      </c>
      <c r="S50">
        <f t="shared" si="3"/>
        <v>8.3116784960205387E-2</v>
      </c>
      <c r="T50">
        <f t="shared" si="4"/>
        <v>4.1064116022083907E-3</v>
      </c>
      <c r="U50">
        <f t="shared" si="5"/>
        <v>-45.198067057903245</v>
      </c>
      <c r="V50">
        <f t="shared" si="23"/>
        <v>2.1440915187191933</v>
      </c>
      <c r="W50">
        <f t="shared" si="24"/>
        <v>2.2340249515195865E-2</v>
      </c>
      <c r="X50">
        <f t="shared" si="8"/>
        <v>166.24998050930984</v>
      </c>
      <c r="Y50">
        <f t="shared" si="9"/>
        <v>8.2136423346252929</v>
      </c>
      <c r="Z50">
        <f t="shared" si="10"/>
        <v>166.23356992041079</v>
      </c>
      <c r="AA50">
        <f t="shared" si="11"/>
        <v>8.2128232044167806</v>
      </c>
      <c r="AB50">
        <f t="array" ref="AB50">EXP(SUMPRODUCT(TRANSPOSE(N$4:N$10),E50:K50))</f>
        <v>1.6654334476639681</v>
      </c>
      <c r="AC50">
        <f t="shared" si="17"/>
        <v>2.5509211752612235</v>
      </c>
      <c r="AD50">
        <f t="shared" si="18"/>
        <v>38.323833560832504</v>
      </c>
      <c r="AE50">
        <f t="shared" si="12"/>
        <v>2.0539081580047172</v>
      </c>
      <c r="AF50">
        <f t="shared" si="13"/>
        <v>0.14804614690843826</v>
      </c>
    </row>
    <row r="51" spans="1:32" x14ac:dyDescent="0.2">
      <c r="A51" s="1">
        <v>35064</v>
      </c>
      <c r="B51">
        <v>7502</v>
      </c>
      <c r="C51">
        <v>7969.2</v>
      </c>
      <c r="D51">
        <f t="shared" si="1"/>
        <v>7.5019999999999998</v>
      </c>
      <c r="E51">
        <f t="shared" si="1"/>
        <v>7.9691999999999998</v>
      </c>
      <c r="F51">
        <v>1</v>
      </c>
      <c r="G51">
        <v>0</v>
      </c>
      <c r="H51">
        <f t="shared" si="19"/>
        <v>1.5284196473856356E-12</v>
      </c>
      <c r="I51">
        <f t="shared" si="20"/>
        <v>2.2722135669238419E-8</v>
      </c>
      <c r="J51">
        <v>0</v>
      </c>
      <c r="K51">
        <f t="shared" si="21"/>
        <v>0.51471831559833436</v>
      </c>
      <c r="M51">
        <v>39</v>
      </c>
      <c r="N51">
        <f t="shared" si="14"/>
        <v>170.39000000000007</v>
      </c>
      <c r="O51">
        <f t="shared" si="2"/>
        <v>1.0784348543622091E-3</v>
      </c>
      <c r="P51">
        <f t="shared" si="15"/>
        <v>6.3890950026124216E-6</v>
      </c>
      <c r="Q51">
        <f t="shared" si="22"/>
        <v>8.55149821407164E-2</v>
      </c>
      <c r="R51">
        <f t="shared" si="16"/>
        <v>2.3899918860614822E-3</v>
      </c>
      <c r="S51">
        <f t="shared" si="3"/>
        <v>8.5506538485987757E-2</v>
      </c>
      <c r="T51">
        <f t="shared" si="4"/>
        <v>2.3897535257823765E-3</v>
      </c>
      <c r="U51">
        <f t="shared" si="5"/>
        <v>-45.286310972424367</v>
      </c>
      <c r="V51">
        <f t="shared" si="23"/>
        <v>2.1568697087244182</v>
      </c>
      <c r="W51">
        <f t="shared" si="24"/>
        <v>1.2778190005224843E-2</v>
      </c>
      <c r="X51">
        <f t="shared" si="8"/>
        <v>171.0299642814328</v>
      </c>
      <c r="Y51">
        <f t="shared" si="9"/>
        <v>4.7799837721229643</v>
      </c>
      <c r="Z51">
        <f t="shared" si="10"/>
        <v>171.01307697197552</v>
      </c>
      <c r="AA51">
        <f t="shared" si="11"/>
        <v>4.7795070515647531</v>
      </c>
      <c r="AB51">
        <f t="array" ref="AB51">EXP(SUMPRODUCT(TRANSPOSE(N$4:N$10),E51:K51))</f>
        <v>0.97170434804691441</v>
      </c>
      <c r="AC51">
        <f t="shared" si="17"/>
        <v>2.5661321620071882</v>
      </c>
      <c r="AD51">
        <f t="shared" si="18"/>
        <v>39.476441540768121</v>
      </c>
      <c r="AE51">
        <f t="shared" si="12"/>
        <v>0.36567695990108001</v>
      </c>
      <c r="AF51">
        <f t="shared" si="13"/>
        <v>36.290228584847334</v>
      </c>
    </row>
    <row r="52" spans="1:32" x14ac:dyDescent="0.2">
      <c r="A52" s="1">
        <v>35071</v>
      </c>
      <c r="B52">
        <v>4967</v>
      </c>
      <c r="C52">
        <v>8870</v>
      </c>
      <c r="D52">
        <f t="shared" si="1"/>
        <v>4.9669999999999996</v>
      </c>
      <c r="E52">
        <f t="shared" si="1"/>
        <v>8.8699999999999992</v>
      </c>
      <c r="F52">
        <v>0</v>
      </c>
      <c r="G52">
        <v>0</v>
      </c>
      <c r="H52">
        <f t="shared" si="19"/>
        <v>6.7017675080740544E-13</v>
      </c>
      <c r="I52">
        <f t="shared" si="20"/>
        <v>8.9982281089754544E-9</v>
      </c>
      <c r="J52">
        <v>0</v>
      </c>
      <c r="K52">
        <f t="shared" si="21"/>
        <v>0.48908311570370988</v>
      </c>
      <c r="M52">
        <v>40</v>
      </c>
      <c r="N52">
        <f t="shared" si="14"/>
        <v>175.35700000000008</v>
      </c>
      <c r="O52">
        <f t="shared" si="2"/>
        <v>1.0840375141413228E-3</v>
      </c>
      <c r="P52">
        <f t="shared" si="15"/>
        <v>5.6026597791136723E-6</v>
      </c>
      <c r="Q52">
        <f t="shared" si="22"/>
        <v>8.7648473919872627E-2</v>
      </c>
      <c r="R52">
        <f t="shared" si="16"/>
        <v>2.1334917791562269E-3</v>
      </c>
      <c r="S52">
        <f t="shared" si="3"/>
        <v>8.7639817476232063E-2</v>
      </c>
      <c r="T52">
        <f t="shared" si="4"/>
        <v>2.1332789902442891E-3</v>
      </c>
      <c r="U52">
        <f t="shared" si="5"/>
        <v>-30.547522117979543</v>
      </c>
      <c r="V52">
        <f t="shared" si="23"/>
        <v>2.1680750282826455</v>
      </c>
      <c r="W52">
        <f t="shared" si="24"/>
        <v>1.1205319558227345E-2</v>
      </c>
      <c r="X52">
        <f t="shared" si="8"/>
        <v>175.29694783974526</v>
      </c>
      <c r="Y52">
        <f t="shared" si="9"/>
        <v>4.2669835583124538</v>
      </c>
      <c r="Z52">
        <f t="shared" si="10"/>
        <v>175.27963495246411</v>
      </c>
      <c r="AA52">
        <f t="shared" si="11"/>
        <v>4.2665579804885789</v>
      </c>
      <c r="AB52">
        <f t="array" ref="AB52">EXP(SUMPRODUCT(TRANSPOSE(N$4:N$10),E52:K52))</f>
        <v>0.86874485287732028</v>
      </c>
      <c r="AC52">
        <f t="shared" si="17"/>
        <v>2.5794709048402025</v>
      </c>
      <c r="AD52">
        <f t="shared" si="18"/>
        <v>40.50789624353007</v>
      </c>
      <c r="AE52">
        <f t="shared" si="12"/>
        <v>4.411859665481118E-2</v>
      </c>
      <c r="AF52">
        <f t="shared" si="13"/>
        <v>14.101913016134906</v>
      </c>
    </row>
    <row r="53" spans="1:32" x14ac:dyDescent="0.2">
      <c r="A53" s="1">
        <v>35078</v>
      </c>
      <c r="B53">
        <v>4283</v>
      </c>
      <c r="C53">
        <v>9017.9</v>
      </c>
      <c r="D53">
        <f t="shared" si="1"/>
        <v>4.2830000000000004</v>
      </c>
      <c r="E53">
        <f t="shared" si="1"/>
        <v>9.0178999999999991</v>
      </c>
      <c r="F53">
        <v>0</v>
      </c>
      <c r="G53">
        <v>0</v>
      </c>
      <c r="H53">
        <f t="shared" si="19"/>
        <v>2.9385704252822226E-13</v>
      </c>
      <c r="I53">
        <f t="shared" si="20"/>
        <v>3.5634022382311487E-9</v>
      </c>
      <c r="J53">
        <v>0</v>
      </c>
      <c r="K53">
        <f t="shared" si="21"/>
        <v>0.46472465971681576</v>
      </c>
      <c r="M53">
        <v>41</v>
      </c>
      <c r="N53">
        <f t="shared" si="14"/>
        <v>179.64000000000007</v>
      </c>
      <c r="O53">
        <f t="shared" si="2"/>
        <v>1.0896849548553966E-3</v>
      </c>
      <c r="P53">
        <f t="shared" si="15"/>
        <v>5.6474407140738592E-6</v>
      </c>
      <c r="Q53">
        <f t="shared" si="22"/>
        <v>8.9836804251679503E-2</v>
      </c>
      <c r="R53">
        <f t="shared" si="16"/>
        <v>2.1883303318068759E-3</v>
      </c>
      <c r="S53">
        <f t="shared" si="3"/>
        <v>8.9827929539749829E-2</v>
      </c>
      <c r="T53">
        <f t="shared" si="4"/>
        <v>2.1881120635177664E-3</v>
      </c>
      <c r="U53">
        <f t="shared" si="5"/>
        <v>-26.23215939210472</v>
      </c>
      <c r="V53">
        <f t="shared" si="23"/>
        <v>2.1793699097107933</v>
      </c>
      <c r="W53">
        <f t="shared" si="24"/>
        <v>1.1294881428147718E-2</v>
      </c>
      <c r="X53">
        <f t="shared" si="8"/>
        <v>179.67360850335899</v>
      </c>
      <c r="Y53">
        <f t="shared" si="9"/>
        <v>4.3766606636137517</v>
      </c>
      <c r="Z53">
        <f t="shared" si="10"/>
        <v>179.65585907949963</v>
      </c>
      <c r="AA53">
        <f t="shared" si="11"/>
        <v>4.3762241270355338</v>
      </c>
      <c r="AB53">
        <f t="array" ref="AB53">EXP(SUMPRODUCT(TRANSPOSE(N$4:N$10),E53:K53))</f>
        <v>0.89236521087598719</v>
      </c>
      <c r="AC53">
        <f t="shared" si="17"/>
        <v>2.5929163372803177</v>
      </c>
      <c r="AD53">
        <f t="shared" si="18"/>
        <v>41.568371948162053</v>
      </c>
      <c r="AE53">
        <f t="shared" si="12"/>
        <v>8.828256234448462E-3</v>
      </c>
      <c r="AF53">
        <f t="shared" si="13"/>
        <v>2.176608149323684</v>
      </c>
    </row>
    <row r="54" spans="1:32" x14ac:dyDescent="0.2">
      <c r="A54" s="1">
        <v>35085</v>
      </c>
      <c r="B54">
        <v>4694</v>
      </c>
      <c r="C54">
        <v>8945.7999999999993</v>
      </c>
      <c r="D54">
        <f t="shared" si="1"/>
        <v>4.694</v>
      </c>
      <c r="E54">
        <f t="shared" si="1"/>
        <v>8.9457999999999984</v>
      </c>
      <c r="F54">
        <v>0</v>
      </c>
      <c r="G54">
        <v>0</v>
      </c>
      <c r="H54">
        <f t="shared" si="19"/>
        <v>1.2884953311107795E-13</v>
      </c>
      <c r="I54">
        <f t="shared" si="20"/>
        <v>1.4111484347418423E-9</v>
      </c>
      <c r="J54">
        <f>$P$9^(M54-$M$54)</f>
        <v>1</v>
      </c>
      <c r="K54">
        <f t="shared" si="21"/>
        <v>0.44157936026510836</v>
      </c>
      <c r="M54">
        <v>42</v>
      </c>
      <c r="N54">
        <f t="shared" si="14"/>
        <v>184.33400000000006</v>
      </c>
      <c r="O54">
        <f t="shared" si="2"/>
        <v>1.0997055036241488E-3</v>
      </c>
      <c r="P54">
        <f t="shared" si="15"/>
        <v>1.0020548768752136E-5</v>
      </c>
      <c r="Q54">
        <f t="shared" si="22"/>
        <v>9.3782037477818991E-2</v>
      </c>
      <c r="R54">
        <f t="shared" si="16"/>
        <v>3.9452332261394885E-3</v>
      </c>
      <c r="S54">
        <f t="shared" si="3"/>
        <v>9.3772769244621565E-2</v>
      </c>
      <c r="T54">
        <f t="shared" si="4"/>
        <v>3.9448397048717507E-3</v>
      </c>
      <c r="U54">
        <f t="shared" si="5"/>
        <v>-25.982918620797854</v>
      </c>
      <c r="V54">
        <f t="shared" si="23"/>
        <v>2.1994110072482975</v>
      </c>
      <c r="W54">
        <f t="shared" si="24"/>
        <v>2.0041097537504271E-2</v>
      </c>
      <c r="X54">
        <f t="shared" si="8"/>
        <v>187.56407495563798</v>
      </c>
      <c r="Y54">
        <f t="shared" si="9"/>
        <v>7.8904664522789769</v>
      </c>
      <c r="Z54">
        <f t="shared" si="10"/>
        <v>187.54553848924314</v>
      </c>
      <c r="AA54">
        <f t="shared" si="11"/>
        <v>7.8896794097435032</v>
      </c>
      <c r="AB54">
        <f t="array" ref="AB54">EXP(SUMPRODUCT(TRANSPOSE(N$4:N$10),E54:K54))</f>
        <v>1.6127852751456759</v>
      </c>
      <c r="AC54">
        <f t="shared" si="17"/>
        <v>2.6167734568040646</v>
      </c>
      <c r="AD54">
        <f t="shared" si="18"/>
        <v>43.486709624631281</v>
      </c>
      <c r="AE54">
        <f t="shared" si="12"/>
        <v>1.7422388106605844</v>
      </c>
      <c r="AF54">
        <f t="shared" si="13"/>
        <v>68.08008968350029</v>
      </c>
    </row>
    <row r="55" spans="1:32" x14ac:dyDescent="0.2">
      <c r="A55" s="1">
        <v>35092</v>
      </c>
      <c r="B55">
        <v>5030</v>
      </c>
      <c r="C55">
        <v>9594.4</v>
      </c>
      <c r="D55">
        <f t="shared" si="1"/>
        <v>5.03</v>
      </c>
      <c r="E55">
        <f t="shared" si="1"/>
        <v>9.5944000000000003</v>
      </c>
      <c r="F55">
        <v>0</v>
      </c>
      <c r="G55">
        <v>0</v>
      </c>
      <c r="H55">
        <f t="shared" si="19"/>
        <v>5.6497547379175996E-14</v>
      </c>
      <c r="I55">
        <f t="shared" si="20"/>
        <v>5.5883107540024463E-10</v>
      </c>
      <c r="J55">
        <f t="shared" ref="J55:J64" si="25">$P$9^(M55-$M$54)</f>
        <v>0.99999000000000005</v>
      </c>
      <c r="K55">
        <f t="shared" si="21"/>
        <v>0.41958679690241257</v>
      </c>
      <c r="M55">
        <v>43</v>
      </c>
      <c r="N55">
        <f t="shared" si="14"/>
        <v>189.36400000000006</v>
      </c>
      <c r="O55">
        <f t="shared" si="2"/>
        <v>1.1099648834189679E-3</v>
      </c>
      <c r="P55">
        <f t="shared" si="15"/>
        <v>1.0259379794819168E-5</v>
      </c>
      <c r="Q55">
        <f t="shared" si="22"/>
        <v>9.7879931841750922E-2</v>
      </c>
      <c r="R55">
        <f t="shared" si="16"/>
        <v>4.097894363931931E-3</v>
      </c>
      <c r="S55">
        <f t="shared" si="3"/>
        <v>9.7870254845055099E-2</v>
      </c>
      <c r="T55">
        <f t="shared" si="4"/>
        <v>4.0974856004335177E-3</v>
      </c>
      <c r="U55">
        <f t="shared" si="5"/>
        <v>-27.651830260770918</v>
      </c>
      <c r="V55">
        <f t="shared" si="23"/>
        <v>2.2199297668379359</v>
      </c>
      <c r="W55">
        <f t="shared" si="24"/>
        <v>2.0518759589638336E-2</v>
      </c>
      <c r="X55">
        <f t="shared" si="8"/>
        <v>195.75986368350183</v>
      </c>
      <c r="Y55">
        <f t="shared" si="9"/>
        <v>8.1957887278638619</v>
      </c>
      <c r="Z55">
        <f t="shared" si="10"/>
        <v>195.74050969011017</v>
      </c>
      <c r="AA55">
        <f t="shared" si="11"/>
        <v>8.1949712008670357</v>
      </c>
      <c r="AB55">
        <f t="array" ref="AB55">EXP(SUMPRODUCT(TRANSPOSE(N$4:N$10),E55:K55))</f>
        <v>1.6811673316271902</v>
      </c>
      <c r="AC55">
        <f t="shared" si="17"/>
        <v>2.6411994378802532</v>
      </c>
      <c r="AD55">
        <f t="shared" si="18"/>
        <v>45.488140365910546</v>
      </c>
      <c r="AE55">
        <f t="shared" si="12"/>
        <v>3.3673294238134543</v>
      </c>
      <c r="AF55">
        <f t="shared" si="13"/>
        <v>62.921892661372475</v>
      </c>
    </row>
    <row r="56" spans="1:32" x14ac:dyDescent="0.2">
      <c r="A56" s="1">
        <v>35099</v>
      </c>
      <c r="B56">
        <v>5580</v>
      </c>
      <c r="C56">
        <v>9960.7000000000007</v>
      </c>
      <c r="D56">
        <f t="shared" si="1"/>
        <v>5.58</v>
      </c>
      <c r="E56">
        <f t="shared" si="1"/>
        <v>9.960700000000001</v>
      </c>
      <c r="F56">
        <v>0</v>
      </c>
      <c r="G56">
        <v>0</v>
      </c>
      <c r="H56">
        <f t="shared" si="19"/>
        <v>2.4772870982081998E-14</v>
      </c>
      <c r="I56">
        <f t="shared" si="20"/>
        <v>2.2130355896268639E-10</v>
      </c>
      <c r="J56">
        <f t="shared" si="25"/>
        <v>0.9999800001000001</v>
      </c>
      <c r="K56">
        <f t="shared" si="21"/>
        <v>0.39868955838228143</v>
      </c>
      <c r="M56">
        <v>44</v>
      </c>
      <c r="N56">
        <f t="shared" si="14"/>
        <v>194.94400000000007</v>
      </c>
      <c r="O56">
        <f t="shared" si="2"/>
        <v>1.1203637191090632E-3</v>
      </c>
      <c r="P56">
        <f t="shared" si="15"/>
        <v>1.0398835690095254E-5</v>
      </c>
      <c r="Q56">
        <f t="shared" si="22"/>
        <v>0.10209126725747275</v>
      </c>
      <c r="R56">
        <f t="shared" si="16"/>
        <v>4.2113354157218286E-3</v>
      </c>
      <c r="S56">
        <f t="shared" si="3"/>
        <v>0.10208117016711891</v>
      </c>
      <c r="T56">
        <f t="shared" si="4"/>
        <v>4.2109153220638252E-3</v>
      </c>
      <c r="U56">
        <f t="shared" si="5"/>
        <v>-30.52301983223693</v>
      </c>
      <c r="V56">
        <f t="shared" si="23"/>
        <v>2.2407274382181264</v>
      </c>
      <c r="W56">
        <f t="shared" si="24"/>
        <v>2.0797671380190508E-2</v>
      </c>
      <c r="X56">
        <f t="shared" si="8"/>
        <v>204.1825345149455</v>
      </c>
      <c r="Y56">
        <f t="shared" si="9"/>
        <v>8.4226708314436571</v>
      </c>
      <c r="Z56">
        <f t="shared" si="10"/>
        <v>204.16234033423785</v>
      </c>
      <c r="AA56">
        <f t="shared" si="11"/>
        <v>8.4218306441276507</v>
      </c>
      <c r="AB56">
        <f t="array" ref="AB56">EXP(SUMPRODUCT(TRANSPOSE(N$4:N$10),E56:K56))</f>
        <v>1.7341951790727124</v>
      </c>
      <c r="AC56">
        <f t="shared" si="17"/>
        <v>2.6659576976779928</v>
      </c>
      <c r="AD56">
        <f t="shared" si="18"/>
        <v>47.554471173282835</v>
      </c>
      <c r="AE56">
        <f t="shared" si="12"/>
        <v>4.7287120066469228</v>
      </c>
      <c r="AF56">
        <f t="shared" si="13"/>
        <v>50.92886459010127</v>
      </c>
    </row>
    <row r="57" spans="1:32" x14ac:dyDescent="0.2">
      <c r="A57" s="1">
        <v>35106</v>
      </c>
      <c r="B57">
        <v>6933</v>
      </c>
      <c r="C57">
        <v>10371.700000000001</v>
      </c>
      <c r="D57">
        <f t="shared" si="1"/>
        <v>6.9329999999999998</v>
      </c>
      <c r="E57">
        <f t="shared" si="1"/>
        <v>10.371700000000001</v>
      </c>
      <c r="F57">
        <v>0</v>
      </c>
      <c r="G57">
        <v>0</v>
      </c>
      <c r="H57">
        <f t="shared" si="19"/>
        <v>1.0862332351812454E-14</v>
      </c>
      <c r="I57">
        <f t="shared" si="20"/>
        <v>8.7638764853000116E-11</v>
      </c>
      <c r="J57">
        <f t="shared" si="25"/>
        <v>0.99997000029999916</v>
      </c>
      <c r="K57">
        <f t="shared" si="21"/>
        <v>0.37883309278682559</v>
      </c>
      <c r="M57">
        <v>45</v>
      </c>
      <c r="N57">
        <f t="shared" si="14"/>
        <v>201.87700000000007</v>
      </c>
      <c r="O57">
        <f t="shared" si="2"/>
        <v>1.1309141055527716E-3</v>
      </c>
      <c r="P57">
        <f t="shared" si="15"/>
        <v>1.0550386443708426E-5</v>
      </c>
      <c r="Q57">
        <f t="shared" si="22"/>
        <v>0.10642090854200659</v>
      </c>
      <c r="R57">
        <f t="shared" si="16"/>
        <v>4.3296412845338361E-3</v>
      </c>
      <c r="S57">
        <f t="shared" si="3"/>
        <v>0.10641037954256294</v>
      </c>
      <c r="T57">
        <f t="shared" si="4"/>
        <v>4.3292093754440271E-3</v>
      </c>
      <c r="U57">
        <f t="shared" si="5"/>
        <v>-37.731953608235237</v>
      </c>
      <c r="V57">
        <f t="shared" si="23"/>
        <v>2.2618282111055432</v>
      </c>
      <c r="W57">
        <f t="shared" si="24"/>
        <v>2.1100772887416852E-2</v>
      </c>
      <c r="X57">
        <f t="shared" si="8"/>
        <v>212.84181708401317</v>
      </c>
      <c r="Y57">
        <f t="shared" si="9"/>
        <v>8.6592825690676722</v>
      </c>
      <c r="Z57">
        <f t="shared" si="10"/>
        <v>212.82075908512587</v>
      </c>
      <c r="AA57">
        <f t="shared" si="11"/>
        <v>8.6584187508880532</v>
      </c>
      <c r="AB57">
        <f t="array" ref="AB57">EXP(SUMPRODUCT(TRANSPOSE(N$4:N$10),E57:K57))</f>
        <v>1.7899129650779986</v>
      </c>
      <c r="AC57">
        <f t="shared" si="17"/>
        <v>2.6910770432924114</v>
      </c>
      <c r="AD57">
        <f t="shared" si="18"/>
        <v>49.688978159148249</v>
      </c>
      <c r="AE57">
        <f t="shared" si="12"/>
        <v>5.4210034254153774</v>
      </c>
      <c r="AF57">
        <f t="shared" si="13"/>
        <v>24.887043861071014</v>
      </c>
    </row>
    <row r="58" spans="1:32" x14ac:dyDescent="0.2">
      <c r="A58" s="1">
        <v>35113</v>
      </c>
      <c r="B58">
        <v>8967</v>
      </c>
      <c r="C58">
        <v>9660.7000000000007</v>
      </c>
      <c r="D58">
        <f t="shared" si="1"/>
        <v>8.9670000000000005</v>
      </c>
      <c r="E58">
        <f t="shared" si="1"/>
        <v>9.6607000000000003</v>
      </c>
      <c r="F58">
        <v>0</v>
      </c>
      <c r="G58">
        <v>0</v>
      </c>
      <c r="H58">
        <f t="shared" si="19"/>
        <v>4.7628821143327635E-15</v>
      </c>
      <c r="I58">
        <f t="shared" si="20"/>
        <v>3.4705962890793145E-11</v>
      </c>
      <c r="J58">
        <f t="shared" si="25"/>
        <v>0.99996000059999623</v>
      </c>
      <c r="K58">
        <f t="shared" si="21"/>
        <v>0.35996556511977529</v>
      </c>
      <c r="M58">
        <v>46</v>
      </c>
      <c r="N58">
        <f t="shared" si="14"/>
        <v>210.84400000000008</v>
      </c>
      <c r="O58">
        <f t="shared" si="2"/>
        <v>1.1412169007902762E-3</v>
      </c>
      <c r="P58">
        <f t="shared" si="15"/>
        <v>1.0302795237504547E-5</v>
      </c>
      <c r="Q58">
        <f t="shared" si="22"/>
        <v>0.11070329964506587</v>
      </c>
      <c r="R58">
        <f t="shared" si="16"/>
        <v>4.2823911030592798E-3</v>
      </c>
      <c r="S58">
        <f t="shared" si="3"/>
        <v>0.11069234343679145</v>
      </c>
      <c r="T58">
        <f t="shared" si="4"/>
        <v>4.2819638942284983E-3</v>
      </c>
      <c r="U58">
        <f t="shared" si="5"/>
        <v>-48.900131351353764</v>
      </c>
      <c r="V58">
        <f t="shared" si="23"/>
        <v>2.2824338015805523</v>
      </c>
      <c r="W58">
        <f t="shared" si="24"/>
        <v>2.0605590475009095E-2</v>
      </c>
      <c r="X58">
        <f t="shared" si="8"/>
        <v>221.40659929013174</v>
      </c>
      <c r="Y58">
        <f t="shared" si="9"/>
        <v>8.5647822061185597</v>
      </c>
      <c r="Z58">
        <f t="shared" si="10"/>
        <v>221.38468687358287</v>
      </c>
      <c r="AA58">
        <f t="shared" si="11"/>
        <v>8.5639277884569953</v>
      </c>
      <c r="AB58">
        <f t="array" ref="AB58">EXP(SUMPRODUCT(TRANSPOSE(N$4:N$10),E58:K58))</f>
        <v>1.7774745176094702</v>
      </c>
      <c r="AC58">
        <f t="shared" si="17"/>
        <v>2.7156071566878546</v>
      </c>
      <c r="AD58">
        <f t="shared" si="18"/>
        <v>51.810388858751232</v>
      </c>
      <c r="AE58">
        <f t="shared" si="12"/>
        <v>4.9992823478888573</v>
      </c>
      <c r="AF58">
        <f t="shared" si="13"/>
        <v>4.4950620223375175</v>
      </c>
    </row>
    <row r="59" spans="1:32" x14ac:dyDescent="0.2">
      <c r="A59" s="1">
        <v>35120</v>
      </c>
      <c r="B59">
        <v>9443</v>
      </c>
      <c r="C59">
        <v>10335.700000000001</v>
      </c>
      <c r="D59">
        <f t="shared" si="1"/>
        <v>9.4429999999999996</v>
      </c>
      <c r="E59">
        <f t="shared" si="1"/>
        <v>10.335700000000001</v>
      </c>
      <c r="F59">
        <v>0</v>
      </c>
      <c r="G59">
        <v>0</v>
      </c>
      <c r="H59">
        <f t="shared" si="19"/>
        <v>2.0884139151980361E-15</v>
      </c>
      <c r="I59">
        <f t="shared" si="20"/>
        <v>1.3743962072006284E-11</v>
      </c>
      <c r="J59">
        <f t="shared" si="25"/>
        <v>0.99995000099999032</v>
      </c>
      <c r="K59">
        <f t="shared" si="21"/>
        <v>0.34203772199202487</v>
      </c>
      <c r="M59">
        <v>47</v>
      </c>
      <c r="N59">
        <f t="shared" si="14"/>
        <v>220.28700000000009</v>
      </c>
      <c r="O59">
        <f t="shared" si="2"/>
        <v>1.1517526268595146E-3</v>
      </c>
      <c r="P59">
        <f t="shared" si="15"/>
        <v>1.0535726069238471E-5</v>
      </c>
      <c r="Q59">
        <f t="shared" si="22"/>
        <v>0.11513674928971873</v>
      </c>
      <c r="R59">
        <f t="shared" si="16"/>
        <v>4.4334496446528648E-3</v>
      </c>
      <c r="S59">
        <f t="shared" si="3"/>
        <v>0.11512535079005246</v>
      </c>
      <c r="T59">
        <f t="shared" si="4"/>
        <v>4.4330073532610065E-3</v>
      </c>
      <c r="U59">
        <f t="shared" si="5"/>
        <v>-51.168567519748429</v>
      </c>
      <c r="V59">
        <f t="shared" si="23"/>
        <v>2.3035052537190293</v>
      </c>
      <c r="W59">
        <f t="shared" si="24"/>
        <v>2.1071452138476943E-2</v>
      </c>
      <c r="X59">
        <f t="shared" si="8"/>
        <v>230.27349857943747</v>
      </c>
      <c r="Y59">
        <f t="shared" si="9"/>
        <v>8.8668992893057297</v>
      </c>
      <c r="Z59">
        <f t="shared" si="10"/>
        <v>230.2507015801049</v>
      </c>
      <c r="AA59">
        <f t="shared" si="11"/>
        <v>8.8660147065220123</v>
      </c>
      <c r="AB59">
        <f t="array" ref="AB59">EXP(SUMPRODUCT(TRANSPOSE(N$4:N$10),E59:K59))</f>
        <v>1.8477331460781334</v>
      </c>
      <c r="AC59">
        <f t="shared" si="17"/>
        <v>2.7406921210198956</v>
      </c>
      <c r="AD59">
        <f t="shared" si="18"/>
        <v>54.017420666764906</v>
      </c>
      <c r="AE59">
        <f t="shared" si="12"/>
        <v>4.5230547331911586</v>
      </c>
      <c r="AF59">
        <f t="shared" si="13"/>
        <v>6.1101905483213743</v>
      </c>
    </row>
    <row r="60" spans="1:32" x14ac:dyDescent="0.2">
      <c r="A60" s="1">
        <v>35127</v>
      </c>
      <c r="B60">
        <v>9011</v>
      </c>
      <c r="C60">
        <v>8846.4</v>
      </c>
      <c r="D60">
        <f t="shared" si="1"/>
        <v>9.0109999999999992</v>
      </c>
      <c r="E60">
        <f t="shared" si="1"/>
        <v>8.8463999999999992</v>
      </c>
      <c r="F60">
        <v>0</v>
      </c>
      <c r="G60">
        <v>0</v>
      </c>
      <c r="H60">
        <f t="shared" si="19"/>
        <v>9.15721316735506E-16</v>
      </c>
      <c r="I60">
        <f t="shared" si="20"/>
        <v>5.4427676889742206E-12</v>
      </c>
      <c r="J60">
        <f t="shared" si="25"/>
        <v>0.9999400014999803</v>
      </c>
      <c r="K60">
        <f t="shared" si="21"/>
        <v>0.32500276304642189</v>
      </c>
      <c r="M60">
        <v>48</v>
      </c>
      <c r="N60">
        <f t="shared" si="14"/>
        <v>229.29800000000009</v>
      </c>
      <c r="O60">
        <f t="shared" si="2"/>
        <v>1.1617661445331162E-3</v>
      </c>
      <c r="P60">
        <f t="shared" si="15"/>
        <v>1.0013517673601591E-5</v>
      </c>
      <c r="Q60">
        <f t="shared" si="22"/>
        <v>0.11940102328627067</v>
      </c>
      <c r="R60">
        <f t="shared" si="16"/>
        <v>4.2642739965519372E-3</v>
      </c>
      <c r="S60">
        <f t="shared" si="3"/>
        <v>0.1193891993605565</v>
      </c>
      <c r="T60">
        <f t="shared" si="4"/>
        <v>4.2638485705040492E-3</v>
      </c>
      <c r="U60">
        <f t="shared" si="5"/>
        <v>-49.17828137026784</v>
      </c>
      <c r="V60">
        <f t="shared" si="23"/>
        <v>2.3235322890662324</v>
      </c>
      <c r="W60">
        <f t="shared" si="24"/>
        <v>2.0027035347203181E-2</v>
      </c>
      <c r="X60">
        <f t="shared" si="8"/>
        <v>238.80204657254134</v>
      </c>
      <c r="Y60">
        <f t="shared" si="9"/>
        <v>8.5285479931038743</v>
      </c>
      <c r="Z60">
        <f t="shared" si="10"/>
        <v>238.77839872111301</v>
      </c>
      <c r="AA60">
        <f t="shared" si="11"/>
        <v>8.5276971410080993</v>
      </c>
      <c r="AB60">
        <f t="array" ref="AB60">EXP(SUMPRODUCT(TRANSPOSE(N$4:N$10),E60:K60))</f>
        <v>1.7845810918242657</v>
      </c>
      <c r="AC60">
        <f t="shared" si="17"/>
        <v>2.7645339821205823</v>
      </c>
      <c r="AD60">
        <f t="shared" si="18"/>
        <v>56.15069248550828</v>
      </c>
      <c r="AE60">
        <f t="shared" si="12"/>
        <v>4.1345317975354847</v>
      </c>
      <c r="AF60">
        <f t="shared" si="13"/>
        <v>5.3634764065242484</v>
      </c>
    </row>
    <row r="61" spans="1:32" x14ac:dyDescent="0.2">
      <c r="A61" s="1">
        <v>35134</v>
      </c>
      <c r="B61">
        <v>10025</v>
      </c>
      <c r="C61">
        <v>8282.4</v>
      </c>
      <c r="D61">
        <f t="shared" si="1"/>
        <v>10.025</v>
      </c>
      <c r="E61">
        <f t="shared" si="1"/>
        <v>8.2823999999999991</v>
      </c>
      <c r="F61">
        <v>0</v>
      </c>
      <c r="G61">
        <v>0</v>
      </c>
      <c r="H61">
        <f t="shared" si="19"/>
        <v>4.0152266934320489E-16</v>
      </c>
      <c r="I61">
        <f t="shared" si="20"/>
        <v>2.1553988552165318E-12</v>
      </c>
      <c r="J61">
        <f t="shared" si="25"/>
        <v>0.99993000209996541</v>
      </c>
      <c r="K61">
        <f t="shared" si="21"/>
        <v>0.30881621878615922</v>
      </c>
      <c r="M61">
        <v>49</v>
      </c>
      <c r="N61">
        <f t="shared" si="14"/>
        <v>239.32300000000009</v>
      </c>
      <c r="O61">
        <f t="shared" si="2"/>
        <v>1.1715797746910672E-3</v>
      </c>
      <c r="P61">
        <f t="shared" si="15"/>
        <v>9.8136301579510032E-6</v>
      </c>
      <c r="Q61">
        <f t="shared" si="22"/>
        <v>0.12362923656026104</v>
      </c>
      <c r="R61">
        <f t="shared" si="16"/>
        <v>4.2282132739903666E-3</v>
      </c>
      <c r="S61">
        <f t="shared" si="3"/>
        <v>0.12361699079458248</v>
      </c>
      <c r="T61">
        <f t="shared" si="4"/>
        <v>4.2277914340259834E-3</v>
      </c>
      <c r="U61">
        <f t="shared" si="5"/>
        <v>-54.79740730746196</v>
      </c>
      <c r="V61">
        <f t="shared" si="23"/>
        <v>2.3431595493821344</v>
      </c>
      <c r="W61">
        <f t="shared" si="24"/>
        <v>1.9627260315902006E-2</v>
      </c>
      <c r="X61">
        <f t="shared" si="8"/>
        <v>247.25847312052207</v>
      </c>
      <c r="Y61">
        <f t="shared" si="9"/>
        <v>8.4564265479807332</v>
      </c>
      <c r="Z61">
        <f t="shared" si="10"/>
        <v>247.23398158916496</v>
      </c>
      <c r="AA61">
        <f t="shared" si="11"/>
        <v>8.455582868051966</v>
      </c>
      <c r="AB61">
        <f t="array" ref="AB61">EXP(SUMPRODUCT(TRANSPOSE(N$4:N$10),E61:K61))</f>
        <v>1.7766780726940712</v>
      </c>
      <c r="AC61">
        <f t="shared" si="17"/>
        <v>2.7879001494342348</v>
      </c>
      <c r="AD61">
        <f t="shared" si="18"/>
        <v>58.276148498876779</v>
      </c>
      <c r="AE61">
        <f t="shared" si="12"/>
        <v>3.3055667817823022</v>
      </c>
      <c r="AF61">
        <f t="shared" si="13"/>
        <v>15.655033735142487</v>
      </c>
    </row>
    <row r="62" spans="1:32" x14ac:dyDescent="0.2">
      <c r="A62" s="1">
        <v>35141</v>
      </c>
      <c r="B62">
        <v>10601</v>
      </c>
      <c r="C62">
        <v>8033.3</v>
      </c>
      <c r="D62">
        <f t="shared" si="1"/>
        <v>10.601000000000001</v>
      </c>
      <c r="E62">
        <f t="shared" si="1"/>
        <v>8.0333000000000006</v>
      </c>
      <c r="F62">
        <v>0</v>
      </c>
      <c r="G62">
        <v>0</v>
      </c>
      <c r="H62">
        <f t="shared" si="19"/>
        <v>1.760584263466033E-16</v>
      </c>
      <c r="I62">
        <f t="shared" si="20"/>
        <v>8.5356283614307692E-13</v>
      </c>
      <c r="J62">
        <f t="shared" si="25"/>
        <v>0.99992000279994442</v>
      </c>
      <c r="K62">
        <f t="shared" si="21"/>
        <v>0.29343583448784133</v>
      </c>
      <c r="M62">
        <v>50</v>
      </c>
      <c r="N62">
        <f t="shared" si="14"/>
        <v>249.92400000000009</v>
      </c>
      <c r="O62">
        <f t="shared" si="2"/>
        <v>1.1812959277719415E-3</v>
      </c>
      <c r="P62">
        <f t="shared" si="15"/>
        <v>9.7161530808742569E-6</v>
      </c>
      <c r="Q62">
        <f t="shared" si="22"/>
        <v>0.12786314541505517</v>
      </c>
      <c r="R62">
        <f t="shared" si="16"/>
        <v>4.2339088547941328E-3</v>
      </c>
      <c r="S62">
        <f t="shared" si="3"/>
        <v>0.12785047723010645</v>
      </c>
      <c r="T62">
        <f t="shared" si="4"/>
        <v>4.2334864355239614E-3</v>
      </c>
      <c r="U62">
        <f t="shared" si="5"/>
        <v>-57.931596464468377</v>
      </c>
      <c r="V62">
        <f t="shared" si="23"/>
        <v>2.362591855543883</v>
      </c>
      <c r="W62">
        <f t="shared" si="24"/>
        <v>1.9432306161748514E-2</v>
      </c>
      <c r="X62">
        <f t="shared" si="8"/>
        <v>255.72629083011034</v>
      </c>
      <c r="Y62">
        <f t="shared" si="9"/>
        <v>8.4678177095882656</v>
      </c>
      <c r="Z62">
        <f t="shared" si="10"/>
        <v>255.7009544602129</v>
      </c>
      <c r="AA62">
        <f t="shared" si="11"/>
        <v>8.4669728710479237</v>
      </c>
      <c r="AB62">
        <f t="array" ref="AB62">EXP(SUMPRODUCT(TRANSPOSE(N$4:N$10),E62:K62))</f>
        <v>1.7863372780915456</v>
      </c>
      <c r="AC62">
        <f t="shared" si="17"/>
        <v>2.8110344508505629</v>
      </c>
      <c r="AD62">
        <f t="shared" si="18"/>
        <v>60.414767909468722</v>
      </c>
      <c r="AE62">
        <f t="shared" si="12"/>
        <v>2.3114844753656327</v>
      </c>
      <c r="AF62">
        <f t="shared" si="13"/>
        <v>20.130432307820744</v>
      </c>
    </row>
    <row r="63" spans="1:32" x14ac:dyDescent="0.2">
      <c r="A63" s="1">
        <v>35148</v>
      </c>
      <c r="B63">
        <v>11083</v>
      </c>
      <c r="C63">
        <v>6769.2</v>
      </c>
      <c r="D63">
        <f t="shared" si="1"/>
        <v>11.083</v>
      </c>
      <c r="E63">
        <f t="shared" si="1"/>
        <v>6.7691999999999997</v>
      </c>
      <c r="F63">
        <v>0</v>
      </c>
      <c r="G63">
        <v>0</v>
      </c>
      <c r="H63">
        <f t="shared" si="19"/>
        <v>7.7197557832401615E-17</v>
      </c>
      <c r="I63">
        <f t="shared" si="20"/>
        <v>3.3802073963309264E-13</v>
      </c>
      <c r="J63">
        <f t="shared" si="25"/>
        <v>0.99991000359991644</v>
      </c>
      <c r="K63">
        <f t="shared" si="21"/>
        <v>0.27882145989618246</v>
      </c>
      <c r="M63">
        <v>51</v>
      </c>
      <c r="N63">
        <f t="shared" si="14"/>
        <v>261.00700000000012</v>
      </c>
      <c r="O63">
        <f t="shared" si="2"/>
        <v>1.1905894228266822E-3</v>
      </c>
      <c r="P63">
        <f t="shared" si="15"/>
        <v>9.2934950547407524E-6</v>
      </c>
      <c r="Q63">
        <f t="shared" si="22"/>
        <v>0.13195791047328143</v>
      </c>
      <c r="R63">
        <f t="shared" si="16"/>
        <v>4.0947650582262574E-3</v>
      </c>
      <c r="S63">
        <f t="shared" si="3"/>
        <v>0.13194483374117638</v>
      </c>
      <c r="T63">
        <f t="shared" si="4"/>
        <v>4.0943565110699402E-3</v>
      </c>
      <c r="U63">
        <f t="shared" si="5"/>
        <v>-60.935948950243336</v>
      </c>
      <c r="V63">
        <f t="shared" si="23"/>
        <v>2.3811788456533645</v>
      </c>
      <c r="W63">
        <f t="shared" si="24"/>
        <v>1.8586990109481505E-2</v>
      </c>
      <c r="X63">
        <f t="shared" si="8"/>
        <v>263.91582094656286</v>
      </c>
      <c r="Y63">
        <f t="shared" si="9"/>
        <v>8.1895301164525147</v>
      </c>
      <c r="Z63">
        <f t="shared" si="10"/>
        <v>263.88966748235276</v>
      </c>
      <c r="AA63">
        <f t="shared" si="11"/>
        <v>8.1887130221398809</v>
      </c>
      <c r="AB63">
        <f t="array" ref="AB63">EXP(SUMPRODUCT(TRANSPOSE(N$4:N$10),E63:K63))</f>
        <v>1.7346201541345811</v>
      </c>
      <c r="AC63">
        <f t="shared" si="17"/>
        <v>2.8331626079477354</v>
      </c>
      <c r="AD63">
        <f t="shared" si="18"/>
        <v>62.493002459192795</v>
      </c>
      <c r="AE63">
        <f t="shared" si="12"/>
        <v>1.1044406787375984</v>
      </c>
      <c r="AF63">
        <f t="shared" si="13"/>
        <v>26.114652872508518</v>
      </c>
    </row>
    <row r="64" spans="1:32" x14ac:dyDescent="0.2">
      <c r="A64" s="1">
        <v>35155</v>
      </c>
      <c r="B64">
        <v>11136</v>
      </c>
      <c r="C64">
        <v>5454</v>
      </c>
      <c r="D64">
        <f t="shared" si="1"/>
        <v>11.135999999999999</v>
      </c>
      <c r="E64">
        <f t="shared" si="1"/>
        <v>5.4539999999999997</v>
      </c>
      <c r="F64">
        <v>0</v>
      </c>
      <c r="G64">
        <v>0</v>
      </c>
      <c r="H64">
        <f t="shared" si="19"/>
        <v>3.3849347963355619E-17</v>
      </c>
      <c r="I64">
        <f t="shared" si="20"/>
        <v>1.3386011619061482E-13</v>
      </c>
      <c r="J64">
        <f t="shared" si="25"/>
        <v>0.99990000449988048</v>
      </c>
      <c r="K64">
        <f t="shared" si="21"/>
        <v>0.26493494441238652</v>
      </c>
      <c r="M64">
        <v>52</v>
      </c>
      <c r="N64">
        <f t="shared" si="14"/>
        <v>272.14300000000014</v>
      </c>
      <c r="O64">
        <f t="shared" si="2"/>
        <v>1.1994602267668686E-3</v>
      </c>
      <c r="P64">
        <f t="shared" si="15"/>
        <v>8.8708039401863559E-6</v>
      </c>
      <c r="Q64">
        <f t="shared" si="22"/>
        <v>0.13590922511717585</v>
      </c>
      <c r="R64">
        <f t="shared" si="16"/>
        <v>3.9513146438944213E-3</v>
      </c>
      <c r="S64">
        <f t="shared" si="3"/>
        <v>0.1358957541406868</v>
      </c>
      <c r="T64">
        <f t="shared" si="4"/>
        <v>3.9509203995104266E-3</v>
      </c>
      <c r="U64">
        <f t="shared" si="5"/>
        <v>-61.624471574654486</v>
      </c>
      <c r="V64">
        <f t="shared" si="23"/>
        <v>2.3989204535337372</v>
      </c>
      <c r="W64">
        <f t="shared" si="24"/>
        <v>1.7741607880372712E-2</v>
      </c>
      <c r="X64">
        <f t="shared" si="8"/>
        <v>271.8184502343517</v>
      </c>
      <c r="Y64">
        <f t="shared" si="9"/>
        <v>7.9026292877888427</v>
      </c>
      <c r="Z64">
        <f t="shared" si="10"/>
        <v>271.79150828137358</v>
      </c>
      <c r="AA64">
        <f t="shared" si="11"/>
        <v>7.9018407990208521</v>
      </c>
      <c r="AB64">
        <f t="array" ref="AB64">EXP(SUMPRODUCT(TRANSPOSE(N$4:N$10),E64:K64))</f>
        <v>1.6804121813236534</v>
      </c>
      <c r="AC64">
        <f t="shared" si="17"/>
        <v>2.8542845138529218</v>
      </c>
      <c r="AD64">
        <f t="shared" si="18"/>
        <v>64.50774633929656</v>
      </c>
      <c r="AE64">
        <f t="shared" si="12"/>
        <v>0.1291569941635691</v>
      </c>
      <c r="AF64">
        <f t="shared" si="13"/>
        <v>29.042377882355847</v>
      </c>
    </row>
    <row r="65" spans="13:21" x14ac:dyDescent="0.2">
      <c r="M65" s="3" t="s">
        <v>10</v>
      </c>
      <c r="U65">
        <f>(B2-N64)*LN(1-S64)</f>
        <v>-252.37401159952216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S1" workbookViewId="0">
      <selection activeCell="V9" sqref="V9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37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5</v>
      </c>
      <c r="N1">
        <v>6.8079098153765644E-2</v>
      </c>
      <c r="O1">
        <v>0.39481653453837928</v>
      </c>
      <c r="P1">
        <v>6.5352151655015476E-4</v>
      </c>
    </row>
    <row r="2" spans="1:37" x14ac:dyDescent="0.2">
      <c r="A2" s="2" t="s">
        <v>12</v>
      </c>
      <c r="B2">
        <f>B1/1000</f>
        <v>2000</v>
      </c>
      <c r="I2" s="2" t="s">
        <v>87</v>
      </c>
      <c r="J2">
        <f>CORREL(AD12:AD63,N12:N63)</f>
        <v>0.99953279259705363</v>
      </c>
      <c r="K2">
        <f>CORREL(AE12:AE63,D12:D63)</f>
        <v>0.9304248599359104</v>
      </c>
      <c r="M2" s="2" t="s">
        <v>19</v>
      </c>
      <c r="N2">
        <v>0.12435231196810535</v>
      </c>
      <c r="O2">
        <v>1.3533851244896922</v>
      </c>
      <c r="P2">
        <v>1.2104848550787251</v>
      </c>
      <c r="R2" s="2" t="s">
        <v>45</v>
      </c>
      <c r="S2" s="2">
        <v>-16.715877477552397</v>
      </c>
      <c r="T2">
        <f>EXP(S2)</f>
        <v>5.5003034662601612E-8</v>
      </c>
    </row>
    <row r="3" spans="1:37" x14ac:dyDescent="0.2">
      <c r="I3" s="2" t="s">
        <v>88</v>
      </c>
      <c r="J3">
        <f>AVERAGE(AJ12:AJ63)</f>
        <v>1.522525870590826</v>
      </c>
      <c r="K3">
        <f>AVERAGE(AK12:AK63)</f>
        <v>13.892426595596081</v>
      </c>
      <c r="M3" s="2" t="s">
        <v>39</v>
      </c>
      <c r="N3">
        <f>T2/SUM(T2:T4)</f>
        <v>5.4735169230436039E-8</v>
      </c>
      <c r="O3">
        <f>T3/SUM(T2:T4)</f>
        <v>4.869957143424493E-3</v>
      </c>
      <c r="P3">
        <f>T4/SUM(T2:T4)</f>
        <v>0.99512998812140629</v>
      </c>
      <c r="R3" s="2" t="s">
        <v>46</v>
      </c>
      <c r="S3">
        <v>-5.319788233016201</v>
      </c>
      <c r="T3">
        <f t="shared" ref="T3:T4" si="0">EXP(S3)</f>
        <v>4.893789958654483E-3</v>
      </c>
    </row>
    <row r="4" spans="1:37" x14ac:dyDescent="0.2">
      <c r="M4" s="2" t="s">
        <v>16</v>
      </c>
      <c r="N4">
        <v>9.280058415745783E-2</v>
      </c>
      <c r="R4" s="2" t="s">
        <v>47</v>
      </c>
      <c r="S4">
        <v>0</v>
      </c>
      <c r="T4">
        <f t="shared" si="0"/>
        <v>1</v>
      </c>
    </row>
    <row r="5" spans="1:37" x14ac:dyDescent="0.2">
      <c r="M5" s="2" t="s">
        <v>22</v>
      </c>
      <c r="N5">
        <v>-0.45514798207328777</v>
      </c>
    </row>
    <row r="6" spans="1:37" x14ac:dyDescent="0.2">
      <c r="M6" s="2" t="s">
        <v>23</v>
      </c>
      <c r="N6">
        <v>1.1314820902560889</v>
      </c>
    </row>
    <row r="7" spans="1:37" x14ac:dyDescent="0.2">
      <c r="M7" s="2" t="s">
        <v>35</v>
      </c>
      <c r="N7">
        <v>-0.22293451824533328</v>
      </c>
      <c r="O7" s="2" t="s">
        <v>48</v>
      </c>
      <c r="P7">
        <v>0.5429032838499348</v>
      </c>
    </row>
    <row r="8" spans="1:37" x14ac:dyDescent="0.2">
      <c r="M8" s="2" t="s">
        <v>36</v>
      </c>
      <c r="N8">
        <v>-0.82276404660861158</v>
      </c>
      <c r="O8" s="2" t="s">
        <v>49</v>
      </c>
      <c r="P8" s="2">
        <v>0.19462275699475043</v>
      </c>
    </row>
    <row r="9" spans="1:37" x14ac:dyDescent="0.2">
      <c r="M9" s="2" t="s">
        <v>37</v>
      </c>
      <c r="N9">
        <v>-1.0144822352841367</v>
      </c>
      <c r="O9" s="2" t="s">
        <v>50</v>
      </c>
      <c r="P9">
        <v>0.57924954368354908</v>
      </c>
    </row>
    <row r="10" spans="1:37" x14ac:dyDescent="0.2">
      <c r="M10" s="2" t="s">
        <v>38</v>
      </c>
      <c r="N10">
        <v>-1.014735843498219</v>
      </c>
      <c r="O10" s="2" t="s">
        <v>51</v>
      </c>
      <c r="P10">
        <v>0.95446225060803935</v>
      </c>
    </row>
    <row r="11" spans="1:37" x14ac:dyDescent="0.2">
      <c r="O11">
        <v>1</v>
      </c>
      <c r="P11">
        <v>2</v>
      </c>
      <c r="Q11">
        <v>3</v>
      </c>
      <c r="R11">
        <v>1</v>
      </c>
      <c r="S11">
        <v>2</v>
      </c>
      <c r="T11">
        <v>3</v>
      </c>
      <c r="U11" s="2" t="s">
        <v>43</v>
      </c>
      <c r="W11">
        <f>SUM(W13:W65)</f>
        <v>-1842.6063882874266</v>
      </c>
      <c r="X11">
        <v>1</v>
      </c>
      <c r="Y11">
        <v>2</v>
      </c>
      <c r="Z11">
        <v>3</v>
      </c>
      <c r="AA11">
        <v>1</v>
      </c>
      <c r="AB11">
        <v>2</v>
      </c>
      <c r="AC11">
        <v>3</v>
      </c>
      <c r="AD11" s="2" t="s">
        <v>43</v>
      </c>
    </row>
    <row r="12" spans="1:37" x14ac:dyDescent="0.2">
      <c r="A12" t="s">
        <v>1</v>
      </c>
      <c r="B12" t="s">
        <v>2</v>
      </c>
      <c r="C12" t="s">
        <v>0</v>
      </c>
      <c r="D12" s="2" t="s">
        <v>8</v>
      </c>
      <c r="E12" s="2" t="s">
        <v>9</v>
      </c>
      <c r="F12" s="2" t="s">
        <v>20</v>
      </c>
      <c r="G12" s="2" t="s">
        <v>21</v>
      </c>
      <c r="H12" s="2" t="s">
        <v>32</v>
      </c>
      <c r="I12" s="2" t="s">
        <v>33</v>
      </c>
      <c r="J12" s="2" t="s">
        <v>34</v>
      </c>
      <c r="K12" s="2" t="s">
        <v>31</v>
      </c>
      <c r="M12" s="2" t="s">
        <v>1</v>
      </c>
      <c r="N12" s="2" t="s">
        <v>3</v>
      </c>
      <c r="O12" s="2" t="s">
        <v>6</v>
      </c>
      <c r="P12" s="2" t="s">
        <v>6</v>
      </c>
      <c r="Q12" s="2" t="s">
        <v>6</v>
      </c>
      <c r="R12" s="2" t="s">
        <v>15</v>
      </c>
      <c r="S12" s="2" t="s">
        <v>15</v>
      </c>
      <c r="T12" s="2" t="s">
        <v>15</v>
      </c>
      <c r="U12" s="2" t="s">
        <v>6</v>
      </c>
      <c r="V12" s="2" t="s">
        <v>15</v>
      </c>
      <c r="W12" s="2" t="s">
        <v>7</v>
      </c>
      <c r="X12" s="2" t="s">
        <v>28</v>
      </c>
      <c r="Y12" s="2" t="s">
        <v>28</v>
      </c>
      <c r="Z12" s="2" t="s">
        <v>28</v>
      </c>
      <c r="AA12" s="2" t="s">
        <v>26</v>
      </c>
      <c r="AB12" s="2" t="s">
        <v>26</v>
      </c>
      <c r="AC12" s="2" t="s">
        <v>26</v>
      </c>
      <c r="AD12" s="2" t="s">
        <v>28</v>
      </c>
      <c r="AE12" s="2" t="s">
        <v>26</v>
      </c>
      <c r="AF12" s="2" t="s">
        <v>17</v>
      </c>
      <c r="AG12" s="2" t="s">
        <v>41</v>
      </c>
      <c r="AH12" s="2" t="s">
        <v>40</v>
      </c>
      <c r="AI12" s="2" t="s">
        <v>44</v>
      </c>
      <c r="AJ12" s="2" t="s">
        <v>91</v>
      </c>
      <c r="AK12" s="2" t="s">
        <v>92</v>
      </c>
    </row>
    <row r="13" spans="1:37" x14ac:dyDescent="0.2">
      <c r="A13" s="1">
        <v>34798</v>
      </c>
      <c r="B13">
        <v>5250</v>
      </c>
      <c r="C13">
        <v>1709.8</v>
      </c>
      <c r="D13">
        <f>B13/1000</f>
        <v>5.25</v>
      </c>
      <c r="E13">
        <f>C13/1000</f>
        <v>1.7098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</v>
      </c>
      <c r="N13">
        <f>D13</f>
        <v>5.25</v>
      </c>
      <c r="O13">
        <f t="shared" ref="O13:O44" si="1">1-EXP(-$N$1*AG13)</f>
        <v>7.6685542327330269E-2</v>
      </c>
      <c r="P13">
        <f t="shared" ref="P13:P44" si="2">1-EXP(-$O$1*AH13)</f>
        <v>0.37042222983615658</v>
      </c>
      <c r="Q13">
        <f t="shared" ref="Q13:Q44" si="3">1-EXP(-$P$1*AI13)</f>
        <v>7.6560239855383294E-4</v>
      </c>
      <c r="R13">
        <f>O13</f>
        <v>7.6685542327330269E-2</v>
      </c>
      <c r="S13">
        <f>P13</f>
        <v>0.37042222983615658</v>
      </c>
      <c r="T13">
        <f>Q13</f>
        <v>7.6560239855383294E-4</v>
      </c>
      <c r="U13">
        <f>SUMPRODUCT($N$3:$P$3,O13:Q13)</f>
        <v>2.565818487448553E-3</v>
      </c>
      <c r="V13">
        <f>SUMPRODUCT($N$3:$P$3,R13:T13)</f>
        <v>2.565818487448553E-3</v>
      </c>
      <c r="W13">
        <f t="shared" ref="W13:W44" si="4">D13*LN(V13)</f>
        <v>-31.318758202409938</v>
      </c>
      <c r="X13">
        <f t="shared" ref="X13:X44" si="5">$B$2*O13</f>
        <v>153.37108465466054</v>
      </c>
      <c r="Y13">
        <f t="shared" ref="Y13:Y44" si="6">$B$2*P13</f>
        <v>740.84445967231318</v>
      </c>
      <c r="Z13">
        <f t="shared" ref="Z13:Z44" si="7">$B$2*Q13</f>
        <v>1.5312047971076659</v>
      </c>
      <c r="AA13">
        <f t="shared" ref="AA13:AA44" si="8">$B$2*R13</f>
        <v>153.37108465466054</v>
      </c>
      <c r="AB13">
        <f t="shared" ref="AB13:AB44" si="9">$B$2*S13</f>
        <v>740.84445967231318</v>
      </c>
      <c r="AC13">
        <f t="shared" ref="AC13:AC44" si="10">$B$2*T13</f>
        <v>1.5312047971076659</v>
      </c>
      <c r="AD13">
        <f>SUMPRODUCT($N$3:$P$3,X13:Z13)</f>
        <v>5.1316369748971056</v>
      </c>
      <c r="AE13">
        <f>SUMPRODUCT($N$3:$P$3,AA13:AC13)</f>
        <v>5.1316369748971056</v>
      </c>
      <c r="AF13">
        <f t="array" ref="AF13">EXP(SUMPRODUCT(TRANSPOSE(N$4:N$10),E13:K13))</f>
        <v>1.1719516532284839</v>
      </c>
      <c r="AG13" s="4">
        <f>M13^N2*AF13</f>
        <v>1.1719516532284839</v>
      </c>
      <c r="AH13">
        <f>M13^O2*AF13</f>
        <v>1.1719516532284839</v>
      </c>
      <c r="AI13">
        <f>M13^P2*AF13</f>
        <v>1.1719516532284839</v>
      </c>
      <c r="AJ13">
        <f>100*ABS(AD13-N13)/N13</f>
        <v>2.2545338114837032</v>
      </c>
      <c r="AK13">
        <f>100*ABS(AE13-D13)/D13</f>
        <v>2.2545338114837032</v>
      </c>
    </row>
    <row r="14" spans="1:37" x14ac:dyDescent="0.2">
      <c r="A14" s="1">
        <v>34805</v>
      </c>
      <c r="B14">
        <v>5482</v>
      </c>
      <c r="C14">
        <v>2748</v>
      </c>
      <c r="D14">
        <f t="shared" ref="D14:E64" si="11">B14/1000</f>
        <v>5.4820000000000002</v>
      </c>
      <c r="E14">
        <f t="shared" si="11"/>
        <v>2.7480000000000002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2</v>
      </c>
      <c r="N14">
        <f>D14+N13</f>
        <v>10.731999999999999</v>
      </c>
      <c r="O14">
        <f t="shared" si="1"/>
        <v>8.3958816067219888E-2</v>
      </c>
      <c r="P14">
        <f t="shared" si="2"/>
        <v>0.71493555480614024</v>
      </c>
      <c r="Q14">
        <f t="shared" si="3"/>
        <v>1.872442585113987E-3</v>
      </c>
      <c r="R14">
        <f t="shared" ref="R14:R45" si="12">O14-O13</f>
        <v>7.2732737398896186E-3</v>
      </c>
      <c r="S14">
        <f t="shared" ref="S14:S45" si="13">P14-P13</f>
        <v>0.34451332496998366</v>
      </c>
      <c r="T14">
        <f t="shared" ref="T14:T45" si="14">Q14-Q13</f>
        <v>1.106840186560154E-3</v>
      </c>
      <c r="U14">
        <f t="shared" ref="U14:U64" si="15">SUMPRODUCT($N$3:$P$3,O14:Q14)</f>
        <v>5.3450338751988187E-3</v>
      </c>
      <c r="V14">
        <f t="shared" ref="V14:V64" si="16">SUMPRODUCT($N$3:$P$3,R14:T14)</f>
        <v>2.7792153877502657E-3</v>
      </c>
      <c r="W14">
        <f t="shared" si="4"/>
        <v>-32.264785882292891</v>
      </c>
      <c r="X14">
        <f t="shared" si="5"/>
        <v>167.91763213443977</v>
      </c>
      <c r="Y14">
        <f t="shared" si="6"/>
        <v>1429.8711096122804</v>
      </c>
      <c r="Z14">
        <f t="shared" si="7"/>
        <v>3.744885170227974</v>
      </c>
      <c r="AA14">
        <f t="shared" si="8"/>
        <v>14.546547479779237</v>
      </c>
      <c r="AB14">
        <f t="shared" si="9"/>
        <v>689.02664993996734</v>
      </c>
      <c r="AC14">
        <f t="shared" si="10"/>
        <v>2.2136803731203081</v>
      </c>
      <c r="AD14">
        <f t="shared" ref="AD14:AD64" si="17">SUMPRODUCT($N$3:$P$3,X14:Z14)</f>
        <v>10.690067750397638</v>
      </c>
      <c r="AE14">
        <f t="shared" ref="AE14:AE64" si="18">SUMPRODUCT($N$3:$P$3,AA14:AC14)</f>
        <v>5.5584307755005318</v>
      </c>
      <c r="AF14">
        <f t="array" ref="AF14">EXP(SUMPRODUCT(TRANSPOSE(N$4:N$10),E14:K14))</f>
        <v>1.2904822752179983</v>
      </c>
      <c r="AG14">
        <f t="shared" ref="AG14:AG45" si="19">AG13+(M14^$N$2-M13^$N$2)*AF14</f>
        <v>1.2881186307041144</v>
      </c>
      <c r="AH14">
        <f t="shared" ref="AH14:AH45" si="20">AH13+(M14^$O$2-M13^$O$2)*AF14</f>
        <v>3.1787929101189194</v>
      </c>
      <c r="AI14">
        <f t="shared" ref="AI14:AI45" si="21">AH13+(M14^$P$2-M13^$P$2)*AF14</f>
        <v>2.8678440565958576</v>
      </c>
      <c r="AJ14">
        <f t="shared" ref="AJ14:AJ64" si="22">100*ABS(AD14-N14)/N14</f>
        <v>0.39072166979464301</v>
      </c>
      <c r="AK14">
        <f t="shared" ref="AK14:AK64" si="23">100*ABS(AE14-D14)/D14</f>
        <v>1.3942133436798898</v>
      </c>
    </row>
    <row r="15" spans="1:37" x14ac:dyDescent="0.2">
      <c r="A15" s="1">
        <v>34812</v>
      </c>
      <c r="B15">
        <v>4980</v>
      </c>
      <c r="C15">
        <v>4595.8999999999996</v>
      </c>
      <c r="D15">
        <f t="shared" si="11"/>
        <v>4.9800000000000004</v>
      </c>
      <c r="E15">
        <f t="shared" si="11"/>
        <v>4.5958999999999994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3</v>
      </c>
      <c r="N15">
        <f t="shared" ref="N15:N64" si="24">D15+N14</f>
        <v>15.712</v>
      </c>
      <c r="O15">
        <f t="shared" si="1"/>
        <v>8.9328098494278696E-2</v>
      </c>
      <c r="P15">
        <f t="shared" si="2"/>
        <v>0.90789648447453597</v>
      </c>
      <c r="Q15">
        <f t="shared" si="3"/>
        <v>3.5391144737001445E-3</v>
      </c>
      <c r="R15">
        <f t="shared" si="12"/>
        <v>5.369282427058808E-3</v>
      </c>
      <c r="S15">
        <f t="shared" si="13"/>
        <v>0.19296092966839573</v>
      </c>
      <c r="T15">
        <f t="shared" si="14"/>
        <v>1.6666718885861576E-3</v>
      </c>
      <c r="U15">
        <f t="shared" si="15"/>
        <v>7.9433008036188611E-3</v>
      </c>
      <c r="V15">
        <f t="shared" si="16"/>
        <v>2.5982669284200424E-3</v>
      </c>
      <c r="W15">
        <f t="shared" si="4"/>
        <v>-29.645494898560351</v>
      </c>
      <c r="X15">
        <f t="shared" si="5"/>
        <v>178.65619698855738</v>
      </c>
      <c r="Y15">
        <f t="shared" si="6"/>
        <v>1815.792968949072</v>
      </c>
      <c r="Z15">
        <f t="shared" si="7"/>
        <v>7.0782289474002891</v>
      </c>
      <c r="AA15">
        <f t="shared" si="8"/>
        <v>10.738564854117616</v>
      </c>
      <c r="AB15">
        <f t="shared" si="9"/>
        <v>385.92185933679144</v>
      </c>
      <c r="AC15">
        <f t="shared" si="10"/>
        <v>3.3333437771723151</v>
      </c>
      <c r="AD15">
        <f t="shared" si="17"/>
        <v>15.886601607237722</v>
      </c>
      <c r="AE15">
        <f t="shared" si="18"/>
        <v>5.1965338568400838</v>
      </c>
      <c r="AF15">
        <f t="array" ref="AF15">EXP(SUMPRODUCT(TRANSPOSE(N$4:N$10),E15:K15))</f>
        <v>1.5318899043415859</v>
      </c>
      <c r="AG15">
        <f t="shared" si="19"/>
        <v>1.3744688333797275</v>
      </c>
      <c r="AH15">
        <f t="shared" si="20"/>
        <v>6.040380675784915</v>
      </c>
      <c r="AI15">
        <f t="shared" si="21"/>
        <v>5.4250577296533526</v>
      </c>
      <c r="AJ15">
        <f t="shared" si="22"/>
        <v>1.1112627751891697</v>
      </c>
      <c r="AK15">
        <f t="shared" si="23"/>
        <v>4.3480694144595056</v>
      </c>
    </row>
    <row r="16" spans="1:37" x14ac:dyDescent="0.2">
      <c r="A16" s="1">
        <v>34819</v>
      </c>
      <c r="B16">
        <v>5517</v>
      </c>
      <c r="C16">
        <v>6801.8</v>
      </c>
      <c r="D16">
        <f t="shared" si="11"/>
        <v>5.5170000000000003</v>
      </c>
      <c r="E16">
        <f t="shared" si="11"/>
        <v>6.8018000000000001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4</v>
      </c>
      <c r="N16">
        <f t="shared" si="24"/>
        <v>21.228999999999999</v>
      </c>
      <c r="O16">
        <f t="shared" si="1"/>
        <v>9.4181391600355657E-2</v>
      </c>
      <c r="P16">
        <f t="shared" si="2"/>
        <v>0.98069784166919005</v>
      </c>
      <c r="Q16">
        <f t="shared" si="3"/>
        <v>5.864989342064586E-3</v>
      </c>
      <c r="R16">
        <f t="shared" si="12"/>
        <v>4.8532931060769613E-3</v>
      </c>
      <c r="S16">
        <f t="shared" si="13"/>
        <v>7.2801357194654082E-2</v>
      </c>
      <c r="T16">
        <f t="shared" si="14"/>
        <v>2.3258748683644415E-3</v>
      </c>
      <c r="U16">
        <f t="shared" si="15"/>
        <v>1.0612388388913169E-2</v>
      </c>
      <c r="V16">
        <f t="shared" si="16"/>
        <v>2.6690875852943075E-3</v>
      </c>
      <c r="W16">
        <f t="shared" si="4"/>
        <v>-32.693844579382912</v>
      </c>
      <c r="X16">
        <f t="shared" si="5"/>
        <v>188.36278320071131</v>
      </c>
      <c r="Y16">
        <f t="shared" si="6"/>
        <v>1961.3956833383802</v>
      </c>
      <c r="Z16">
        <f t="shared" si="7"/>
        <v>11.729978684129172</v>
      </c>
      <c r="AA16">
        <f t="shared" si="8"/>
        <v>9.7065862121539226</v>
      </c>
      <c r="AB16">
        <f t="shared" si="9"/>
        <v>145.60271438930818</v>
      </c>
      <c r="AC16">
        <f t="shared" si="10"/>
        <v>4.6517497367288829</v>
      </c>
      <c r="AD16">
        <f t="shared" si="17"/>
        <v>21.224776777826335</v>
      </c>
      <c r="AE16">
        <f t="shared" si="18"/>
        <v>5.338175170588614</v>
      </c>
      <c r="AF16">
        <f t="array" ref="AF16">EXP(SUMPRODUCT(TRANSPOSE(N$4:N$10),E16:K16))</f>
        <v>1.8798857680536396</v>
      </c>
      <c r="AG16">
        <f t="shared" si="19"/>
        <v>1.4529599707704328</v>
      </c>
      <c r="AH16">
        <f t="shared" si="20"/>
        <v>9.9984119543712531</v>
      </c>
      <c r="AI16">
        <f t="shared" si="21"/>
        <v>9.0008603977918771</v>
      </c>
      <c r="AJ16">
        <f t="shared" si="22"/>
        <v>1.9893646303000605E-2</v>
      </c>
      <c r="AK16">
        <f t="shared" si="23"/>
        <v>3.2413418417869551</v>
      </c>
    </row>
    <row r="17" spans="1:37" x14ac:dyDescent="0.2">
      <c r="A17" s="1">
        <v>34826</v>
      </c>
      <c r="B17">
        <v>6563</v>
      </c>
      <c r="C17">
        <v>8056.5</v>
      </c>
      <c r="D17">
        <f t="shared" si="11"/>
        <v>6.5629999999999997</v>
      </c>
      <c r="E17">
        <f t="shared" si="11"/>
        <v>8.0564999999999998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5</v>
      </c>
      <c r="N17">
        <f t="shared" si="24"/>
        <v>27.791999999999998</v>
      </c>
      <c r="O17">
        <f t="shared" si="1"/>
        <v>9.8525055398799744E-2</v>
      </c>
      <c r="P17">
        <f t="shared" si="2"/>
        <v>0.99716823793037324</v>
      </c>
      <c r="Q17">
        <f t="shared" si="3"/>
        <v>8.7875834730520852E-3</v>
      </c>
      <c r="R17">
        <f t="shared" si="12"/>
        <v>4.3436637984440862E-3</v>
      </c>
      <c r="S17">
        <f t="shared" si="13"/>
        <v>1.6470396261183184E-2</v>
      </c>
      <c r="T17">
        <f t="shared" si="14"/>
        <v>2.9225941309874992E-3</v>
      </c>
      <c r="U17">
        <f t="shared" si="15"/>
        <v>1.3600959813444804E-2</v>
      </c>
      <c r="V17">
        <f t="shared" si="16"/>
        <v>2.9885714245316362E-3</v>
      </c>
      <c r="W17">
        <f t="shared" si="4"/>
        <v>-38.150455103033217</v>
      </c>
      <c r="X17">
        <f t="shared" si="5"/>
        <v>197.05011079759947</v>
      </c>
      <c r="Y17">
        <f t="shared" si="6"/>
        <v>1994.3364758607465</v>
      </c>
      <c r="Z17">
        <f t="shared" si="7"/>
        <v>17.575166946104169</v>
      </c>
      <c r="AA17">
        <f t="shared" si="8"/>
        <v>8.6873275968881725</v>
      </c>
      <c r="AB17">
        <f t="shared" si="9"/>
        <v>32.940792522366365</v>
      </c>
      <c r="AC17">
        <f t="shared" si="10"/>
        <v>5.8451882619749984</v>
      </c>
      <c r="AD17">
        <f t="shared" si="17"/>
        <v>27.201919626889605</v>
      </c>
      <c r="AE17">
        <f t="shared" si="18"/>
        <v>5.9771428490632719</v>
      </c>
      <c r="AF17">
        <f t="array" ref="AF17">EXP(SUMPRODUCT(TRANSPOSE(N$4:N$10),E17:K17))</f>
        <v>2.1120264855342583</v>
      </c>
      <c r="AG17">
        <f t="shared" si="19"/>
        <v>1.5235664476788693</v>
      </c>
      <c r="AH17">
        <f t="shared" si="20"/>
        <v>14.859702186743405</v>
      </c>
      <c r="AI17">
        <f t="shared" si="21"/>
        <v>13.50593937564509</v>
      </c>
      <c r="AJ17">
        <f t="shared" si="22"/>
        <v>2.1232022636384311</v>
      </c>
      <c r="AK17">
        <f t="shared" si="23"/>
        <v>8.9266669348884342</v>
      </c>
    </row>
    <row r="18" spans="1:37" x14ac:dyDescent="0.2">
      <c r="A18" s="1">
        <v>34833</v>
      </c>
      <c r="B18">
        <v>6555</v>
      </c>
      <c r="C18">
        <v>9496.5</v>
      </c>
      <c r="D18">
        <f t="shared" si="11"/>
        <v>6.5549999999999997</v>
      </c>
      <c r="E18">
        <f t="shared" si="11"/>
        <v>9.4964999999999993</v>
      </c>
      <c r="F18">
        <v>0</v>
      </c>
      <c r="G18">
        <v>0</v>
      </c>
      <c r="H18">
        <f>$P$7^(M18-$M$18)</f>
        <v>1</v>
      </c>
      <c r="I18">
        <v>0</v>
      </c>
      <c r="J18">
        <v>0</v>
      </c>
      <c r="K18">
        <v>0</v>
      </c>
      <c r="M18">
        <v>6</v>
      </c>
      <c r="N18">
        <f t="shared" si="24"/>
        <v>34.346999999999994</v>
      </c>
      <c r="O18">
        <f t="shared" si="1"/>
        <v>0.10183962282519843</v>
      </c>
      <c r="P18">
        <f t="shared" si="2"/>
        <v>0.99956990265654233</v>
      </c>
      <c r="Q18">
        <f t="shared" si="3"/>
        <v>1.1827742214939652E-2</v>
      </c>
      <c r="R18">
        <f t="shared" si="12"/>
        <v>3.3145674263986846E-3</v>
      </c>
      <c r="S18">
        <f t="shared" si="13"/>
        <v>2.4016647261690949E-3</v>
      </c>
      <c r="T18">
        <f t="shared" si="14"/>
        <v>3.0401587418875664E-3</v>
      </c>
      <c r="U18">
        <f t="shared" si="15"/>
        <v>1.6638009131859293E-2</v>
      </c>
      <c r="V18">
        <f t="shared" si="16"/>
        <v>3.0370493184144901E-3</v>
      </c>
      <c r="W18">
        <f t="shared" si="4"/>
        <v>-37.998475337066743</v>
      </c>
      <c r="X18">
        <f t="shared" si="5"/>
        <v>203.67924565039687</v>
      </c>
      <c r="Y18">
        <f t="shared" si="6"/>
        <v>1999.1398053130847</v>
      </c>
      <c r="Z18">
        <f t="shared" si="7"/>
        <v>23.655484429879301</v>
      </c>
      <c r="AA18">
        <f t="shared" si="8"/>
        <v>6.6291348527973692</v>
      </c>
      <c r="AB18">
        <f t="shared" si="9"/>
        <v>4.8033294523381898</v>
      </c>
      <c r="AC18">
        <f t="shared" si="10"/>
        <v>6.0803174837751328</v>
      </c>
      <c r="AD18">
        <f t="shared" si="17"/>
        <v>33.276018263718584</v>
      </c>
      <c r="AE18">
        <f t="shared" si="18"/>
        <v>6.07409863682898</v>
      </c>
      <c r="AF18">
        <f t="array" ref="AF18">EXP(SUMPRODUCT(TRANSPOSE(N$4:N$10),E18:K18))</f>
        <v>1.9315952756766996</v>
      </c>
      <c r="AG18">
        <f t="shared" si="19"/>
        <v>1.5776741437944564</v>
      </c>
      <c r="AH18">
        <f t="shared" si="20"/>
        <v>19.633167095764541</v>
      </c>
      <c r="AI18">
        <f t="shared" si="21"/>
        <v>18.206357625976445</v>
      </c>
      <c r="AJ18">
        <f t="shared" si="22"/>
        <v>3.1181230858049056</v>
      </c>
      <c r="AK18">
        <f t="shared" si="23"/>
        <v>7.3364052352558318</v>
      </c>
    </row>
    <row r="19" spans="1:37" x14ac:dyDescent="0.2">
      <c r="A19" s="1">
        <v>34840</v>
      </c>
      <c r="B19">
        <v>6413</v>
      </c>
      <c r="C19">
        <v>9218.1</v>
      </c>
      <c r="D19">
        <f t="shared" si="11"/>
        <v>6.4130000000000003</v>
      </c>
      <c r="E19">
        <f t="shared" si="11"/>
        <v>9.2180999999999997</v>
      </c>
      <c r="F19">
        <v>0</v>
      </c>
      <c r="G19">
        <v>0</v>
      </c>
      <c r="H19">
        <f t="shared" ref="H19:H64" si="25">$P$7^(M19-$M$18)</f>
        <v>0.5429032838499348</v>
      </c>
      <c r="I19">
        <v>0</v>
      </c>
      <c r="J19">
        <v>0</v>
      </c>
      <c r="K19">
        <v>0</v>
      </c>
      <c r="M19">
        <v>7</v>
      </c>
      <c r="N19">
        <f t="shared" si="24"/>
        <v>40.759999999999991</v>
      </c>
      <c r="O19">
        <f t="shared" si="1"/>
        <v>0.10491648246152807</v>
      </c>
      <c r="P19">
        <f t="shared" si="2"/>
        <v>0.99995027259122016</v>
      </c>
      <c r="Q19">
        <f t="shared" si="3"/>
        <v>1.5159208815474279E-2</v>
      </c>
      <c r="R19">
        <f t="shared" si="12"/>
        <v>3.076859636329643E-3</v>
      </c>
      <c r="S19">
        <f t="shared" si="13"/>
        <v>3.8036993467782665E-4</v>
      </c>
      <c r="T19">
        <f t="shared" si="14"/>
        <v>3.3314666005346272E-3</v>
      </c>
      <c r="U19">
        <f t="shared" si="15"/>
        <v>1.9955104004169142E-2</v>
      </c>
      <c r="V19">
        <f t="shared" si="16"/>
        <v>3.3170948723098463E-3</v>
      </c>
      <c r="W19">
        <f t="shared" si="4"/>
        <v>-36.60967452946791</v>
      </c>
      <c r="X19">
        <f t="shared" si="5"/>
        <v>209.83296492305615</v>
      </c>
      <c r="Y19">
        <f t="shared" si="6"/>
        <v>1999.9005451824403</v>
      </c>
      <c r="Z19">
        <f t="shared" si="7"/>
        <v>30.318417630948559</v>
      </c>
      <c r="AA19">
        <f t="shared" si="8"/>
        <v>6.153719272659286</v>
      </c>
      <c r="AB19">
        <f t="shared" si="9"/>
        <v>0.7607398693556533</v>
      </c>
      <c r="AC19">
        <f t="shared" si="10"/>
        <v>6.6629332010692544</v>
      </c>
      <c r="AD19">
        <f t="shared" si="17"/>
        <v>39.91020800833828</v>
      </c>
      <c r="AE19">
        <f t="shared" si="18"/>
        <v>6.6341897446196931</v>
      </c>
      <c r="AF19">
        <f t="array" ref="AF19">EXP(SUMPRODUCT(TRANSPOSE(N$4:N$10),E19:K19))</f>
        <v>2.0842585547682866</v>
      </c>
      <c r="AG19">
        <f t="shared" si="19"/>
        <v>1.6280804590732549</v>
      </c>
      <c r="AH19">
        <f t="shared" si="20"/>
        <v>25.097617312192178</v>
      </c>
      <c r="AI19">
        <f t="shared" si="21"/>
        <v>23.373804538155962</v>
      </c>
      <c r="AJ19">
        <f t="shared" si="22"/>
        <v>2.0848674967166607</v>
      </c>
      <c r="AK19">
        <f t="shared" si="23"/>
        <v>3.4490838081973001</v>
      </c>
    </row>
    <row r="20" spans="1:37" x14ac:dyDescent="0.2">
      <c r="A20" s="1">
        <v>34847</v>
      </c>
      <c r="B20">
        <v>6531</v>
      </c>
      <c r="C20">
        <v>8893.4</v>
      </c>
      <c r="D20">
        <f t="shared" si="11"/>
        <v>6.5309999999999997</v>
      </c>
      <c r="E20">
        <f t="shared" si="11"/>
        <v>8.8933999999999997</v>
      </c>
      <c r="F20">
        <v>0</v>
      </c>
      <c r="G20">
        <v>0</v>
      </c>
      <c r="H20">
        <f t="shared" si="25"/>
        <v>0.2947439756150429</v>
      </c>
      <c r="I20">
        <v>0</v>
      </c>
      <c r="J20">
        <v>0</v>
      </c>
      <c r="K20">
        <v>0</v>
      </c>
      <c r="M20">
        <v>8</v>
      </c>
      <c r="N20">
        <f t="shared" si="24"/>
        <v>47.29099999999999</v>
      </c>
      <c r="O20">
        <f t="shared" si="1"/>
        <v>0.10769001548211687</v>
      </c>
      <c r="P20">
        <f t="shared" si="2"/>
        <v>0.99999514907688758</v>
      </c>
      <c r="Q20">
        <f t="shared" si="3"/>
        <v>1.8806458382532476E-2</v>
      </c>
      <c r="R20">
        <f t="shared" si="12"/>
        <v>2.7735330205888031E-3</v>
      </c>
      <c r="S20">
        <f t="shared" si="13"/>
        <v>4.4876485667422195E-5</v>
      </c>
      <c r="T20">
        <f t="shared" si="14"/>
        <v>3.6472495670581973E-3</v>
      </c>
      <c r="U20">
        <f t="shared" si="15"/>
        <v>2.3584810120883315E-2</v>
      </c>
      <c r="V20">
        <f t="shared" si="16"/>
        <v>3.6297061167141751E-3</v>
      </c>
      <c r="W20">
        <f t="shared" si="4"/>
        <v>-36.695100069577286</v>
      </c>
      <c r="X20">
        <f t="shared" si="5"/>
        <v>215.38003096423375</v>
      </c>
      <c r="Y20">
        <f t="shared" si="6"/>
        <v>1999.9902981537753</v>
      </c>
      <c r="Z20">
        <f t="shared" si="7"/>
        <v>37.612916765064952</v>
      </c>
      <c r="AA20">
        <f t="shared" si="8"/>
        <v>5.5470660411776063</v>
      </c>
      <c r="AB20">
        <f t="shared" si="9"/>
        <v>8.9752971334844389E-2</v>
      </c>
      <c r="AC20">
        <f t="shared" si="10"/>
        <v>7.2944991341163945</v>
      </c>
      <c r="AD20">
        <f t="shared" si="17"/>
        <v>47.169620241766637</v>
      </c>
      <c r="AE20">
        <f t="shared" si="18"/>
        <v>7.2594122334283497</v>
      </c>
      <c r="AF20">
        <f t="array" ref="AF20">EXP(SUMPRODUCT(TRANSPOSE(N$4:N$10),E20:K20))</f>
        <v>2.1374298635934115</v>
      </c>
      <c r="AG20">
        <f t="shared" si="19"/>
        <v>1.6736662732945815</v>
      </c>
      <c r="AH20">
        <f t="shared" si="20"/>
        <v>30.992474904790946</v>
      </c>
      <c r="AI20">
        <f t="shared" si="21"/>
        <v>29.051145624398011</v>
      </c>
      <c r="AJ20">
        <f t="shared" si="22"/>
        <v>0.25666566203580532</v>
      </c>
      <c r="AK20">
        <f t="shared" si="23"/>
        <v>11.153150106084063</v>
      </c>
    </row>
    <row r="21" spans="1:37" x14ac:dyDescent="0.2">
      <c r="A21" s="1">
        <v>34854</v>
      </c>
      <c r="B21">
        <v>6875</v>
      </c>
      <c r="C21">
        <v>8178.5</v>
      </c>
      <c r="D21">
        <f t="shared" si="11"/>
        <v>6.875</v>
      </c>
      <c r="E21">
        <f t="shared" si="11"/>
        <v>8.1784999999999997</v>
      </c>
      <c r="F21">
        <v>0</v>
      </c>
      <c r="G21">
        <v>0</v>
      </c>
      <c r="H21">
        <f t="shared" si="25"/>
        <v>0.1600174722563919</v>
      </c>
      <c r="I21">
        <v>0</v>
      </c>
      <c r="J21">
        <v>0</v>
      </c>
      <c r="K21">
        <v>0</v>
      </c>
      <c r="M21">
        <v>9</v>
      </c>
      <c r="N21">
        <f t="shared" si="24"/>
        <v>54.16599999999999</v>
      </c>
      <c r="O21">
        <f t="shared" si="1"/>
        <v>0.11007943956121335</v>
      </c>
      <c r="P21">
        <f t="shared" si="2"/>
        <v>0.99999953551178455</v>
      </c>
      <c r="Q21">
        <f t="shared" si="3"/>
        <v>2.2554185248105263E-2</v>
      </c>
      <c r="R21">
        <f t="shared" si="12"/>
        <v>2.3894240790964805E-3</v>
      </c>
      <c r="S21">
        <f t="shared" si="13"/>
        <v>4.3864348969746558E-6</v>
      </c>
      <c r="T21">
        <f t="shared" si="14"/>
        <v>3.7477268655727869E-3</v>
      </c>
      <c r="U21">
        <f t="shared" si="15"/>
        <v>2.7314307004638529E-2</v>
      </c>
      <c r="V21">
        <f t="shared" si="16"/>
        <v>3.729496883755215E-3</v>
      </c>
      <c r="W21">
        <f t="shared" si="4"/>
        <v>-38.441438324683475</v>
      </c>
      <c r="X21">
        <f t="shared" si="5"/>
        <v>220.1588791224267</v>
      </c>
      <c r="Y21">
        <f t="shared" si="6"/>
        <v>1999.9990710235691</v>
      </c>
      <c r="Z21">
        <f t="shared" si="7"/>
        <v>45.108370496210526</v>
      </c>
      <c r="AA21">
        <f t="shared" si="8"/>
        <v>4.7788481581929609</v>
      </c>
      <c r="AB21">
        <f t="shared" si="9"/>
        <v>8.7728697939493117E-3</v>
      </c>
      <c r="AC21">
        <f t="shared" si="10"/>
        <v>7.4954537311455738</v>
      </c>
      <c r="AD21">
        <f t="shared" si="17"/>
        <v>54.628614009277058</v>
      </c>
      <c r="AE21">
        <f t="shared" si="18"/>
        <v>7.4589937675104299</v>
      </c>
      <c r="AF21">
        <f t="array" ref="AF21">EXP(SUMPRODUCT(TRANSPOSE(N$4:N$10),E21:K21))</f>
        <v>2.0612161227107566</v>
      </c>
      <c r="AG21">
        <f t="shared" si="19"/>
        <v>1.7130526304889782</v>
      </c>
      <c r="AH21">
        <f t="shared" si="20"/>
        <v>36.934445175626259</v>
      </c>
      <c r="AI21">
        <f t="shared" si="21"/>
        <v>34.906916697029857</v>
      </c>
      <c r="AJ21">
        <f t="shared" si="22"/>
        <v>0.85406714410713069</v>
      </c>
      <c r="AK21">
        <f t="shared" si="23"/>
        <v>8.4944548001517077</v>
      </c>
    </row>
    <row r="22" spans="1:37" x14ac:dyDescent="0.2">
      <c r="A22" s="1">
        <v>34861</v>
      </c>
      <c r="B22">
        <v>7565</v>
      </c>
      <c r="C22">
        <v>6640</v>
      </c>
      <c r="D22">
        <f t="shared" si="11"/>
        <v>7.5650000000000004</v>
      </c>
      <c r="E22">
        <f t="shared" si="11"/>
        <v>6.64</v>
      </c>
      <c r="F22">
        <v>0</v>
      </c>
      <c r="G22">
        <v>0</v>
      </c>
      <c r="H22">
        <f t="shared" si="25"/>
        <v>8.6874011161360995E-2</v>
      </c>
      <c r="I22">
        <v>0</v>
      </c>
      <c r="J22">
        <v>0</v>
      </c>
      <c r="K22">
        <v>0</v>
      </c>
      <c r="M22">
        <v>10</v>
      </c>
      <c r="N22">
        <f t="shared" si="24"/>
        <v>61.730999999999987</v>
      </c>
      <c r="O22">
        <f t="shared" si="1"/>
        <v>0.11198464264440522</v>
      </c>
      <c r="P22">
        <f t="shared" si="2"/>
        <v>0.99999994590647989</v>
      </c>
      <c r="Q22">
        <f t="shared" si="3"/>
        <v>2.6098553795222856E-2</v>
      </c>
      <c r="R22">
        <f t="shared" si="12"/>
        <v>1.9052030831918643E-3</v>
      </c>
      <c r="S22">
        <f t="shared" si="13"/>
        <v>4.1039469533821205E-7</v>
      </c>
      <c r="T22">
        <f t="shared" si="14"/>
        <v>3.5443685471175934E-3</v>
      </c>
      <c r="U22">
        <f t="shared" si="15"/>
        <v>3.0841416537715736E-2</v>
      </c>
      <c r="V22">
        <f t="shared" si="16"/>
        <v>3.5271095330772083E-3</v>
      </c>
      <c r="W22">
        <f t="shared" si="4"/>
        <v>-42.72164727184942</v>
      </c>
      <c r="X22">
        <f t="shared" si="5"/>
        <v>223.96928528881043</v>
      </c>
      <c r="Y22">
        <f t="shared" si="6"/>
        <v>1999.9998918129597</v>
      </c>
      <c r="Z22">
        <f t="shared" si="7"/>
        <v>52.197107590445711</v>
      </c>
      <c r="AA22">
        <f t="shared" si="8"/>
        <v>3.8104061663837285</v>
      </c>
      <c r="AB22">
        <f t="shared" si="9"/>
        <v>8.2078939067642409E-4</v>
      </c>
      <c r="AC22">
        <f t="shared" si="10"/>
        <v>7.0887370942351868</v>
      </c>
      <c r="AD22">
        <f t="shared" si="17"/>
        <v>61.682833075431475</v>
      </c>
      <c r="AE22">
        <f t="shared" si="18"/>
        <v>7.0542190661544169</v>
      </c>
      <c r="AF22">
        <f t="array" ref="AF22">EXP(SUMPRODUCT(TRANSPOSE(N$4:N$10),E22:K22))</f>
        <v>1.816349400773291</v>
      </c>
      <c r="AG22">
        <f t="shared" si="19"/>
        <v>1.7445331245707649</v>
      </c>
      <c r="AH22">
        <f t="shared" si="20"/>
        <v>42.380574190610382</v>
      </c>
      <c r="AI22">
        <f t="shared" si="21"/>
        <v>40.465637907980906</v>
      </c>
      <c r="AJ22">
        <f t="shared" si="22"/>
        <v>7.8027125056312999E-2</v>
      </c>
      <c r="AK22">
        <f t="shared" si="23"/>
        <v>6.7518960191088375</v>
      </c>
    </row>
    <row r="23" spans="1:37" x14ac:dyDescent="0.2">
      <c r="A23" s="1">
        <v>34868</v>
      </c>
      <c r="B23">
        <v>7895</v>
      </c>
      <c r="C23">
        <v>5184.8</v>
      </c>
      <c r="D23">
        <f t="shared" si="11"/>
        <v>7.8949999999999996</v>
      </c>
      <c r="E23">
        <f t="shared" si="11"/>
        <v>5.1848000000000001</v>
      </c>
      <c r="F23">
        <v>0</v>
      </c>
      <c r="G23">
        <v>0</v>
      </c>
      <c r="H23">
        <f t="shared" si="25"/>
        <v>4.7164185940718771E-2</v>
      </c>
      <c r="I23">
        <v>0</v>
      </c>
      <c r="J23">
        <v>0</v>
      </c>
      <c r="K23">
        <v>0</v>
      </c>
      <c r="M23">
        <v>11</v>
      </c>
      <c r="N23">
        <f t="shared" si="24"/>
        <v>69.625999999999991</v>
      </c>
      <c r="O23">
        <f t="shared" si="1"/>
        <v>0.11351988058069862</v>
      </c>
      <c r="P23">
        <f t="shared" si="2"/>
        <v>0.99999999240767301</v>
      </c>
      <c r="Q23">
        <f t="shared" si="3"/>
        <v>2.9335194122393271E-2</v>
      </c>
      <c r="R23">
        <f t="shared" si="12"/>
        <v>1.5352379362933988E-3</v>
      </c>
      <c r="S23">
        <f t="shared" si="13"/>
        <v>4.650119311833123E-8</v>
      </c>
      <c r="T23">
        <f t="shared" si="14"/>
        <v>3.2366403271704147E-3</v>
      </c>
      <c r="U23">
        <f t="shared" si="15"/>
        <v>3.4062294698536423E-2</v>
      </c>
      <c r="V23">
        <f t="shared" si="16"/>
        <v>3.2208781608206853E-3</v>
      </c>
      <c r="W23">
        <f t="shared" si="4"/>
        <v>-45.302309257079948</v>
      </c>
      <c r="X23">
        <f t="shared" si="5"/>
        <v>227.03976116139722</v>
      </c>
      <c r="Y23">
        <f t="shared" si="6"/>
        <v>1999.9999848153461</v>
      </c>
      <c r="Z23">
        <f t="shared" si="7"/>
        <v>58.670388244786544</v>
      </c>
      <c r="AA23">
        <f t="shared" si="8"/>
        <v>3.0704758725867975</v>
      </c>
      <c r="AB23">
        <f t="shared" si="9"/>
        <v>9.300238623666246E-5</v>
      </c>
      <c r="AC23">
        <f t="shared" si="10"/>
        <v>6.4732806543408294</v>
      </c>
      <c r="AD23">
        <f t="shared" si="17"/>
        <v>68.124589397072853</v>
      </c>
      <c r="AE23">
        <f t="shared" si="18"/>
        <v>6.4417563216413702</v>
      </c>
      <c r="AF23">
        <f t="array" ref="AF23">EXP(SUMPRODUCT(TRANSPOSE(N$4:N$10),E23:K23))</f>
        <v>1.6010152250282579</v>
      </c>
      <c r="AG23">
        <f t="shared" si="19"/>
        <v>1.7699497042416119</v>
      </c>
      <c r="AH23">
        <f t="shared" si="20"/>
        <v>47.353963346584685</v>
      </c>
      <c r="AI23">
        <f t="shared" si="21"/>
        <v>45.559441584076652</v>
      </c>
      <c r="AJ23">
        <f t="shared" si="22"/>
        <v>2.156393592806046</v>
      </c>
      <c r="AK23">
        <f t="shared" si="23"/>
        <v>18.407139687886378</v>
      </c>
    </row>
    <row r="24" spans="1:37" x14ac:dyDescent="0.2">
      <c r="A24" s="1">
        <v>34875</v>
      </c>
      <c r="B24">
        <v>7538</v>
      </c>
      <c r="C24">
        <v>3885.7</v>
      </c>
      <c r="D24">
        <f t="shared" si="11"/>
        <v>7.5380000000000003</v>
      </c>
      <c r="E24">
        <f t="shared" si="11"/>
        <v>3.8856999999999999</v>
      </c>
      <c r="F24">
        <v>0</v>
      </c>
      <c r="G24">
        <v>0</v>
      </c>
      <c r="H24">
        <f t="shared" si="25"/>
        <v>2.5605591427325148E-2</v>
      </c>
      <c r="I24">
        <v>0</v>
      </c>
      <c r="J24">
        <v>0</v>
      </c>
      <c r="K24">
        <v>0</v>
      </c>
      <c r="M24">
        <v>12</v>
      </c>
      <c r="N24">
        <f t="shared" si="24"/>
        <v>77.163999999999987</v>
      </c>
      <c r="O24">
        <f t="shared" si="1"/>
        <v>0.1147804895246739</v>
      </c>
      <c r="P24">
        <f t="shared" si="2"/>
        <v>0.99999999875264922</v>
      </c>
      <c r="Q24">
        <f t="shared" si="3"/>
        <v>3.2299859796395269E-2</v>
      </c>
      <c r="R24">
        <f t="shared" si="12"/>
        <v>1.2606089439752832E-3</v>
      </c>
      <c r="S24">
        <f t="shared" si="13"/>
        <v>6.3449762111034147E-9</v>
      </c>
      <c r="T24">
        <f t="shared" si="14"/>
        <v>2.9646656740019983E-3</v>
      </c>
      <c r="U24">
        <f t="shared" si="15"/>
        <v>3.7012522515389383E-2</v>
      </c>
      <c r="V24">
        <f t="shared" si="16"/>
        <v>2.9502278168529556E-3</v>
      </c>
      <c r="W24">
        <f t="shared" si="4"/>
        <v>-43.915429811353825</v>
      </c>
      <c r="X24">
        <f t="shared" si="5"/>
        <v>229.56097904934779</v>
      </c>
      <c r="Y24">
        <f t="shared" si="6"/>
        <v>1999.9999975052986</v>
      </c>
      <c r="Z24">
        <f t="shared" si="7"/>
        <v>64.599719592790535</v>
      </c>
      <c r="AA24">
        <f t="shared" si="8"/>
        <v>2.5212178879505664</v>
      </c>
      <c r="AB24">
        <f t="shared" si="9"/>
        <v>1.2689952422206829E-5</v>
      </c>
      <c r="AC24">
        <f t="shared" si="10"/>
        <v>5.9293313480039966</v>
      </c>
      <c r="AD24">
        <f t="shared" si="17"/>
        <v>74.025045030778756</v>
      </c>
      <c r="AE24">
        <f t="shared" si="18"/>
        <v>5.9004556337059118</v>
      </c>
      <c r="AF24">
        <f t="array" ref="AF24">EXP(SUMPRODUCT(TRANSPOSE(N$4:N$10),E24:K24))</f>
        <v>1.4260193048613417</v>
      </c>
      <c r="AG24">
        <f t="shared" si="19"/>
        <v>1.7908526052870779</v>
      </c>
      <c r="AH24">
        <f t="shared" si="20"/>
        <v>51.92853423579048</v>
      </c>
      <c r="AI24">
        <f t="shared" si="21"/>
        <v>50.240139582909087</v>
      </c>
      <c r="AJ24">
        <f t="shared" si="22"/>
        <v>4.0679007946986054</v>
      </c>
      <c r="AK24">
        <f t="shared" si="23"/>
        <v>21.72385734006485</v>
      </c>
    </row>
    <row r="25" spans="1:37" x14ac:dyDescent="0.2">
      <c r="A25" s="1">
        <v>34882</v>
      </c>
      <c r="B25">
        <v>5296</v>
      </c>
      <c r="C25">
        <v>2590.5</v>
      </c>
      <c r="D25">
        <f t="shared" si="11"/>
        <v>5.2960000000000003</v>
      </c>
      <c r="E25">
        <f t="shared" si="11"/>
        <v>2.5905</v>
      </c>
      <c r="F25">
        <v>0</v>
      </c>
      <c r="G25">
        <v>0</v>
      </c>
      <c r="H25">
        <f t="shared" si="25"/>
        <v>1.3901359670814564E-2</v>
      </c>
      <c r="I25">
        <v>0</v>
      </c>
      <c r="J25">
        <v>0</v>
      </c>
      <c r="K25">
        <v>0</v>
      </c>
      <c r="M25">
        <v>13</v>
      </c>
      <c r="N25">
        <f t="shared" si="24"/>
        <v>82.46</v>
      </c>
      <c r="O25">
        <f t="shared" si="1"/>
        <v>0.11582090152330315</v>
      </c>
      <c r="P25">
        <f t="shared" si="2"/>
        <v>0.99999999976135256</v>
      </c>
      <c r="Q25">
        <f t="shared" si="3"/>
        <v>3.5015318940753493E-2</v>
      </c>
      <c r="R25">
        <f t="shared" si="12"/>
        <v>1.0404119986292537E-3</v>
      </c>
      <c r="S25">
        <f t="shared" si="13"/>
        <v>1.0087033430750125E-9</v>
      </c>
      <c r="T25">
        <f t="shared" si="14"/>
        <v>2.7154591443582232E-3</v>
      </c>
      <c r="U25">
        <f t="shared" si="15"/>
        <v>3.9714757403318215E-2</v>
      </c>
      <c r="V25">
        <f t="shared" si="16"/>
        <v>2.7022348879288316E-3</v>
      </c>
      <c r="W25">
        <f t="shared" si="4"/>
        <v>-31.318828689610946</v>
      </c>
      <c r="X25">
        <f t="shared" si="5"/>
        <v>231.6418030466063</v>
      </c>
      <c r="Y25">
        <f t="shared" si="6"/>
        <v>1999.9999995227051</v>
      </c>
      <c r="Z25">
        <f t="shared" si="7"/>
        <v>70.030637881506991</v>
      </c>
      <c r="AA25">
        <f t="shared" si="8"/>
        <v>2.0808239972585074</v>
      </c>
      <c r="AB25">
        <f t="shared" si="9"/>
        <v>2.0174066861500251E-6</v>
      </c>
      <c r="AC25">
        <f t="shared" si="10"/>
        <v>5.4309182887164464</v>
      </c>
      <c r="AD25">
        <f t="shared" si="17"/>
        <v>79.429514806636433</v>
      </c>
      <c r="AE25">
        <f t="shared" si="18"/>
        <v>5.4044697758576632</v>
      </c>
      <c r="AF25">
        <f t="array" ref="AF25">EXP(SUMPRODUCT(TRANSPOSE(N$4:N$10),E25:K25))</f>
        <v>1.2678224471945954</v>
      </c>
      <c r="AG25">
        <f t="shared" si="19"/>
        <v>1.8081267248918413</v>
      </c>
      <c r="AH25">
        <f t="shared" si="20"/>
        <v>56.117290048395567</v>
      </c>
      <c r="AI25">
        <f t="shared" si="21"/>
        <v>54.539982872042678</v>
      </c>
      <c r="AJ25">
        <f t="shared" si="22"/>
        <v>3.6750972512291544</v>
      </c>
      <c r="AK25">
        <f t="shared" si="23"/>
        <v>2.0481453145329103</v>
      </c>
    </row>
    <row r="26" spans="1:37" x14ac:dyDescent="0.2">
      <c r="A26" s="1">
        <v>34889</v>
      </c>
      <c r="B26">
        <v>4809</v>
      </c>
      <c r="C26">
        <v>1952.1</v>
      </c>
      <c r="D26">
        <f t="shared" si="11"/>
        <v>4.8090000000000002</v>
      </c>
      <c r="E26">
        <f t="shared" si="11"/>
        <v>1.9520999999999999</v>
      </c>
      <c r="F26">
        <v>0</v>
      </c>
      <c r="G26">
        <v>0</v>
      </c>
      <c r="H26">
        <f t="shared" si="25"/>
        <v>7.5470938152642749E-3</v>
      </c>
      <c r="I26">
        <v>0</v>
      </c>
      <c r="J26">
        <v>0</v>
      </c>
      <c r="K26">
        <v>0</v>
      </c>
      <c r="M26">
        <v>14</v>
      </c>
      <c r="N26">
        <f t="shared" si="24"/>
        <v>87.268999999999991</v>
      </c>
      <c r="O26">
        <f t="shared" si="1"/>
        <v>0.11673778891054454</v>
      </c>
      <c r="P26">
        <f t="shared" si="2"/>
        <v>0.99999999995200617</v>
      </c>
      <c r="Q26">
        <f t="shared" si="3"/>
        <v>3.7586338251187734E-2</v>
      </c>
      <c r="R26">
        <f t="shared" si="12"/>
        <v>9.1688738724138297E-4</v>
      </c>
      <c r="S26">
        <f t="shared" si="13"/>
        <v>1.9065360401526732E-10</v>
      </c>
      <c r="T26">
        <f t="shared" si="14"/>
        <v>2.5710193104342416E-3</v>
      </c>
      <c r="U26">
        <f t="shared" si="15"/>
        <v>4.2273255870285006E-2</v>
      </c>
      <c r="V26">
        <f t="shared" si="16"/>
        <v>2.5584984669667944E-3</v>
      </c>
      <c r="W26">
        <f t="shared" si="4"/>
        <v>-28.70172171133537</v>
      </c>
      <c r="X26">
        <f t="shared" si="5"/>
        <v>233.47557782108908</v>
      </c>
      <c r="Y26">
        <f t="shared" si="6"/>
        <v>1999.9999999040124</v>
      </c>
      <c r="Z26">
        <f t="shared" si="7"/>
        <v>75.172676502375467</v>
      </c>
      <c r="AA26">
        <f t="shared" si="8"/>
        <v>1.8337747744827659</v>
      </c>
      <c r="AB26">
        <f t="shared" si="9"/>
        <v>3.8130720803053464E-7</v>
      </c>
      <c r="AC26">
        <f t="shared" si="10"/>
        <v>5.1420386208684832</v>
      </c>
      <c r="AD26">
        <f t="shared" si="17"/>
        <v>84.546511740570011</v>
      </c>
      <c r="AE26">
        <f t="shared" si="18"/>
        <v>5.1169969339335886</v>
      </c>
      <c r="AF26">
        <f t="array" ref="AF26">EXP(SUMPRODUCT(TRANSPOSE(N$4:N$10),E26:K26))</f>
        <v>1.1965872091755452</v>
      </c>
      <c r="AG26">
        <f t="shared" si="19"/>
        <v>1.8233668045801779</v>
      </c>
      <c r="AH26">
        <f t="shared" si="20"/>
        <v>60.179722930599794</v>
      </c>
      <c r="AI26">
        <f t="shared" si="21"/>
        <v>58.622276317792561</v>
      </c>
      <c r="AJ26">
        <f t="shared" si="22"/>
        <v>3.1196510323596929</v>
      </c>
      <c r="AK26">
        <f t="shared" si="23"/>
        <v>6.4045941762027114</v>
      </c>
    </row>
    <row r="27" spans="1:37" x14ac:dyDescent="0.2">
      <c r="A27" s="1">
        <v>34896</v>
      </c>
      <c r="B27">
        <v>4154</v>
      </c>
      <c r="C27">
        <v>1406.1</v>
      </c>
      <c r="D27">
        <f t="shared" si="11"/>
        <v>4.1539999999999999</v>
      </c>
      <c r="E27">
        <f t="shared" si="11"/>
        <v>1.4060999999999999</v>
      </c>
      <c r="F27">
        <v>0</v>
      </c>
      <c r="G27">
        <v>0</v>
      </c>
      <c r="H27">
        <f t="shared" si="25"/>
        <v>4.0973420158305083E-3</v>
      </c>
      <c r="I27">
        <v>0</v>
      </c>
      <c r="J27">
        <v>0</v>
      </c>
      <c r="K27">
        <v>0</v>
      </c>
      <c r="M27">
        <v>15</v>
      </c>
      <c r="N27">
        <f t="shared" si="24"/>
        <v>91.422999999999988</v>
      </c>
      <c r="O27">
        <f t="shared" si="1"/>
        <v>0.11755629377583487</v>
      </c>
      <c r="P27">
        <f t="shared" si="2"/>
        <v>0.99999999998996381</v>
      </c>
      <c r="Q27">
        <f t="shared" si="3"/>
        <v>4.0084223339993286E-2</v>
      </c>
      <c r="R27">
        <f t="shared" si="12"/>
        <v>8.1850486529033706E-4</v>
      </c>
      <c r="S27">
        <f t="shared" si="13"/>
        <v>3.7957637033514402E-11</v>
      </c>
      <c r="T27">
        <f t="shared" si="14"/>
        <v>2.4978850888055515E-3</v>
      </c>
      <c r="U27">
        <f t="shared" si="15"/>
        <v>4.4758976274022567E-2</v>
      </c>
      <c r="V27">
        <f t="shared" si="16"/>
        <v>2.4857204037375606E-3</v>
      </c>
      <c r="W27">
        <f t="shared" si="4"/>
        <v>-24.91233872730918</v>
      </c>
      <c r="X27">
        <f t="shared" si="5"/>
        <v>235.11258755166975</v>
      </c>
      <c r="Y27">
        <f t="shared" si="6"/>
        <v>1999.9999999799277</v>
      </c>
      <c r="Z27">
        <f t="shared" si="7"/>
        <v>80.168446679986573</v>
      </c>
      <c r="AA27">
        <f t="shared" si="8"/>
        <v>1.6370097305806741</v>
      </c>
      <c r="AB27">
        <f t="shared" si="9"/>
        <v>7.5915274067028804E-8</v>
      </c>
      <c r="AC27">
        <f t="shared" si="10"/>
        <v>4.995770177611103</v>
      </c>
      <c r="AD27">
        <f t="shared" si="17"/>
        <v>89.51795254804513</v>
      </c>
      <c r="AE27">
        <f t="shared" si="18"/>
        <v>4.9714408074751217</v>
      </c>
      <c r="AF27">
        <f t="array" ref="AF27">EXP(SUMPRODUCT(TRANSPOSE(N$4:N$10),E27:K27))</f>
        <v>1.1383427337979939</v>
      </c>
      <c r="AG27">
        <f t="shared" si="19"/>
        <v>1.8369849863160586</v>
      </c>
      <c r="AH27">
        <f t="shared" si="20"/>
        <v>64.143278416330404</v>
      </c>
      <c r="AI27">
        <f t="shared" si="21"/>
        <v>62.598904517745233</v>
      </c>
      <c r="AJ27">
        <f t="shared" si="22"/>
        <v>2.0837726304702948</v>
      </c>
      <c r="AK27">
        <f t="shared" si="23"/>
        <v>19.678401720633651</v>
      </c>
    </row>
    <row r="28" spans="1:37" x14ac:dyDescent="0.2">
      <c r="A28" s="1">
        <v>34903</v>
      </c>
      <c r="B28">
        <v>4730</v>
      </c>
      <c r="C28">
        <v>1088.5999999999999</v>
      </c>
      <c r="D28">
        <f t="shared" si="11"/>
        <v>4.7300000000000004</v>
      </c>
      <c r="E28">
        <f t="shared" si="11"/>
        <v>1.0886</v>
      </c>
      <c r="F28">
        <v>0</v>
      </c>
      <c r="G28">
        <v>0</v>
      </c>
      <c r="H28">
        <f t="shared" si="25"/>
        <v>2.2244604354506943E-3</v>
      </c>
      <c r="I28">
        <v>0</v>
      </c>
      <c r="J28">
        <v>0</v>
      </c>
      <c r="K28">
        <v>0</v>
      </c>
      <c r="M28">
        <v>16</v>
      </c>
      <c r="N28">
        <f t="shared" si="24"/>
        <v>96.152999999999992</v>
      </c>
      <c r="O28">
        <f t="shared" si="1"/>
        <v>0.11830556839776007</v>
      </c>
      <c r="P28">
        <f t="shared" si="2"/>
        <v>0.99999999999788325</v>
      </c>
      <c r="Q28">
        <f t="shared" si="3"/>
        <v>4.2544902090608905E-2</v>
      </c>
      <c r="R28">
        <f t="shared" si="12"/>
        <v>7.492746219252E-4</v>
      </c>
      <c r="S28">
        <f t="shared" si="13"/>
        <v>7.9194428792561666E-12</v>
      </c>
      <c r="T28">
        <f t="shared" si="14"/>
        <v>2.4606787506156191E-3</v>
      </c>
      <c r="U28">
        <f t="shared" si="15"/>
        <v>4.7207671530943525E-2</v>
      </c>
      <c r="V28">
        <f t="shared" si="16"/>
        <v>2.4486952569209583E-3</v>
      </c>
      <c r="W28">
        <f t="shared" si="4"/>
        <v>-28.437705737367622</v>
      </c>
      <c r="X28">
        <f t="shared" si="5"/>
        <v>236.61113679552014</v>
      </c>
      <c r="Y28">
        <f t="shared" si="6"/>
        <v>1999.9999999957665</v>
      </c>
      <c r="Z28">
        <f t="shared" si="7"/>
        <v>85.089804181217815</v>
      </c>
      <c r="AA28">
        <f t="shared" si="8"/>
        <v>1.4985492438504</v>
      </c>
      <c r="AB28">
        <f t="shared" si="9"/>
        <v>1.5838885758512333E-8</v>
      </c>
      <c r="AC28">
        <f t="shared" si="10"/>
        <v>4.9213575012312383</v>
      </c>
      <c r="AD28">
        <f t="shared" si="17"/>
        <v>94.415343061887057</v>
      </c>
      <c r="AE28">
        <f t="shared" si="18"/>
        <v>4.8973905138419171</v>
      </c>
      <c r="AF28">
        <f t="array" ref="AF28">EXP(SUMPRODUCT(TRANSPOSE(N$4:N$10),E28:K28))</f>
        <v>1.1057532831225569</v>
      </c>
      <c r="AG28">
        <f t="shared" si="19"/>
        <v>1.8494624025276838</v>
      </c>
      <c r="AH28">
        <f t="shared" si="20"/>
        <v>68.085199598516979</v>
      </c>
      <c r="AI28">
        <f t="shared" si="21"/>
        <v>66.526431126932493</v>
      </c>
      <c r="AJ28">
        <f t="shared" si="22"/>
        <v>1.8071791188136974</v>
      </c>
      <c r="AK28">
        <f t="shared" si="23"/>
        <v>3.538911497714941</v>
      </c>
    </row>
    <row r="29" spans="1:37" x14ac:dyDescent="0.2">
      <c r="A29" s="1">
        <v>34910</v>
      </c>
      <c r="B29">
        <v>4135</v>
      </c>
      <c r="C29">
        <v>596.5</v>
      </c>
      <c r="D29">
        <f t="shared" si="11"/>
        <v>4.1349999999999998</v>
      </c>
      <c r="E29">
        <f t="shared" si="11"/>
        <v>0.59650000000000003</v>
      </c>
      <c r="F29">
        <v>0</v>
      </c>
      <c r="G29">
        <v>0</v>
      </c>
      <c r="H29">
        <f t="shared" si="25"/>
        <v>1.207666875200438E-3</v>
      </c>
      <c r="I29">
        <v>0</v>
      </c>
      <c r="J29">
        <v>0</v>
      </c>
      <c r="K29">
        <v>0</v>
      </c>
      <c r="M29">
        <v>17</v>
      </c>
      <c r="N29">
        <f t="shared" si="24"/>
        <v>100.288</v>
      </c>
      <c r="O29">
        <f t="shared" si="1"/>
        <v>0.11898284300243245</v>
      </c>
      <c r="P29">
        <f t="shared" si="2"/>
        <v>0.99999999999953726</v>
      </c>
      <c r="Q29">
        <f t="shared" si="3"/>
        <v>4.4961014453980264E-2</v>
      </c>
      <c r="R29">
        <f t="shared" si="12"/>
        <v>6.7727460467237321E-4</v>
      </c>
      <c r="S29">
        <f t="shared" si="13"/>
        <v>1.6540102620865582E-12</v>
      </c>
      <c r="T29">
        <f t="shared" si="14"/>
        <v>2.4161123633713588E-3</v>
      </c>
      <c r="U29">
        <f t="shared" si="15"/>
        <v>4.9612017435484039E-2</v>
      </c>
      <c r="V29">
        <f t="shared" si="16"/>
        <v>2.404345904540518E-3</v>
      </c>
      <c r="W29">
        <f t="shared" si="4"/>
        <v>-24.936023989372664</v>
      </c>
      <c r="X29">
        <f t="shared" si="5"/>
        <v>237.96568600486489</v>
      </c>
      <c r="Y29">
        <f t="shared" si="6"/>
        <v>1999.9999999990746</v>
      </c>
      <c r="Z29">
        <f t="shared" si="7"/>
        <v>89.922028907960524</v>
      </c>
      <c r="AA29">
        <f t="shared" si="8"/>
        <v>1.3545492093447464</v>
      </c>
      <c r="AB29">
        <f t="shared" si="9"/>
        <v>3.3080205241731164E-9</v>
      </c>
      <c r="AC29">
        <f t="shared" si="10"/>
        <v>4.8322247267427176</v>
      </c>
      <c r="AD29">
        <f t="shared" si="17"/>
        <v>99.224034870968083</v>
      </c>
      <c r="AE29">
        <f t="shared" si="18"/>
        <v>4.8086918090810364</v>
      </c>
      <c r="AF29">
        <f t="array" ref="AF29">EXP(SUMPRODUCT(TRANSPOSE(N$4:N$10),E29:K29))</f>
        <v>1.0566318168909505</v>
      </c>
      <c r="AG29">
        <f t="shared" si="19"/>
        <v>1.8607499542867609</v>
      </c>
      <c r="AH29">
        <f t="shared" si="20"/>
        <v>71.936173775967958</v>
      </c>
      <c r="AI29">
        <f t="shared" si="21"/>
        <v>70.392658249710692</v>
      </c>
      <c r="AJ29">
        <f t="shared" si="22"/>
        <v>1.0609097090697928</v>
      </c>
      <c r="AK29">
        <f t="shared" si="23"/>
        <v>16.292425854438612</v>
      </c>
    </row>
    <row r="30" spans="1:37" x14ac:dyDescent="0.2">
      <c r="A30" s="1">
        <v>34917</v>
      </c>
      <c r="B30">
        <v>3915</v>
      </c>
      <c r="C30">
        <v>508.8</v>
      </c>
      <c r="D30">
        <f t="shared" si="11"/>
        <v>3.915</v>
      </c>
      <c r="E30">
        <f t="shared" si="11"/>
        <v>0.50880000000000003</v>
      </c>
      <c r="F30">
        <v>0</v>
      </c>
      <c r="G30">
        <v>0</v>
      </c>
      <c r="H30">
        <f t="shared" si="25"/>
        <v>6.5564631234310718E-4</v>
      </c>
      <c r="I30">
        <v>0</v>
      </c>
      <c r="J30">
        <v>0</v>
      </c>
      <c r="K30">
        <v>0</v>
      </c>
      <c r="M30">
        <v>18</v>
      </c>
      <c r="N30">
        <f t="shared" si="24"/>
        <v>104.203</v>
      </c>
      <c r="O30">
        <f t="shared" si="1"/>
        <v>0.11962047643350338</v>
      </c>
      <c r="P30">
        <f t="shared" si="2"/>
        <v>0.99999999999990075</v>
      </c>
      <c r="Q30">
        <f t="shared" si="3"/>
        <v>4.736782864043998E-2</v>
      </c>
      <c r="R30">
        <f t="shared" si="12"/>
        <v>6.3763343107092751E-4</v>
      </c>
      <c r="S30">
        <f t="shared" si="13"/>
        <v>3.6348701826227625E-13</v>
      </c>
      <c r="T30">
        <f t="shared" si="14"/>
        <v>2.4068141864597159E-3</v>
      </c>
      <c r="U30">
        <f t="shared" si="15"/>
        <v>5.2007110443168879E-2</v>
      </c>
      <c r="V30">
        <f t="shared" si="16"/>
        <v>2.3950930076848333E-3</v>
      </c>
      <c r="W30">
        <f t="shared" si="4"/>
        <v>-23.624414535812338</v>
      </c>
      <c r="X30">
        <f t="shared" si="5"/>
        <v>239.24095286700674</v>
      </c>
      <c r="Y30">
        <f t="shared" si="6"/>
        <v>1999.9999999998015</v>
      </c>
      <c r="Z30">
        <f t="shared" si="7"/>
        <v>94.735657280879963</v>
      </c>
      <c r="AA30">
        <f t="shared" si="8"/>
        <v>1.275266862141855</v>
      </c>
      <c r="AB30">
        <f t="shared" si="9"/>
        <v>7.269740365245525E-10</v>
      </c>
      <c r="AC30">
        <f t="shared" si="10"/>
        <v>4.8136283729194318</v>
      </c>
      <c r="AD30">
        <f t="shared" si="17"/>
        <v>104.01422088633775</v>
      </c>
      <c r="AE30">
        <f t="shared" si="18"/>
        <v>4.7901860153696658</v>
      </c>
      <c r="AF30">
        <f t="array" ref="AF30">EXP(SUMPRODUCT(TRANSPOSE(N$4:N$10),E30:K30))</f>
        <v>1.0481961883729152</v>
      </c>
      <c r="AG30">
        <f t="shared" si="19"/>
        <v>1.8713847738570277</v>
      </c>
      <c r="AH30">
        <f t="shared" si="20"/>
        <v>75.836685844661034</v>
      </c>
      <c r="AI30">
        <f t="shared" si="21"/>
        <v>74.253743444999756</v>
      </c>
      <c r="AJ30">
        <f t="shared" si="22"/>
        <v>0.1811647588478735</v>
      </c>
      <c r="AK30">
        <f t="shared" si="23"/>
        <v>22.35468749347805</v>
      </c>
    </row>
    <row r="31" spans="1:37" x14ac:dyDescent="0.2">
      <c r="A31" s="1">
        <v>34924</v>
      </c>
      <c r="B31">
        <v>3407</v>
      </c>
      <c r="C31">
        <v>321</v>
      </c>
      <c r="D31">
        <f t="shared" si="11"/>
        <v>3.407</v>
      </c>
      <c r="E31">
        <f t="shared" si="11"/>
        <v>0.32100000000000001</v>
      </c>
      <c r="F31">
        <v>0</v>
      </c>
      <c r="G31">
        <v>0</v>
      </c>
      <c r="H31">
        <f t="shared" si="25"/>
        <v>3.5595253601517288E-4</v>
      </c>
      <c r="I31">
        <v>0</v>
      </c>
      <c r="J31">
        <v>0</v>
      </c>
      <c r="K31">
        <v>0</v>
      </c>
      <c r="M31">
        <v>19</v>
      </c>
      <c r="N31">
        <f t="shared" si="24"/>
        <v>107.61</v>
      </c>
      <c r="O31">
        <f t="shared" si="1"/>
        <v>0.120216940150912</v>
      </c>
      <c r="P31">
        <f t="shared" si="2"/>
        <v>0.99999999999997879</v>
      </c>
      <c r="Q31">
        <f t="shared" si="3"/>
        <v>4.9784935228113447E-2</v>
      </c>
      <c r="R31">
        <f t="shared" si="12"/>
        <v>5.9646371740862403E-4</v>
      </c>
      <c r="S31">
        <f t="shared" si="13"/>
        <v>7.8048678631148505E-14</v>
      </c>
      <c r="T31">
        <f t="shared" si="14"/>
        <v>2.4171065876734676E-3</v>
      </c>
      <c r="U31">
        <f t="shared" si="15"/>
        <v>5.4412445725696465E-2</v>
      </c>
      <c r="V31">
        <f t="shared" si="16"/>
        <v>2.4053352825275935E-3</v>
      </c>
      <c r="W31">
        <f t="shared" si="4"/>
        <v>-20.544434775212757</v>
      </c>
      <c r="X31">
        <f t="shared" si="5"/>
        <v>240.43388030182399</v>
      </c>
      <c r="Y31">
        <f t="shared" si="6"/>
        <v>1999.9999999999575</v>
      </c>
      <c r="Z31">
        <f t="shared" si="7"/>
        <v>99.569870456226894</v>
      </c>
      <c r="AA31">
        <f t="shared" si="8"/>
        <v>1.1929274348172481</v>
      </c>
      <c r="AB31">
        <f t="shared" si="9"/>
        <v>1.5609735726229701E-10</v>
      </c>
      <c r="AC31">
        <f t="shared" si="10"/>
        <v>4.8342131753469353</v>
      </c>
      <c r="AD31">
        <f t="shared" si="17"/>
        <v>108.82489145139293</v>
      </c>
      <c r="AE31">
        <f t="shared" si="18"/>
        <v>4.8106705650551866</v>
      </c>
      <c r="AF31">
        <f t="array" ref="AF31">EXP(SUMPRODUCT(TRANSPOSE(N$4:N$10),E31:K31))</f>
        <v>1.0301553678177007</v>
      </c>
      <c r="AG31">
        <f t="shared" si="19"/>
        <v>1.881339915977263</v>
      </c>
      <c r="AH31">
        <f t="shared" si="20"/>
        <v>79.746100024587435</v>
      </c>
      <c r="AI31">
        <f t="shared" si="21"/>
        <v>78.141170175548211</v>
      </c>
      <c r="AJ31">
        <f t="shared" si="22"/>
        <v>1.1289763510760431</v>
      </c>
      <c r="AK31">
        <f t="shared" si="23"/>
        <v>41.199605666427551</v>
      </c>
    </row>
    <row r="32" spans="1:37" x14ac:dyDescent="0.2">
      <c r="A32" s="1">
        <v>34931</v>
      </c>
      <c r="B32">
        <v>3315</v>
      </c>
      <c r="C32">
        <v>207.4</v>
      </c>
      <c r="D32">
        <f t="shared" si="11"/>
        <v>3.3149999999999999</v>
      </c>
      <c r="E32">
        <f t="shared" si="11"/>
        <v>0.2074</v>
      </c>
      <c r="F32">
        <v>0</v>
      </c>
      <c r="G32">
        <v>0</v>
      </c>
      <c r="H32">
        <f t="shared" si="25"/>
        <v>1.9324780069734956E-4</v>
      </c>
      <c r="I32">
        <f>$P$8^(M32-$M$32)</f>
        <v>1</v>
      </c>
      <c r="J32">
        <v>0</v>
      </c>
      <c r="K32">
        <v>0</v>
      </c>
      <c r="M32">
        <v>20</v>
      </c>
      <c r="N32">
        <f t="shared" si="24"/>
        <v>110.925</v>
      </c>
      <c r="O32">
        <f t="shared" si="1"/>
        <v>0.12046437606332916</v>
      </c>
      <c r="P32">
        <f t="shared" si="2"/>
        <v>0.99999999999998934</v>
      </c>
      <c r="Q32">
        <f t="shared" si="3"/>
        <v>5.1409088332005415E-2</v>
      </c>
      <c r="R32">
        <f t="shared" si="12"/>
        <v>2.474359124171599E-4</v>
      </c>
      <c r="S32">
        <f t="shared" si="13"/>
        <v>1.0547118733938987E-14</v>
      </c>
      <c r="T32">
        <f t="shared" si="14"/>
        <v>1.6241531038919677E-3</v>
      </c>
      <c r="U32">
        <f t="shared" si="15"/>
        <v>5.6028689198223326E-2</v>
      </c>
      <c r="V32">
        <f t="shared" si="16"/>
        <v>1.6162434725268569E-3</v>
      </c>
      <c r="W32">
        <f t="shared" si="4"/>
        <v>-21.307661959578464</v>
      </c>
      <c r="X32">
        <f t="shared" si="5"/>
        <v>240.92875212665831</v>
      </c>
      <c r="Y32">
        <f t="shared" si="6"/>
        <v>1999.9999999999786</v>
      </c>
      <c r="Z32">
        <f t="shared" si="7"/>
        <v>102.81817666401083</v>
      </c>
      <c r="AA32">
        <f t="shared" si="8"/>
        <v>0.4948718248343198</v>
      </c>
      <c r="AB32">
        <f t="shared" si="9"/>
        <v>2.1094237467877974E-11</v>
      </c>
      <c r="AC32">
        <f t="shared" si="10"/>
        <v>3.2483062077839353</v>
      </c>
      <c r="AD32">
        <f t="shared" si="17"/>
        <v>112.05737839644665</v>
      </c>
      <c r="AE32">
        <f t="shared" si="18"/>
        <v>3.2324869450537137</v>
      </c>
      <c r="AF32">
        <f t="array" ref="AF32">EXP(SUMPRODUCT(TRANSPOSE(N$4:N$10),E32:K32))</f>
        <v>0.44773206841108981</v>
      </c>
      <c r="AG32">
        <f t="shared" si="19"/>
        <v>1.8854716696542295</v>
      </c>
      <c r="AH32">
        <f t="shared" si="20"/>
        <v>81.477142665333773</v>
      </c>
      <c r="AI32">
        <f t="shared" si="21"/>
        <v>80.758850370339303</v>
      </c>
      <c r="AJ32">
        <f t="shared" si="22"/>
        <v>1.020850481358264</v>
      </c>
      <c r="AK32">
        <f t="shared" si="23"/>
        <v>2.4890815971730391</v>
      </c>
    </row>
    <row r="33" spans="1:37" x14ac:dyDescent="0.2">
      <c r="A33" s="1">
        <v>34938</v>
      </c>
      <c r="B33">
        <v>3246</v>
      </c>
      <c r="C33">
        <v>115.5</v>
      </c>
      <c r="D33">
        <f t="shared" si="11"/>
        <v>3.246</v>
      </c>
      <c r="E33">
        <f t="shared" si="11"/>
        <v>0.11550000000000001</v>
      </c>
      <c r="F33">
        <v>0</v>
      </c>
      <c r="G33">
        <v>0</v>
      </c>
      <c r="H33">
        <f t="shared" si="25"/>
        <v>1.0491486559536881E-4</v>
      </c>
      <c r="I33">
        <f t="shared" ref="I33:I64" si="26">$P$8^(M33-$M$32)</f>
        <v>0.19462275699475043</v>
      </c>
      <c r="J33">
        <v>0</v>
      </c>
      <c r="K33">
        <v>0</v>
      </c>
      <c r="M33">
        <v>21</v>
      </c>
      <c r="N33">
        <f t="shared" si="24"/>
        <v>114.17099999999999</v>
      </c>
      <c r="O33">
        <f t="shared" si="1"/>
        <v>0.12091972779533267</v>
      </c>
      <c r="P33">
        <f t="shared" si="2"/>
        <v>0.99999999999999722</v>
      </c>
      <c r="Q33">
        <f t="shared" si="3"/>
        <v>5.3073299819236253E-2</v>
      </c>
      <c r="R33">
        <f t="shared" si="12"/>
        <v>4.5535173200350609E-4</v>
      </c>
      <c r="S33">
        <f t="shared" si="13"/>
        <v>7.8825834748386114E-15</v>
      </c>
      <c r="T33">
        <f t="shared" si="14"/>
        <v>1.6642114872308378E-3</v>
      </c>
      <c r="U33">
        <f t="shared" si="15"/>
        <v>5.7684795980666649E-2</v>
      </c>
      <c r="V33">
        <f t="shared" si="16"/>
        <v>1.656106782443324E-3</v>
      </c>
      <c r="W33">
        <f t="shared" si="4"/>
        <v>-20.785065521603325</v>
      </c>
      <c r="X33">
        <f t="shared" si="5"/>
        <v>241.83945559066532</v>
      </c>
      <c r="Y33">
        <f t="shared" si="6"/>
        <v>1999.9999999999945</v>
      </c>
      <c r="Z33">
        <f t="shared" si="7"/>
        <v>106.14659963847251</v>
      </c>
      <c r="AA33">
        <f t="shared" si="8"/>
        <v>0.91070346400701219</v>
      </c>
      <c r="AB33">
        <f t="shared" si="9"/>
        <v>1.5765166949677223E-11</v>
      </c>
      <c r="AC33">
        <f t="shared" si="10"/>
        <v>3.3284229744616756</v>
      </c>
      <c r="AD33">
        <f t="shared" si="17"/>
        <v>115.3695919613333</v>
      </c>
      <c r="AE33">
        <f t="shared" si="18"/>
        <v>3.312213564886648</v>
      </c>
      <c r="AF33">
        <f t="array" ref="AF33">EXP(SUMPRODUCT(TRANSPOSE(N$4:N$10),E33:K33))</f>
        <v>0.86119568084305875</v>
      </c>
      <c r="AG33">
        <f t="shared" si="19"/>
        <v>1.8930782982153616</v>
      </c>
      <c r="AH33">
        <f t="shared" si="20"/>
        <v>84.866112495816068</v>
      </c>
      <c r="AI33">
        <f t="shared" si="21"/>
        <v>83.445746686166558</v>
      </c>
      <c r="AJ33">
        <f t="shared" si="22"/>
        <v>1.0498217247228341</v>
      </c>
      <c r="AK33">
        <f t="shared" si="23"/>
        <v>2.0398510439509545</v>
      </c>
    </row>
    <row r="34" spans="1:37" x14ac:dyDescent="0.2">
      <c r="A34" s="1">
        <v>34945</v>
      </c>
      <c r="B34">
        <v>2656</v>
      </c>
      <c r="C34">
        <v>185</v>
      </c>
      <c r="D34">
        <f t="shared" si="11"/>
        <v>2.6560000000000001</v>
      </c>
      <c r="E34">
        <f t="shared" si="11"/>
        <v>0.185</v>
      </c>
      <c r="F34">
        <v>0</v>
      </c>
      <c r="G34">
        <v>0</v>
      </c>
      <c r="H34">
        <f t="shared" si="25"/>
        <v>5.6958625056400267E-5</v>
      </c>
      <c r="I34">
        <f t="shared" si="26"/>
        <v>3.7878017540237674E-2</v>
      </c>
      <c r="J34">
        <v>0</v>
      </c>
      <c r="K34">
        <v>1</v>
      </c>
      <c r="M34">
        <v>22</v>
      </c>
      <c r="N34">
        <f t="shared" si="24"/>
        <v>116.827</v>
      </c>
      <c r="O34">
        <f t="shared" si="1"/>
        <v>0.12110094138194072</v>
      </c>
      <c r="P34">
        <f t="shared" si="2"/>
        <v>0.99999999999999845</v>
      </c>
      <c r="Q34">
        <f t="shared" si="3"/>
        <v>5.44620060224138E-2</v>
      </c>
      <c r="R34">
        <f t="shared" si="12"/>
        <v>1.8121358660805331E-4</v>
      </c>
      <c r="S34">
        <f t="shared" si="13"/>
        <v>1.2212453270876722E-15</v>
      </c>
      <c r="T34">
        <f t="shared" si="14"/>
        <v>1.3887062031775477E-3</v>
      </c>
      <c r="U34">
        <f t="shared" si="15"/>
        <v>5.9066739178057603E-2</v>
      </c>
      <c r="V34">
        <f t="shared" si="16"/>
        <v>1.3819431973909585E-3</v>
      </c>
      <c r="W34">
        <f t="shared" si="4"/>
        <v>-17.487806926932311</v>
      </c>
      <c r="X34">
        <f t="shared" si="5"/>
        <v>242.20188276388143</v>
      </c>
      <c r="Y34">
        <f t="shared" si="6"/>
        <v>1999.9999999999968</v>
      </c>
      <c r="Z34">
        <f t="shared" si="7"/>
        <v>108.92401204482761</v>
      </c>
      <c r="AA34">
        <f t="shared" si="8"/>
        <v>0.36242717321610662</v>
      </c>
      <c r="AB34">
        <f t="shared" si="9"/>
        <v>2.4424906541753444E-12</v>
      </c>
      <c r="AC34">
        <f t="shared" si="10"/>
        <v>2.7774124063550953</v>
      </c>
      <c r="AD34">
        <f t="shared" si="17"/>
        <v>118.13347835611522</v>
      </c>
      <c r="AE34">
        <f t="shared" si="18"/>
        <v>2.7638863947819172</v>
      </c>
      <c r="AF34">
        <f t="array" ref="AF34">EXP(SUMPRODUCT(TRANSPOSE(N$4:N$10),E34:K34))</f>
        <v>0.35745524822939112</v>
      </c>
      <c r="AG34">
        <f t="shared" si="19"/>
        <v>1.8961065584568157</v>
      </c>
      <c r="AH34">
        <f t="shared" si="20"/>
        <v>86.296646090455297</v>
      </c>
      <c r="AI34">
        <f t="shared" si="21"/>
        <v>85.691452028533746</v>
      </c>
      <c r="AJ34">
        <f t="shared" si="22"/>
        <v>1.1183017248711524</v>
      </c>
      <c r="AK34">
        <f t="shared" si="23"/>
        <v>4.0619877553432637</v>
      </c>
    </row>
    <row r="35" spans="1:37" x14ac:dyDescent="0.2">
      <c r="A35" s="1">
        <v>34952</v>
      </c>
      <c r="B35">
        <v>2224</v>
      </c>
      <c r="C35">
        <v>239.8</v>
      </c>
      <c r="D35">
        <f t="shared" si="11"/>
        <v>2.2240000000000002</v>
      </c>
      <c r="E35">
        <f t="shared" si="11"/>
        <v>0.23980000000000001</v>
      </c>
      <c r="F35">
        <v>0</v>
      </c>
      <c r="G35">
        <v>0</v>
      </c>
      <c r="H35">
        <f t="shared" si="25"/>
        <v>3.0923024586696884E-5</v>
      </c>
      <c r="I35">
        <f t="shared" si="26"/>
        <v>7.3719242031765712E-3</v>
      </c>
      <c r="J35">
        <v>0</v>
      </c>
      <c r="K35">
        <v>1</v>
      </c>
      <c r="M35">
        <v>23</v>
      </c>
      <c r="N35">
        <f t="shared" si="24"/>
        <v>119.051</v>
      </c>
      <c r="O35">
        <f t="shared" si="1"/>
        <v>0.1212803812036225</v>
      </c>
      <c r="P35">
        <f t="shared" si="2"/>
        <v>0.99999999999999911</v>
      </c>
      <c r="Q35">
        <f t="shared" si="3"/>
        <v>5.5366228919000893E-2</v>
      </c>
      <c r="R35">
        <f t="shared" si="12"/>
        <v>1.7943982168178163E-4</v>
      </c>
      <c r="S35">
        <f t="shared" si="13"/>
        <v>0</v>
      </c>
      <c r="T35">
        <f t="shared" si="14"/>
        <v>9.0422289658709243E-4</v>
      </c>
      <c r="U35">
        <f t="shared" si="15"/>
        <v>5.9966558508219095E-2</v>
      </c>
      <c r="V35">
        <f t="shared" si="16"/>
        <v>8.9981933016148588E-4</v>
      </c>
      <c r="W35">
        <f t="shared" si="4"/>
        <v>-15.597616027342337</v>
      </c>
      <c r="X35">
        <f t="shared" si="5"/>
        <v>242.56076240724499</v>
      </c>
      <c r="Y35">
        <f t="shared" si="6"/>
        <v>1999.9999999999982</v>
      </c>
      <c r="Z35">
        <f t="shared" si="7"/>
        <v>110.73245783800178</v>
      </c>
      <c r="AA35">
        <f t="shared" si="8"/>
        <v>0.35887964336356326</v>
      </c>
      <c r="AB35">
        <f t="shared" si="9"/>
        <v>0</v>
      </c>
      <c r="AC35">
        <f t="shared" si="10"/>
        <v>1.8084457931741849</v>
      </c>
      <c r="AD35">
        <f t="shared" si="17"/>
        <v>119.93311701643819</v>
      </c>
      <c r="AE35">
        <f t="shared" si="18"/>
        <v>1.7996386603229719</v>
      </c>
      <c r="AF35">
        <f t="array" ref="AF35">EXP(SUMPRODUCT(TRANSPOSE(N$4:N$10),E35:K35))</f>
        <v>0.36841159121986283</v>
      </c>
      <c r="AG35">
        <f t="shared" si="19"/>
        <v>1.8991057926120509</v>
      </c>
      <c r="AH35">
        <f t="shared" si="20"/>
        <v>87.794907878423714</v>
      </c>
      <c r="AI35">
        <f t="shared" si="21"/>
        <v>87.155463118054755</v>
      </c>
      <c r="AJ35">
        <f t="shared" si="22"/>
        <v>0.74095725062215922</v>
      </c>
      <c r="AK35">
        <f t="shared" si="23"/>
        <v>19.080995489075011</v>
      </c>
    </row>
    <row r="36" spans="1:37" x14ac:dyDescent="0.2">
      <c r="A36" s="1">
        <v>34959</v>
      </c>
      <c r="B36">
        <v>2324</v>
      </c>
      <c r="C36">
        <v>187.1</v>
      </c>
      <c r="D36">
        <f t="shared" si="11"/>
        <v>2.3239999999999998</v>
      </c>
      <c r="E36">
        <f t="shared" si="11"/>
        <v>0.18709999999999999</v>
      </c>
      <c r="F36">
        <v>0</v>
      </c>
      <c r="G36">
        <v>0</v>
      </c>
      <c r="H36">
        <f t="shared" si="25"/>
        <v>1.6788211594690011E-5</v>
      </c>
      <c r="I36">
        <f t="shared" si="26"/>
        <v>1.434744212778553E-3</v>
      </c>
      <c r="J36">
        <v>0</v>
      </c>
      <c r="K36">
        <v>1</v>
      </c>
      <c r="M36">
        <v>24</v>
      </c>
      <c r="N36">
        <f t="shared" si="24"/>
        <v>121.375</v>
      </c>
      <c r="O36">
        <f t="shared" si="1"/>
        <v>0.12145307983902587</v>
      </c>
      <c r="P36">
        <f t="shared" si="2"/>
        <v>0.99999999999999956</v>
      </c>
      <c r="Q36">
        <f t="shared" si="3"/>
        <v>5.6295580386175326E-2</v>
      </c>
      <c r="R36">
        <f t="shared" si="12"/>
        <v>1.7269863540336772E-4</v>
      </c>
      <c r="S36">
        <f t="shared" si="13"/>
        <v>0</v>
      </c>
      <c r="T36">
        <f t="shared" si="14"/>
        <v>9.2935146717443295E-4</v>
      </c>
      <c r="U36">
        <f t="shared" si="15"/>
        <v>6.0891384032161697E-2</v>
      </c>
      <c r="V36">
        <f t="shared" si="16"/>
        <v>9.2482552394259406E-4</v>
      </c>
      <c r="W36">
        <f t="shared" si="4"/>
        <v>-16.235244291382877</v>
      </c>
      <c r="X36">
        <f t="shared" si="5"/>
        <v>242.90615967805172</v>
      </c>
      <c r="Y36">
        <f t="shared" si="6"/>
        <v>1999.9999999999991</v>
      </c>
      <c r="Z36">
        <f t="shared" si="7"/>
        <v>112.59116077235065</v>
      </c>
      <c r="AA36">
        <f t="shared" si="8"/>
        <v>0.34539727080673543</v>
      </c>
      <c r="AB36">
        <f t="shared" si="9"/>
        <v>0</v>
      </c>
      <c r="AC36">
        <f t="shared" si="10"/>
        <v>1.8587029343488659</v>
      </c>
      <c r="AD36">
        <f t="shared" si="17"/>
        <v>121.78276806432339</v>
      </c>
      <c r="AE36">
        <f t="shared" si="18"/>
        <v>1.8496510478851882</v>
      </c>
      <c r="AF36">
        <f t="array" ref="AF36">EXP(SUMPRODUCT(TRANSPOSE(N$4:N$10),E36:K36))</f>
        <v>0.36841065493503439</v>
      </c>
      <c r="AG36">
        <f t="shared" si="19"/>
        <v>1.901992930124546</v>
      </c>
      <c r="AH36">
        <f t="shared" si="20"/>
        <v>89.316369772877977</v>
      </c>
      <c r="AI36">
        <f t="shared" si="21"/>
        <v>88.661620491162921</v>
      </c>
      <c r="AJ36">
        <f t="shared" si="22"/>
        <v>0.33595721056510142</v>
      </c>
      <c r="AK36">
        <f t="shared" si="23"/>
        <v>20.410884342289659</v>
      </c>
    </row>
    <row r="37" spans="1:37" x14ac:dyDescent="0.2">
      <c r="A37" s="1">
        <v>34966</v>
      </c>
      <c r="B37">
        <v>2194</v>
      </c>
      <c r="C37">
        <v>107.2</v>
      </c>
      <c r="D37">
        <f t="shared" si="11"/>
        <v>2.194</v>
      </c>
      <c r="E37">
        <f t="shared" si="11"/>
        <v>0.1072</v>
      </c>
      <c r="F37">
        <v>0</v>
      </c>
      <c r="G37">
        <v>0</v>
      </c>
      <c r="H37">
        <f t="shared" si="25"/>
        <v>9.1143752047247584E-6</v>
      </c>
      <c r="I37">
        <f t="shared" si="26"/>
        <v>2.7923387427322482E-4</v>
      </c>
      <c r="J37">
        <v>0</v>
      </c>
      <c r="K37">
        <v>1</v>
      </c>
      <c r="M37">
        <v>25</v>
      </c>
      <c r="N37">
        <f t="shared" si="24"/>
        <v>123.569</v>
      </c>
      <c r="O37">
        <f t="shared" si="1"/>
        <v>0.12161848414332788</v>
      </c>
      <c r="P37">
        <f t="shared" si="2"/>
        <v>0.99999999999999978</v>
      </c>
      <c r="Q37">
        <f t="shared" si="3"/>
        <v>5.7234682007770377E-2</v>
      </c>
      <c r="R37">
        <f t="shared" si="12"/>
        <v>1.6540430430200814E-4</v>
      </c>
      <c r="S37">
        <f t="shared" si="13"/>
        <v>0</v>
      </c>
      <c r="T37">
        <f t="shared" si="14"/>
        <v>9.3910162159505095E-4</v>
      </c>
      <c r="U37">
        <f t="shared" si="15"/>
        <v>6.1825912226757804E-2</v>
      </c>
      <c r="V37">
        <f t="shared" si="16"/>
        <v>9.3452819459610898E-4</v>
      </c>
      <c r="W37">
        <f t="shared" si="4"/>
        <v>-15.304178461066703</v>
      </c>
      <c r="X37">
        <f t="shared" si="5"/>
        <v>243.23696828665575</v>
      </c>
      <c r="Y37">
        <f t="shared" si="6"/>
        <v>1999.9999999999995</v>
      </c>
      <c r="Z37">
        <f t="shared" si="7"/>
        <v>114.46936401554075</v>
      </c>
      <c r="AA37">
        <f t="shared" si="8"/>
        <v>0.33080860860401629</v>
      </c>
      <c r="AB37">
        <f t="shared" si="9"/>
        <v>0</v>
      </c>
      <c r="AC37">
        <f t="shared" si="10"/>
        <v>1.8782032431901019</v>
      </c>
      <c r="AD37">
        <f t="shared" si="17"/>
        <v>123.6518244535156</v>
      </c>
      <c r="AE37">
        <f t="shared" si="18"/>
        <v>1.8690563891922181</v>
      </c>
      <c r="AF37">
        <f t="array" ref="AF37">EXP(SUMPRODUCT(TRANSPOSE(N$4:N$10),E37:K37))</f>
        <v>0.366037534932868</v>
      </c>
      <c r="AG37">
        <f t="shared" si="19"/>
        <v>1.9047586547586206</v>
      </c>
      <c r="AH37">
        <f t="shared" si="20"/>
        <v>90.850459497275139</v>
      </c>
      <c r="AI37">
        <f t="shared" si="21"/>
        <v>90.185086919577103</v>
      </c>
      <c r="AJ37">
        <f t="shared" si="22"/>
        <v>6.7026886610394895E-2</v>
      </c>
      <c r="AK37">
        <f t="shared" si="23"/>
        <v>14.810556554593523</v>
      </c>
    </row>
    <row r="38" spans="1:37" x14ac:dyDescent="0.2">
      <c r="A38" s="1">
        <v>34973</v>
      </c>
      <c r="B38">
        <v>2177</v>
      </c>
      <c r="C38">
        <v>246.2</v>
      </c>
      <c r="D38">
        <f t="shared" si="11"/>
        <v>2.177</v>
      </c>
      <c r="E38">
        <f t="shared" si="11"/>
        <v>0.2462</v>
      </c>
      <c r="F38">
        <v>0</v>
      </c>
      <c r="G38">
        <v>0</v>
      </c>
      <c r="H38">
        <f t="shared" si="25"/>
        <v>4.948224228885493E-6</v>
      </c>
      <c r="I38">
        <f t="shared" si="26"/>
        <v>5.4345266457380522E-5</v>
      </c>
      <c r="J38">
        <v>0</v>
      </c>
      <c r="K38">
        <f>$P$10^(M38-$M$38)</f>
        <v>1</v>
      </c>
      <c r="M38">
        <v>26</v>
      </c>
      <c r="N38">
        <f t="shared" si="24"/>
        <v>125.74600000000001</v>
      </c>
      <c r="O38">
        <f t="shared" si="1"/>
        <v>0.1217802665808021</v>
      </c>
      <c r="P38">
        <f t="shared" si="2"/>
        <v>0.99999999999999989</v>
      </c>
      <c r="Q38">
        <f t="shared" si="3"/>
        <v>5.8191011751870469E-2</v>
      </c>
      <c r="R38">
        <f t="shared" si="12"/>
        <v>1.6178243747422272E-4</v>
      </c>
      <c r="S38">
        <f t="shared" si="13"/>
        <v>0</v>
      </c>
      <c r="T38">
        <f t="shared" si="14"/>
        <v>9.5632974410009286E-4</v>
      </c>
      <c r="U38">
        <f t="shared" si="15"/>
        <v>6.2777584642499468E-2</v>
      </c>
      <c r="V38">
        <f t="shared" si="16"/>
        <v>9.5167241574166199E-4</v>
      </c>
      <c r="W38">
        <f t="shared" si="4"/>
        <v>-15.146019640981635</v>
      </c>
      <c r="X38">
        <f t="shared" si="5"/>
        <v>243.56053316160421</v>
      </c>
      <c r="Y38">
        <f t="shared" si="6"/>
        <v>1999.9999999999998</v>
      </c>
      <c r="Z38">
        <f t="shared" si="7"/>
        <v>116.38202350374094</v>
      </c>
      <c r="AA38">
        <f t="shared" si="8"/>
        <v>0.32356487494844544</v>
      </c>
      <c r="AB38">
        <f t="shared" si="9"/>
        <v>0</v>
      </c>
      <c r="AC38">
        <f t="shared" si="10"/>
        <v>1.9126594882001857</v>
      </c>
      <c r="AD38">
        <f t="shared" si="17"/>
        <v>125.55516928499893</v>
      </c>
      <c r="AE38">
        <f t="shared" si="18"/>
        <v>1.9033448314833241</v>
      </c>
      <c r="AF38">
        <f t="array" ref="AF38">EXP(SUMPRODUCT(TRANSPOSE(N$4:N$10),E38:K38))</f>
        <v>0.37085869826251516</v>
      </c>
      <c r="AG38">
        <f t="shared" si="19"/>
        <v>1.9074643220404002</v>
      </c>
      <c r="AH38">
        <f t="shared" si="20"/>
        <v>92.426886573221779</v>
      </c>
      <c r="AI38">
        <f t="shared" si="21"/>
        <v>91.738062189234952</v>
      </c>
      <c r="AJ38">
        <f t="shared" si="22"/>
        <v>0.15175887503466048</v>
      </c>
      <c r="AK38">
        <f t="shared" si="23"/>
        <v>12.570287942888191</v>
      </c>
    </row>
    <row r="39" spans="1:37" x14ac:dyDescent="0.2">
      <c r="A39" s="1">
        <v>34980</v>
      </c>
      <c r="B39">
        <v>2366</v>
      </c>
      <c r="C39">
        <v>156.9</v>
      </c>
      <c r="D39">
        <f t="shared" si="11"/>
        <v>2.3660000000000001</v>
      </c>
      <c r="E39">
        <f t="shared" si="11"/>
        <v>0.15690000000000001</v>
      </c>
      <c r="F39">
        <v>0</v>
      </c>
      <c r="G39">
        <v>0</v>
      </c>
      <c r="H39">
        <f t="shared" si="25"/>
        <v>2.6864071830877456E-6</v>
      </c>
      <c r="I39">
        <f t="shared" si="26"/>
        <v>1.0576825587549732E-5</v>
      </c>
      <c r="J39">
        <v>0</v>
      </c>
      <c r="K39">
        <f t="shared" ref="K39:K64" si="27">$P$10^(M39-$M$38)</f>
        <v>0.95446225060803935</v>
      </c>
      <c r="M39">
        <v>27</v>
      </c>
      <c r="N39">
        <f t="shared" si="24"/>
        <v>128.11200000000002</v>
      </c>
      <c r="O39">
        <f t="shared" si="1"/>
        <v>0.12194271091191411</v>
      </c>
      <c r="P39">
        <f t="shared" si="2"/>
        <v>0.99999999999999989</v>
      </c>
      <c r="Q39">
        <f t="shared" si="3"/>
        <v>5.9186513336080937E-2</v>
      </c>
      <c r="R39">
        <f t="shared" si="12"/>
        <v>1.6244433111201051E-4</v>
      </c>
      <c r="S39">
        <f t="shared" si="13"/>
        <v>0</v>
      </c>
      <c r="T39">
        <f t="shared" si="14"/>
        <v>9.9550158421046753E-4</v>
      </c>
      <c r="U39">
        <f t="shared" si="15"/>
        <v>6.3768238131061084E-2</v>
      </c>
      <c r="V39">
        <f t="shared" si="16"/>
        <v>9.9065348856162169E-4</v>
      </c>
      <c r="W39">
        <f t="shared" si="4"/>
        <v>-16.365966828275575</v>
      </c>
      <c r="X39">
        <f t="shared" si="5"/>
        <v>243.88542182382821</v>
      </c>
      <c r="Y39">
        <f t="shared" si="6"/>
        <v>1999.9999999999998</v>
      </c>
      <c r="Z39">
        <f t="shared" si="7"/>
        <v>118.37302667216187</v>
      </c>
      <c r="AA39">
        <f t="shared" si="8"/>
        <v>0.32488866222402102</v>
      </c>
      <c r="AB39">
        <f t="shared" si="9"/>
        <v>0</v>
      </c>
      <c r="AC39">
        <f t="shared" si="10"/>
        <v>1.9910031684209351</v>
      </c>
      <c r="AD39">
        <f t="shared" si="17"/>
        <v>127.53647626212218</v>
      </c>
      <c r="AE39">
        <f t="shared" si="18"/>
        <v>1.9813069771232432</v>
      </c>
      <c r="AF39">
        <f t="array" ref="AF39">EXP(SUMPRODUCT(TRANSPOSE(N$4:N$10),E39:K39))</f>
        <v>0.38520641464641014</v>
      </c>
      <c r="AG39">
        <f t="shared" si="19"/>
        <v>1.9101815604417756</v>
      </c>
      <c r="AH39">
        <f t="shared" si="20"/>
        <v>94.08671401719775</v>
      </c>
      <c r="AI39">
        <f t="shared" si="21"/>
        <v>93.356324284545749</v>
      </c>
      <c r="AJ39">
        <f t="shared" si="22"/>
        <v>0.44923483973230027</v>
      </c>
      <c r="AK39">
        <f t="shared" si="23"/>
        <v>16.259214829955912</v>
      </c>
    </row>
    <row r="40" spans="1:37" x14ac:dyDescent="0.2">
      <c r="A40" s="1">
        <v>34987</v>
      </c>
      <c r="B40">
        <v>2402</v>
      </c>
      <c r="C40">
        <v>170.7</v>
      </c>
      <c r="D40">
        <f t="shared" si="11"/>
        <v>2.4020000000000001</v>
      </c>
      <c r="E40">
        <f t="shared" si="11"/>
        <v>0.17069999999999999</v>
      </c>
      <c r="F40">
        <v>0</v>
      </c>
      <c r="G40">
        <v>0</v>
      </c>
      <c r="H40">
        <f t="shared" si="25"/>
        <v>1.4584592814563901E-6</v>
      </c>
      <c r="I40">
        <f t="shared" si="26"/>
        <v>2.0584909561015496E-6</v>
      </c>
      <c r="J40">
        <v>0</v>
      </c>
      <c r="K40">
        <f t="shared" si="27"/>
        <v>0.9109981878357637</v>
      </c>
      <c r="M40">
        <v>28</v>
      </c>
      <c r="N40">
        <f t="shared" si="24"/>
        <v>130.51400000000001</v>
      </c>
      <c r="O40">
        <f t="shared" si="1"/>
        <v>0.12210724200714651</v>
      </c>
      <c r="P40">
        <f t="shared" si="2"/>
        <v>1</v>
      </c>
      <c r="Q40">
        <f t="shared" si="3"/>
        <v>6.0237675650828493E-2</v>
      </c>
      <c r="R40">
        <f t="shared" si="12"/>
        <v>1.6453109523240084E-4</v>
      </c>
      <c r="S40">
        <f t="shared" si="13"/>
        <v>0</v>
      </c>
      <c r="T40">
        <f t="shared" si="14"/>
        <v>1.0511623147475557E-3</v>
      </c>
      <c r="U40">
        <f t="shared" si="15"/>
        <v>6.4814281281855138E-2</v>
      </c>
      <c r="V40">
        <f t="shared" si="16"/>
        <v>1.0460431507940424E-3</v>
      </c>
      <c r="W40">
        <f t="shared" si="4"/>
        <v>-16.484303067820758</v>
      </c>
      <c r="X40">
        <f t="shared" si="5"/>
        <v>244.21448401429302</v>
      </c>
      <c r="Y40">
        <f t="shared" si="6"/>
        <v>2000</v>
      </c>
      <c r="Z40">
        <f t="shared" si="7"/>
        <v>120.47535130165699</v>
      </c>
      <c r="AA40">
        <f t="shared" si="8"/>
        <v>0.32906219046480167</v>
      </c>
      <c r="AB40">
        <f t="shared" si="9"/>
        <v>0</v>
      </c>
      <c r="AC40">
        <f t="shared" si="10"/>
        <v>2.1023246294951115</v>
      </c>
      <c r="AD40">
        <f t="shared" si="17"/>
        <v>129.62856256371026</v>
      </c>
      <c r="AE40">
        <f t="shared" si="18"/>
        <v>2.0920863015880848</v>
      </c>
      <c r="AF40">
        <f t="array" ref="AF40">EXP(SUMPRODUCT(TRANSPOSE(N$4:N$10),E40:K40))</f>
        <v>0.40309481424156929</v>
      </c>
      <c r="AG40">
        <f t="shared" si="19"/>
        <v>1.9129342170355401</v>
      </c>
      <c r="AH40">
        <f t="shared" si="20"/>
        <v>95.846508309780376</v>
      </c>
      <c r="AI40">
        <f t="shared" si="21"/>
        <v>95.066926723629436</v>
      </c>
      <c r="AJ40">
        <f t="shared" si="22"/>
        <v>0.67842333871442817</v>
      </c>
      <c r="AK40">
        <f t="shared" si="23"/>
        <v>12.902318834800802</v>
      </c>
    </row>
    <row r="41" spans="1:37" x14ac:dyDescent="0.2">
      <c r="A41" s="1">
        <v>34994</v>
      </c>
      <c r="B41">
        <v>2485</v>
      </c>
      <c r="C41">
        <v>114.4</v>
      </c>
      <c r="D41">
        <f t="shared" si="11"/>
        <v>2.4849999999999999</v>
      </c>
      <c r="E41">
        <f t="shared" si="11"/>
        <v>0.1144</v>
      </c>
      <c r="F41">
        <v>0</v>
      </c>
      <c r="G41">
        <v>0</v>
      </c>
      <c r="H41">
        <f t="shared" si="25"/>
        <v>7.9180233326409055E-7</v>
      </c>
      <c r="I41">
        <f t="shared" si="26"/>
        <v>4.0062918512524337E-7</v>
      </c>
      <c r="J41">
        <v>0</v>
      </c>
      <c r="K41">
        <f t="shared" si="27"/>
        <v>0.86951338066156836</v>
      </c>
      <c r="M41">
        <v>29</v>
      </c>
      <c r="N41">
        <f t="shared" si="24"/>
        <v>132.99900000000002</v>
      </c>
      <c r="O41">
        <f t="shared" si="1"/>
        <v>0.12227266436056583</v>
      </c>
      <c r="P41">
        <f t="shared" si="2"/>
        <v>1</v>
      </c>
      <c r="Q41">
        <f t="shared" si="3"/>
        <v>6.1345134835524728E-2</v>
      </c>
      <c r="R41">
        <f t="shared" si="12"/>
        <v>1.6542235341931999E-4</v>
      </c>
      <c r="S41">
        <f t="shared" si="13"/>
        <v>0</v>
      </c>
      <c r="T41">
        <f t="shared" si="14"/>
        <v>1.1074591846962356E-3</v>
      </c>
      <c r="U41">
        <f t="shared" si="15"/>
        <v>6.5916347136221257E-2</v>
      </c>
      <c r="V41">
        <f t="shared" si="16"/>
        <v>1.1020658543661277E-3</v>
      </c>
      <c r="W41">
        <f t="shared" si="4"/>
        <v>-16.924263495543691</v>
      </c>
      <c r="X41">
        <f t="shared" si="5"/>
        <v>244.54532872113165</v>
      </c>
      <c r="Y41">
        <f t="shared" si="6"/>
        <v>2000</v>
      </c>
      <c r="Z41">
        <f t="shared" si="7"/>
        <v>122.69026967104946</v>
      </c>
      <c r="AA41">
        <f t="shared" si="8"/>
        <v>0.33084470683863998</v>
      </c>
      <c r="AB41">
        <f t="shared" si="9"/>
        <v>0</v>
      </c>
      <c r="AC41">
        <f t="shared" si="10"/>
        <v>2.2149183693924712</v>
      </c>
      <c r="AD41">
        <f t="shared" si="17"/>
        <v>131.83269427244252</v>
      </c>
      <c r="AE41">
        <f t="shared" si="18"/>
        <v>2.2041317087322554</v>
      </c>
      <c r="AF41">
        <f t="array" ref="AF41">EXP(SUMPRODUCT(TRANSPOSE(N$4:N$10),E41:K41))</f>
        <v>0.41823553969156246</v>
      </c>
      <c r="AG41">
        <f t="shared" si="19"/>
        <v>1.9157023047972739</v>
      </c>
      <c r="AH41">
        <f t="shared" si="20"/>
        <v>97.695597134826457</v>
      </c>
      <c r="AI41">
        <f t="shared" si="21"/>
        <v>96.871214598432402</v>
      </c>
      <c r="AJ41">
        <f t="shared" si="22"/>
        <v>0.87692819311235404</v>
      </c>
      <c r="AK41">
        <f t="shared" si="23"/>
        <v>11.302546932303601</v>
      </c>
    </row>
    <row r="42" spans="1:37" x14ac:dyDescent="0.2">
      <c r="A42" s="1">
        <v>35001</v>
      </c>
      <c r="B42">
        <v>2588</v>
      </c>
      <c r="C42">
        <v>174.4</v>
      </c>
      <c r="D42">
        <f t="shared" si="11"/>
        <v>2.5880000000000001</v>
      </c>
      <c r="E42">
        <f t="shared" si="11"/>
        <v>0.1744</v>
      </c>
      <c r="F42">
        <v>0</v>
      </c>
      <c r="G42">
        <v>0</v>
      </c>
      <c r="H42">
        <f t="shared" si="25"/>
        <v>4.2987208688911521E-7</v>
      </c>
      <c r="I42">
        <f t="shared" si="26"/>
        <v>7.7971556541635121E-8</v>
      </c>
      <c r="J42">
        <v>0</v>
      </c>
      <c r="K42">
        <f t="shared" si="27"/>
        <v>0.82991769824004535</v>
      </c>
      <c r="M42">
        <v>30</v>
      </c>
      <c r="N42">
        <f t="shared" si="24"/>
        <v>135.58700000000002</v>
      </c>
      <c r="O42">
        <f t="shared" si="1"/>
        <v>0.12244064625100992</v>
      </c>
      <c r="P42">
        <f t="shared" si="2"/>
        <v>1</v>
      </c>
      <c r="Q42">
        <f t="shared" si="3"/>
        <v>6.251291484583843E-2</v>
      </c>
      <c r="R42">
        <f t="shared" si="12"/>
        <v>1.6798189044409106E-4</v>
      </c>
      <c r="S42">
        <f t="shared" si="13"/>
        <v>0</v>
      </c>
      <c r="T42">
        <f t="shared" si="14"/>
        <v>1.1677800103137015E-3</v>
      </c>
      <c r="U42">
        <f t="shared" si="15"/>
        <v>6.7078440053207664E-2</v>
      </c>
      <c r="V42">
        <f t="shared" si="16"/>
        <v>1.1620929169864065E-3</v>
      </c>
      <c r="W42">
        <f t="shared" si="4"/>
        <v>-17.488494526062794</v>
      </c>
      <c r="X42">
        <f t="shared" si="5"/>
        <v>244.88129250201985</v>
      </c>
      <c r="Y42">
        <f t="shared" si="6"/>
        <v>2000</v>
      </c>
      <c r="Z42">
        <f t="shared" si="7"/>
        <v>125.02582969167686</v>
      </c>
      <c r="AA42">
        <f t="shared" si="8"/>
        <v>0.33596378088818213</v>
      </c>
      <c r="AB42">
        <f t="shared" si="9"/>
        <v>0</v>
      </c>
      <c r="AC42">
        <f t="shared" si="10"/>
        <v>2.335560020627403</v>
      </c>
      <c r="AD42">
        <f t="shared" si="17"/>
        <v>134.15688010641534</v>
      </c>
      <c r="AE42">
        <f t="shared" si="18"/>
        <v>2.3241858339728134</v>
      </c>
      <c r="AF42">
        <f t="array" ref="AF42">EXP(SUMPRODUCT(TRANSPOSE(N$4:N$10),E42:K42))</f>
        <v>0.43781318683406345</v>
      </c>
      <c r="AG42">
        <f t="shared" si="19"/>
        <v>1.918513756374689</v>
      </c>
      <c r="AH42">
        <f t="shared" si="20"/>
        <v>99.654977363007518</v>
      </c>
      <c r="AI42">
        <f t="shared" si="21"/>
        <v>98.776085305931517</v>
      </c>
      <c r="AJ42">
        <f t="shared" si="22"/>
        <v>1.0547618087166719</v>
      </c>
      <c r="AK42">
        <f t="shared" si="23"/>
        <v>10.193746755300875</v>
      </c>
    </row>
    <row r="43" spans="1:37" x14ac:dyDescent="0.2">
      <c r="A43" s="1">
        <v>35008</v>
      </c>
      <c r="B43">
        <v>2453</v>
      </c>
      <c r="C43">
        <v>579.70000000000005</v>
      </c>
      <c r="D43">
        <f t="shared" si="11"/>
        <v>2.4529999999999998</v>
      </c>
      <c r="E43">
        <f t="shared" si="11"/>
        <v>0.57969999999999999</v>
      </c>
      <c r="F43">
        <v>0</v>
      </c>
      <c r="G43">
        <v>0</v>
      </c>
      <c r="H43">
        <f t="shared" si="25"/>
        <v>2.3337896760752517E-7</v>
      </c>
      <c r="I43">
        <f t="shared" si="26"/>
        <v>1.5175039301305095E-8</v>
      </c>
      <c r="J43">
        <v>0</v>
      </c>
      <c r="K43">
        <f t="shared" si="27"/>
        <v>0.79212511408163733</v>
      </c>
      <c r="M43">
        <v>31</v>
      </c>
      <c r="N43">
        <f t="shared" si="24"/>
        <v>138.04000000000002</v>
      </c>
      <c r="O43">
        <f t="shared" si="1"/>
        <v>0.12261663601344841</v>
      </c>
      <c r="P43">
        <f t="shared" si="2"/>
        <v>1</v>
      </c>
      <c r="Q43">
        <f t="shared" si="3"/>
        <v>6.3769794954350423E-2</v>
      </c>
      <c r="R43">
        <f t="shared" si="12"/>
        <v>1.7598976243848874E-4</v>
      </c>
      <c r="S43">
        <f t="shared" si="13"/>
        <v>0</v>
      </c>
      <c r="T43">
        <f t="shared" si="14"/>
        <v>1.2568801085119929E-3</v>
      </c>
      <c r="U43">
        <f t="shared" si="15"/>
        <v>6.8329199150294076E-2</v>
      </c>
      <c r="V43">
        <f t="shared" si="16"/>
        <v>1.2507590970864009E-3</v>
      </c>
      <c r="W43">
        <f t="shared" si="4"/>
        <v>-16.395863367980269</v>
      </c>
      <c r="X43">
        <f t="shared" si="5"/>
        <v>245.23327202689683</v>
      </c>
      <c r="Y43">
        <f t="shared" si="6"/>
        <v>2000</v>
      </c>
      <c r="Z43">
        <f t="shared" si="7"/>
        <v>127.53958990870085</v>
      </c>
      <c r="AA43">
        <f t="shared" si="8"/>
        <v>0.35197952487697748</v>
      </c>
      <c r="AB43">
        <f t="shared" si="9"/>
        <v>0</v>
      </c>
      <c r="AC43">
        <f t="shared" si="10"/>
        <v>2.5137602170239859</v>
      </c>
      <c r="AD43">
        <f t="shared" si="17"/>
        <v>136.65839830058815</v>
      </c>
      <c r="AE43">
        <f t="shared" si="18"/>
        <v>2.5015181941728017</v>
      </c>
      <c r="AF43">
        <f t="array" ref="AF43">EXP(SUMPRODUCT(TRANSPOSE(N$4:N$10),E43:K43))</f>
        <v>0.47236593315173331</v>
      </c>
      <c r="AG43">
        <f t="shared" si="19"/>
        <v>1.9214598101014384</v>
      </c>
      <c r="AH43">
        <f t="shared" si="20"/>
        <v>101.79404740740141</v>
      </c>
      <c r="AI43">
        <f t="shared" si="21"/>
        <v>100.82894826546701</v>
      </c>
      <c r="AJ43">
        <f t="shared" si="22"/>
        <v>1.000870544343577</v>
      </c>
      <c r="AK43">
        <f t="shared" si="23"/>
        <v>1.9779125223319161</v>
      </c>
    </row>
    <row r="44" spans="1:37" x14ac:dyDescent="0.2">
      <c r="A44" s="1">
        <v>35015</v>
      </c>
      <c r="B44">
        <v>2169</v>
      </c>
      <c r="C44">
        <v>1443.5</v>
      </c>
      <c r="D44">
        <f t="shared" si="11"/>
        <v>2.169</v>
      </c>
      <c r="E44">
        <f t="shared" si="11"/>
        <v>1.4435</v>
      </c>
      <c r="F44">
        <v>0</v>
      </c>
      <c r="G44">
        <v>0</v>
      </c>
      <c r="H44">
        <f t="shared" si="25"/>
        <v>1.2670220789563297E-7</v>
      </c>
      <c r="I44">
        <f t="shared" si="26"/>
        <v>2.9534079863236888E-9</v>
      </c>
      <c r="J44">
        <v>0</v>
      </c>
      <c r="K44">
        <f t="shared" si="27"/>
        <v>0.75605351914950947</v>
      </c>
      <c r="M44">
        <v>32</v>
      </c>
      <c r="N44">
        <f t="shared" si="24"/>
        <v>140.20900000000003</v>
      </c>
      <c r="O44">
        <f t="shared" si="1"/>
        <v>0.12280887254558004</v>
      </c>
      <c r="P44">
        <f t="shared" si="2"/>
        <v>1</v>
      </c>
      <c r="Q44">
        <f t="shared" si="3"/>
        <v>6.5171990669444901E-2</v>
      </c>
      <c r="R44">
        <f t="shared" si="12"/>
        <v>1.9223653213162883E-4</v>
      </c>
      <c r="S44">
        <f t="shared" si="13"/>
        <v>0</v>
      </c>
      <c r="T44">
        <f t="shared" si="14"/>
        <v>1.4021957150944786E-3</v>
      </c>
      <c r="U44">
        <f t="shared" si="15"/>
        <v>6.9724566166122021E-2</v>
      </c>
      <c r="V44">
        <f t="shared" si="16"/>
        <v>1.3953670158279544E-3</v>
      </c>
      <c r="W44">
        <f t="shared" si="4"/>
        <v>-14.260302638022162</v>
      </c>
      <c r="X44">
        <f t="shared" si="5"/>
        <v>245.61774509116009</v>
      </c>
      <c r="Y44">
        <f t="shared" si="6"/>
        <v>2000</v>
      </c>
      <c r="Z44">
        <f t="shared" si="7"/>
        <v>130.34398133888979</v>
      </c>
      <c r="AA44">
        <f t="shared" si="8"/>
        <v>0.38447306426325767</v>
      </c>
      <c r="AB44">
        <f t="shared" si="9"/>
        <v>0</v>
      </c>
      <c r="AC44">
        <f t="shared" si="10"/>
        <v>2.8043914301889572</v>
      </c>
      <c r="AD44">
        <f t="shared" si="17"/>
        <v>139.44913233224403</v>
      </c>
      <c r="AE44">
        <f t="shared" si="18"/>
        <v>2.7907340316559091</v>
      </c>
      <c r="AF44">
        <f t="array" ref="AF44">EXP(SUMPRODUCT(TRANSPOSE(N$4:N$10),E44:K44))</f>
        <v>0.53087059238601464</v>
      </c>
      <c r="AG44">
        <f t="shared" si="19"/>
        <v>1.9246785087348228</v>
      </c>
      <c r="AH44">
        <f t="shared" si="20"/>
        <v>104.22561620081348</v>
      </c>
      <c r="AI44">
        <f t="shared" si="21"/>
        <v>103.1224101229642</v>
      </c>
      <c r="AJ44">
        <f t="shared" si="22"/>
        <v>0.54195356058170141</v>
      </c>
      <c r="AK44">
        <f t="shared" si="23"/>
        <v>28.664547333144718</v>
      </c>
    </row>
    <row r="45" spans="1:37" x14ac:dyDescent="0.2">
      <c r="A45" s="1">
        <v>35022</v>
      </c>
      <c r="B45">
        <v>2240</v>
      </c>
      <c r="C45">
        <v>1695.7</v>
      </c>
      <c r="D45">
        <f t="shared" si="11"/>
        <v>2.2400000000000002</v>
      </c>
      <c r="E45">
        <f t="shared" si="11"/>
        <v>1.6957</v>
      </c>
      <c r="F45">
        <v>0</v>
      </c>
      <c r="G45">
        <v>0</v>
      </c>
      <c r="H45">
        <f t="shared" si="25"/>
        <v>6.8787044737576286E-8</v>
      </c>
      <c r="I45">
        <f t="shared" si="26"/>
        <v>5.7480040482863047E-10</v>
      </c>
      <c r="J45">
        <v>0</v>
      </c>
      <c r="K45">
        <f t="shared" si="27"/>
        <v>0.72162454346756921</v>
      </c>
      <c r="M45">
        <v>33</v>
      </c>
      <c r="N45">
        <f t="shared" si="24"/>
        <v>142.44900000000004</v>
      </c>
      <c r="O45">
        <f t="shared" ref="O45:O64" si="28">1-EXP(-$N$1*AG45)</f>
        <v>0.12300711171347234</v>
      </c>
      <c r="P45">
        <f t="shared" ref="P45:P64" si="29">1-EXP(-$O$1*AH45)</f>
        <v>1</v>
      </c>
      <c r="Q45">
        <f t="shared" ref="Q45:Q64" si="30">1-EXP(-$P$1*AI45)</f>
        <v>6.6710673928124908E-2</v>
      </c>
      <c r="R45">
        <f t="shared" si="12"/>
        <v>1.9823916789230012E-4</v>
      </c>
      <c r="S45">
        <f t="shared" si="13"/>
        <v>0</v>
      </c>
      <c r="T45">
        <f t="shared" si="14"/>
        <v>1.538683258680007E-3</v>
      </c>
      <c r="U45">
        <f t="shared" si="15"/>
        <v>7.1255756029905526E-2</v>
      </c>
      <c r="V45">
        <f t="shared" si="16"/>
        <v>1.5311898637834964E-3</v>
      </c>
      <c r="W45">
        <f t="shared" ref="W45:W64" si="31">D45*LN(V45)</f>
        <v>-14.519030751844895</v>
      </c>
      <c r="X45">
        <f t="shared" ref="X45:X64" si="32">$B$2*O45</f>
        <v>246.01422342694468</v>
      </c>
      <c r="Y45">
        <f t="shared" ref="Y45:Y64" si="33">$B$2*P45</f>
        <v>2000</v>
      </c>
      <c r="Z45">
        <f t="shared" ref="Z45:Z64" si="34">$B$2*Q45</f>
        <v>133.42134785624981</v>
      </c>
      <c r="AA45">
        <f t="shared" ref="AA45:AA64" si="35">$B$2*R45</f>
        <v>0.39647833578460023</v>
      </c>
      <c r="AB45">
        <f t="shared" ref="AB45:AB64" si="36">$B$2*S45</f>
        <v>0</v>
      </c>
      <c r="AC45">
        <f t="shared" ref="AC45:AC64" si="37">$B$2*T45</f>
        <v>3.077366517360014</v>
      </c>
      <c r="AD45">
        <f t="shared" si="17"/>
        <v>142.51151205981103</v>
      </c>
      <c r="AE45">
        <f t="shared" si="18"/>
        <v>3.0623797275669928</v>
      </c>
      <c r="AF45">
        <f t="array" ref="AF45">EXP(SUMPRODUCT(TRANSPOSE(N$4:N$10),E45:K45))</f>
        <v>0.56276319334364067</v>
      </c>
      <c r="AG45">
        <f t="shared" si="19"/>
        <v>1.9279984509157568</v>
      </c>
      <c r="AH45">
        <f t="shared" si="20"/>
        <v>106.83189132464824</v>
      </c>
      <c r="AI45">
        <f t="shared" si="21"/>
        <v>105.64307599282515</v>
      </c>
      <c r="AJ45">
        <f t="shared" si="22"/>
        <v>4.3883817935530957E-2</v>
      </c>
      <c r="AK45">
        <f t="shared" si="23"/>
        <v>36.713380694955028</v>
      </c>
    </row>
    <row r="46" spans="1:37" x14ac:dyDescent="0.2">
      <c r="A46" s="1">
        <v>35029</v>
      </c>
      <c r="B46">
        <v>2590</v>
      </c>
      <c r="C46">
        <v>2294.5</v>
      </c>
      <c r="D46">
        <f t="shared" si="11"/>
        <v>2.59</v>
      </c>
      <c r="E46">
        <f t="shared" si="11"/>
        <v>2.2945000000000002</v>
      </c>
      <c r="F46">
        <v>0</v>
      </c>
      <c r="G46">
        <v>0</v>
      </c>
      <c r="H46">
        <f t="shared" si="25"/>
        <v>3.734471247436254E-8</v>
      </c>
      <c r="I46">
        <f t="shared" si="26"/>
        <v>1.118692395094467E-10</v>
      </c>
      <c r="J46">
        <v>0</v>
      </c>
      <c r="K46">
        <f t="shared" si="27"/>
        <v>0.68876338585205499</v>
      </c>
      <c r="M46">
        <v>34</v>
      </c>
      <c r="N46">
        <f t="shared" si="24"/>
        <v>145.03900000000004</v>
      </c>
      <c r="O46">
        <f t="shared" si="28"/>
        <v>0.12321806035529292</v>
      </c>
      <c r="P46">
        <f t="shared" si="29"/>
        <v>1</v>
      </c>
      <c r="Q46">
        <f t="shared" si="30"/>
        <v>6.8385239875993098E-2</v>
      </c>
      <c r="R46">
        <f t="shared" ref="R46:R64" si="38">O46-O45</f>
        <v>2.1094864182058526E-4</v>
      </c>
      <c r="S46">
        <f t="shared" ref="S46:S64" si="39">P46-P45</f>
        <v>0</v>
      </c>
      <c r="T46">
        <f t="shared" ref="T46:T64" si="40">Q46-Q45</f>
        <v>1.6745659478681896E-3</v>
      </c>
      <c r="U46">
        <f t="shared" si="15"/>
        <v>7.2922166833262414E-2</v>
      </c>
      <c r="V46">
        <f t="shared" si="16"/>
        <v>1.6664108033568926E-3</v>
      </c>
      <c r="W46">
        <f t="shared" si="31"/>
        <v>-16.568445449116595</v>
      </c>
      <c r="X46">
        <f t="shared" si="32"/>
        <v>246.43612071058584</v>
      </c>
      <c r="Y46">
        <f t="shared" si="33"/>
        <v>2000</v>
      </c>
      <c r="Z46">
        <f t="shared" si="34"/>
        <v>136.77047975198619</v>
      </c>
      <c r="AA46">
        <f t="shared" si="35"/>
        <v>0.42189728364117052</v>
      </c>
      <c r="AB46">
        <f t="shared" si="36"/>
        <v>0</v>
      </c>
      <c r="AC46">
        <f t="shared" si="37"/>
        <v>3.3491318957363791</v>
      </c>
      <c r="AD46">
        <f t="shared" si="17"/>
        <v>145.84433366652479</v>
      </c>
      <c r="AE46">
        <f t="shared" si="18"/>
        <v>3.3328216067137855</v>
      </c>
      <c r="AF46">
        <f t="array" ref="AF46">EXP(SUMPRODUCT(TRANSPOSE(N$4:N$10),E46:K46))</f>
        <v>0.61509290140951101</v>
      </c>
      <c r="AG46">
        <f t="shared" ref="AG46:AG64" si="41">AG45+(M46^$N$2-M45^$N$2)*AF46</f>
        <v>1.9315320649001217</v>
      </c>
      <c r="AH46">
        <f t="shared" ref="AH46:AH64" si="42">AH45+(M46^$O$2-M45^$O$2)*AF46</f>
        <v>109.71118907551858</v>
      </c>
      <c r="AI46">
        <f t="shared" ref="AI46:AI64" si="43">AH45+(M46^$P$2-M45^$P$2)*AF46</f>
        <v>108.39107123593651</v>
      </c>
      <c r="AJ46">
        <f t="shared" si="22"/>
        <v>0.55525318467773876</v>
      </c>
      <c r="AK46">
        <f t="shared" si="23"/>
        <v>28.680370915590181</v>
      </c>
    </row>
    <row r="47" spans="1:37" x14ac:dyDescent="0.2">
      <c r="A47" s="1">
        <v>35036</v>
      </c>
      <c r="B47">
        <v>2479</v>
      </c>
      <c r="C47">
        <v>3910</v>
      </c>
      <c r="D47">
        <f t="shared" si="11"/>
        <v>2.4790000000000001</v>
      </c>
      <c r="E47">
        <f t="shared" si="11"/>
        <v>3.91</v>
      </c>
      <c r="F47">
        <v>1</v>
      </c>
      <c r="G47">
        <v>0</v>
      </c>
      <c r="H47">
        <f t="shared" si="25"/>
        <v>2.0274567036763045E-8</v>
      </c>
      <c r="I47">
        <f t="shared" si="26"/>
        <v>2.1772299816234582E-11</v>
      </c>
      <c r="J47">
        <v>0</v>
      </c>
      <c r="K47">
        <f t="shared" si="27"/>
        <v>0.65739865139676579</v>
      </c>
      <c r="M47">
        <v>35</v>
      </c>
      <c r="N47">
        <f t="shared" si="24"/>
        <v>147.51800000000006</v>
      </c>
      <c r="O47">
        <f t="shared" si="28"/>
        <v>0.123374433301498</v>
      </c>
      <c r="P47">
        <f t="shared" si="29"/>
        <v>1</v>
      </c>
      <c r="Q47">
        <f t="shared" si="30"/>
        <v>6.9914393537755637E-2</v>
      </c>
      <c r="R47">
        <f t="shared" si="38"/>
        <v>1.5637294620507447E-4</v>
      </c>
      <c r="S47">
        <f t="shared" si="39"/>
        <v>0</v>
      </c>
      <c r="T47">
        <f t="shared" si="40"/>
        <v>1.529153661762539E-3</v>
      </c>
      <c r="U47">
        <f t="shared" si="15"/>
        <v>7.4443873507087061E-2</v>
      </c>
      <c r="V47">
        <f t="shared" si="16"/>
        <v>1.52170667382466E-3</v>
      </c>
      <c r="W47">
        <f t="shared" si="31"/>
        <v>-16.083560527689247</v>
      </c>
      <c r="X47">
        <f t="shared" si="32"/>
        <v>246.748866602996</v>
      </c>
      <c r="Y47">
        <f t="shared" si="33"/>
        <v>2000</v>
      </c>
      <c r="Z47">
        <f t="shared" si="34"/>
        <v>139.82878707551129</v>
      </c>
      <c r="AA47">
        <f t="shared" si="35"/>
        <v>0.31274589241014894</v>
      </c>
      <c r="AB47">
        <f t="shared" si="36"/>
        <v>0</v>
      </c>
      <c r="AC47">
        <f t="shared" si="37"/>
        <v>3.0583073235250779</v>
      </c>
      <c r="AD47">
        <f t="shared" si="17"/>
        <v>148.88774701417415</v>
      </c>
      <c r="AE47">
        <f t="shared" si="18"/>
        <v>3.0434133476493201</v>
      </c>
      <c r="AF47">
        <f t="array" ref="AF47">EXP(SUMPRODUCT(TRANSPOSE(N$4:N$10),E47:K47))</f>
        <v>0.4679547491474505</v>
      </c>
      <c r="AG47">
        <f t="shared" si="41"/>
        <v>1.9341520267056647</v>
      </c>
      <c r="AH47">
        <f t="shared" si="42"/>
        <v>111.92461084015179</v>
      </c>
      <c r="AI47">
        <f t="shared" si="43"/>
        <v>110.9047602508556</v>
      </c>
      <c r="AJ47">
        <f t="shared" si="22"/>
        <v>0.92852873152706417</v>
      </c>
      <c r="AK47">
        <f t="shared" si="23"/>
        <v>22.767783285571603</v>
      </c>
    </row>
    <row r="48" spans="1:37" x14ac:dyDescent="0.2">
      <c r="A48" s="1">
        <v>35043</v>
      </c>
      <c r="B48">
        <v>2978</v>
      </c>
      <c r="C48">
        <v>5397.9</v>
      </c>
      <c r="D48">
        <f t="shared" si="11"/>
        <v>2.9780000000000002</v>
      </c>
      <c r="E48">
        <f t="shared" si="11"/>
        <v>5.3978999999999999</v>
      </c>
      <c r="F48">
        <v>1</v>
      </c>
      <c r="G48">
        <v>0</v>
      </c>
      <c r="H48">
        <f t="shared" si="25"/>
        <v>1.10071290228943E-8</v>
      </c>
      <c r="I48">
        <f t="shared" si="26"/>
        <v>4.2373850163518719E-12</v>
      </c>
      <c r="J48">
        <v>0</v>
      </c>
      <c r="K48">
        <f t="shared" si="27"/>
        <v>0.62746219635884692</v>
      </c>
      <c r="M48">
        <v>36</v>
      </c>
      <c r="N48">
        <f t="shared" si="24"/>
        <v>150.49600000000007</v>
      </c>
      <c r="O48">
        <f t="shared" si="28"/>
        <v>0.12355488874553466</v>
      </c>
      <c r="P48">
        <f t="shared" si="29"/>
        <v>1</v>
      </c>
      <c r="Q48">
        <f t="shared" si="30"/>
        <v>7.1396886398952808E-2</v>
      </c>
      <c r="R48">
        <f t="shared" si="38"/>
        <v>1.8045544403666458E-4</v>
      </c>
      <c r="S48">
        <f t="shared" si="39"/>
        <v>0</v>
      </c>
      <c r="T48">
        <f t="shared" si="40"/>
        <v>1.4824928611971711E-3</v>
      </c>
      <c r="U48">
        <f t="shared" si="15"/>
        <v>7.591914662031754E-2</v>
      </c>
      <c r="V48">
        <f t="shared" si="16"/>
        <v>1.4752731132304695E-3</v>
      </c>
      <c r="W48">
        <f t="shared" si="31"/>
        <v>-19.413320367269339</v>
      </c>
      <c r="X48">
        <f t="shared" si="32"/>
        <v>247.10977749106934</v>
      </c>
      <c r="Y48">
        <f t="shared" si="33"/>
        <v>2000</v>
      </c>
      <c r="Z48">
        <f t="shared" si="34"/>
        <v>142.7937727979056</v>
      </c>
      <c r="AA48">
        <f t="shared" si="35"/>
        <v>0.36091088807332916</v>
      </c>
      <c r="AB48">
        <f t="shared" si="36"/>
        <v>0</v>
      </c>
      <c r="AC48">
        <f t="shared" si="37"/>
        <v>2.9649857223943421</v>
      </c>
      <c r="AD48">
        <f t="shared" si="17"/>
        <v>151.83829324063507</v>
      </c>
      <c r="AE48">
        <f t="shared" si="18"/>
        <v>2.9505462264609394</v>
      </c>
      <c r="AF48">
        <f t="array" ref="AF48">EXP(SUMPRODUCT(TRANSPOSE(N$4:N$10),E48:K48))</f>
        <v>0.5538130564611522</v>
      </c>
      <c r="AG48">
        <f t="shared" si="41"/>
        <v>1.9371760613757365</v>
      </c>
      <c r="AH48">
        <f t="shared" si="42"/>
        <v>114.57072725761975</v>
      </c>
      <c r="AI48">
        <f t="shared" si="43"/>
        <v>113.34569485533002</v>
      </c>
      <c r="AJ48">
        <f t="shared" si="22"/>
        <v>0.89191290176150917</v>
      </c>
      <c r="AK48">
        <f t="shared" si="23"/>
        <v>0.92188628405173789</v>
      </c>
    </row>
    <row r="49" spans="1:37" x14ac:dyDescent="0.2">
      <c r="A49" s="1">
        <v>35050</v>
      </c>
      <c r="B49">
        <v>4167</v>
      </c>
      <c r="C49">
        <v>6417.2</v>
      </c>
      <c r="D49">
        <f t="shared" si="11"/>
        <v>4.1669999999999998</v>
      </c>
      <c r="E49">
        <f t="shared" si="11"/>
        <v>6.4172000000000002</v>
      </c>
      <c r="F49">
        <v>1</v>
      </c>
      <c r="G49">
        <v>0</v>
      </c>
      <c r="H49">
        <f t="shared" si="25"/>
        <v>5.9758064922892403E-9</v>
      </c>
      <c r="I49">
        <f t="shared" si="26"/>
        <v>8.2469155433064692E-13</v>
      </c>
      <c r="J49">
        <v>0</v>
      </c>
      <c r="K49">
        <f t="shared" si="27"/>
        <v>0.59888898010812852</v>
      </c>
      <c r="M49">
        <v>37</v>
      </c>
      <c r="N49">
        <f t="shared" si="24"/>
        <v>154.66300000000007</v>
      </c>
      <c r="O49">
        <f t="shared" si="28"/>
        <v>0.12375413173693595</v>
      </c>
      <c r="P49">
        <f t="shared" si="29"/>
        <v>1</v>
      </c>
      <c r="Q49">
        <f t="shared" si="30"/>
        <v>7.312028254102021E-2</v>
      </c>
      <c r="R49">
        <f t="shared" si="38"/>
        <v>1.9924299140128277E-4</v>
      </c>
      <c r="S49">
        <f t="shared" si="39"/>
        <v>0</v>
      </c>
      <c r="T49">
        <f t="shared" si="40"/>
        <v>1.7233961420674015E-3</v>
      </c>
      <c r="U49">
        <f t="shared" si="15"/>
        <v>7.7634149813607153E-2</v>
      </c>
      <c r="V49">
        <f t="shared" si="16"/>
        <v>1.7150031932896097E-3</v>
      </c>
      <c r="W49">
        <f t="shared" si="31"/>
        <v>-26.536874181735122</v>
      </c>
      <c r="X49">
        <f t="shared" si="32"/>
        <v>247.50826347387189</v>
      </c>
      <c r="Y49">
        <f t="shared" si="33"/>
        <v>2000</v>
      </c>
      <c r="Z49">
        <f t="shared" si="34"/>
        <v>146.2405650820404</v>
      </c>
      <c r="AA49">
        <f t="shared" si="35"/>
        <v>0.39848598280256553</v>
      </c>
      <c r="AB49">
        <f t="shared" si="36"/>
        <v>0</v>
      </c>
      <c r="AC49">
        <f t="shared" si="37"/>
        <v>3.4467922841348031</v>
      </c>
      <c r="AD49">
        <f t="shared" si="17"/>
        <v>155.26829962721428</v>
      </c>
      <c r="AE49">
        <f t="shared" si="18"/>
        <v>3.4300063865792194</v>
      </c>
      <c r="AF49">
        <f t="array" ref="AF49">EXP(SUMPRODUCT(TRANSPOSE(N$4:N$10),E49:K49))</f>
        <v>0.62666561554920852</v>
      </c>
      <c r="AG49">
        <f t="shared" si="41"/>
        <v>1.9405156571708548</v>
      </c>
      <c r="AH49">
        <f t="shared" si="42"/>
        <v>117.59447264826514</v>
      </c>
      <c r="AI49">
        <f t="shared" si="43"/>
        <v>116.18818132401449</v>
      </c>
      <c r="AJ49">
        <f t="shared" si="22"/>
        <v>0.39136679568753219</v>
      </c>
      <c r="AK49">
        <f t="shared" si="23"/>
        <v>17.686431807554126</v>
      </c>
    </row>
    <row r="50" spans="1:37" x14ac:dyDescent="0.2">
      <c r="A50" s="1">
        <v>35057</v>
      </c>
      <c r="B50">
        <v>8225</v>
      </c>
      <c r="C50">
        <v>6418</v>
      </c>
      <c r="D50">
        <f t="shared" si="11"/>
        <v>8.2249999999999996</v>
      </c>
      <c r="E50">
        <f t="shared" si="11"/>
        <v>6.4180000000000001</v>
      </c>
      <c r="F50">
        <v>1</v>
      </c>
      <c r="G50">
        <v>1</v>
      </c>
      <c r="H50">
        <f t="shared" si="25"/>
        <v>3.2442849683155884E-9</v>
      </c>
      <c r="I50">
        <f t="shared" si="26"/>
        <v>1.6050374397411651E-13</v>
      </c>
      <c r="J50">
        <v>0</v>
      </c>
      <c r="K50">
        <f t="shared" si="27"/>
        <v>0.57161692381835771</v>
      </c>
      <c r="M50">
        <v>38</v>
      </c>
      <c r="N50">
        <f t="shared" si="24"/>
        <v>162.88800000000006</v>
      </c>
      <c r="O50">
        <f t="shared" si="28"/>
        <v>0.12437406856202915</v>
      </c>
      <c r="P50">
        <f t="shared" si="29"/>
        <v>1</v>
      </c>
      <c r="Q50">
        <f t="shared" si="30"/>
        <v>7.7104287047320752E-2</v>
      </c>
      <c r="R50">
        <f t="shared" si="38"/>
        <v>6.1993682509320358E-4</v>
      </c>
      <c r="S50">
        <f t="shared" si="39"/>
        <v>0</v>
      </c>
      <c r="T50">
        <f t="shared" si="40"/>
        <v>3.9840045063005425E-3</v>
      </c>
      <c r="U50">
        <f t="shared" si="15"/>
        <v>8.1598752204569983E-2</v>
      </c>
      <c r="V50">
        <f t="shared" si="16"/>
        <v>3.9646023909628353E-3</v>
      </c>
      <c r="W50">
        <f t="shared" si="31"/>
        <v>-45.48712635348501</v>
      </c>
      <c r="X50">
        <f t="shared" si="32"/>
        <v>248.7481371240583</v>
      </c>
      <c r="Y50">
        <f t="shared" si="33"/>
        <v>2000</v>
      </c>
      <c r="Z50">
        <f t="shared" si="34"/>
        <v>154.20857409464151</v>
      </c>
      <c r="AA50">
        <f t="shared" si="35"/>
        <v>1.2398736501864072</v>
      </c>
      <c r="AB50">
        <f t="shared" si="36"/>
        <v>0</v>
      </c>
      <c r="AC50">
        <f t="shared" si="37"/>
        <v>7.968009012601085</v>
      </c>
      <c r="AD50">
        <f t="shared" si="17"/>
        <v>163.19750440913998</v>
      </c>
      <c r="AE50">
        <f t="shared" si="18"/>
        <v>7.9292047819256704</v>
      </c>
      <c r="AF50">
        <f t="array" ref="AF50">EXP(SUMPRODUCT(TRANSPOSE(N$4:N$10),E50:K50))</f>
        <v>1.9974833740277536</v>
      </c>
      <c r="AG50">
        <f t="shared" si="41"/>
        <v>1.9509115389678775</v>
      </c>
      <c r="AH50">
        <f t="shared" si="42"/>
        <v>127.32510058038174</v>
      </c>
      <c r="AI50">
        <f t="shared" si="43"/>
        <v>122.77948909250573</v>
      </c>
      <c r="AJ50">
        <f t="shared" si="22"/>
        <v>0.19001056501394745</v>
      </c>
      <c r="AK50">
        <f t="shared" si="23"/>
        <v>3.5962944446726968</v>
      </c>
    </row>
    <row r="51" spans="1:37" x14ac:dyDescent="0.2">
      <c r="A51" s="1">
        <v>35064</v>
      </c>
      <c r="B51">
        <v>7502</v>
      </c>
      <c r="C51">
        <v>7969.2</v>
      </c>
      <c r="D51">
        <f t="shared" si="11"/>
        <v>7.5019999999999998</v>
      </c>
      <c r="E51">
        <f t="shared" si="11"/>
        <v>7.9691999999999998</v>
      </c>
      <c r="F51">
        <v>1</v>
      </c>
      <c r="G51">
        <v>0</v>
      </c>
      <c r="H51">
        <f t="shared" si="25"/>
        <v>1.7613329630435146E-9</v>
      </c>
      <c r="I51">
        <f t="shared" si="26"/>
        <v>3.1237681160222114E-14</v>
      </c>
      <c r="J51">
        <v>0</v>
      </c>
      <c r="K51">
        <f t="shared" si="27"/>
        <v>0.54558677559331381</v>
      </c>
      <c r="M51">
        <v>39</v>
      </c>
      <c r="N51">
        <f t="shared" si="24"/>
        <v>170.39000000000007</v>
      </c>
      <c r="O51">
        <f t="shared" si="28"/>
        <v>0.12460565846402627</v>
      </c>
      <c r="P51">
        <f t="shared" si="29"/>
        <v>1</v>
      </c>
      <c r="Q51">
        <f t="shared" si="30"/>
        <v>8.1040185456953684E-2</v>
      </c>
      <c r="R51">
        <f t="shared" si="38"/>
        <v>2.3158990199712015E-4</v>
      </c>
      <c r="S51">
        <f t="shared" si="39"/>
        <v>0</v>
      </c>
      <c r="T51">
        <f t="shared" si="40"/>
        <v>3.9358984096329319E-3</v>
      </c>
      <c r="U51">
        <f t="shared" si="15"/>
        <v>8.5515482754871169E-2</v>
      </c>
      <c r="V51">
        <f t="shared" si="16"/>
        <v>3.9167305503011946E-3</v>
      </c>
      <c r="W51">
        <f t="shared" si="31"/>
        <v>-41.579820119617189</v>
      </c>
      <c r="X51">
        <f t="shared" si="32"/>
        <v>249.21131692805255</v>
      </c>
      <c r="Y51">
        <f t="shared" si="33"/>
        <v>2000</v>
      </c>
      <c r="Z51">
        <f t="shared" si="34"/>
        <v>162.08037091390736</v>
      </c>
      <c r="AA51">
        <f t="shared" si="35"/>
        <v>0.4631798039942403</v>
      </c>
      <c r="AB51">
        <f t="shared" si="36"/>
        <v>0</v>
      </c>
      <c r="AC51">
        <f t="shared" si="37"/>
        <v>7.8717968192658638</v>
      </c>
      <c r="AD51">
        <f t="shared" si="17"/>
        <v>171.03096550974234</v>
      </c>
      <c r="AE51">
        <f t="shared" si="18"/>
        <v>7.8334611006023884</v>
      </c>
      <c r="AF51">
        <f t="array" ref="AF51">EXP(SUMPRODUCT(TRANSPOSE(N$4:N$10),E51:K51))</f>
        <v>0.76396903241028113</v>
      </c>
      <c r="AG51">
        <f t="shared" si="41"/>
        <v>1.9547970187086545</v>
      </c>
      <c r="AH51">
        <f t="shared" si="42"/>
        <v>131.0815072327012</v>
      </c>
      <c r="AI51">
        <f t="shared" si="43"/>
        <v>129.31920803911754</v>
      </c>
      <c r="AJ51">
        <f t="shared" si="22"/>
        <v>0.37617554418819915</v>
      </c>
      <c r="AK51">
        <f t="shared" si="23"/>
        <v>4.4183031271979294</v>
      </c>
    </row>
    <row r="52" spans="1:37" x14ac:dyDescent="0.2">
      <c r="A52" s="1">
        <v>35071</v>
      </c>
      <c r="B52">
        <v>4967</v>
      </c>
      <c r="C52">
        <v>8870</v>
      </c>
      <c r="D52">
        <f t="shared" si="11"/>
        <v>4.9669999999999996</v>
      </c>
      <c r="E52">
        <f t="shared" si="11"/>
        <v>8.8699999999999992</v>
      </c>
      <c r="F52">
        <v>0</v>
      </c>
      <c r="G52">
        <v>0</v>
      </c>
      <c r="H52">
        <f t="shared" si="25"/>
        <v>9.5623344958946011E-10</v>
      </c>
      <c r="I52">
        <f t="shared" si="26"/>
        <v>6.0795636295254022E-15</v>
      </c>
      <c r="J52">
        <v>0</v>
      </c>
      <c r="K52">
        <f t="shared" si="27"/>
        <v>0.52074198173477759</v>
      </c>
      <c r="M52">
        <v>40</v>
      </c>
      <c r="N52">
        <f t="shared" si="24"/>
        <v>175.35700000000008</v>
      </c>
      <c r="O52">
        <f t="shared" si="28"/>
        <v>0.12500352085655375</v>
      </c>
      <c r="P52">
        <f t="shared" si="29"/>
        <v>1</v>
      </c>
      <c r="Q52">
        <f t="shared" si="30"/>
        <v>8.4209344597756086E-2</v>
      </c>
      <c r="R52">
        <f t="shared" si="38"/>
        <v>3.9786239252748157E-4</v>
      </c>
      <c r="S52">
        <f t="shared" si="39"/>
        <v>0</v>
      </c>
      <c r="T52">
        <f t="shared" si="40"/>
        <v>3.1691591408024022E-3</v>
      </c>
      <c r="U52">
        <f t="shared" si="15"/>
        <v>8.8669208074789785E-2</v>
      </c>
      <c r="V52">
        <f t="shared" si="16"/>
        <v>3.1537253199186059E-3</v>
      </c>
      <c r="W52">
        <f t="shared" si="31"/>
        <v>-28.605801779188269</v>
      </c>
      <c r="X52">
        <f t="shared" si="32"/>
        <v>250.0070417131075</v>
      </c>
      <c r="Y52">
        <f t="shared" si="33"/>
        <v>2000</v>
      </c>
      <c r="Z52">
        <f t="shared" si="34"/>
        <v>168.41868919551217</v>
      </c>
      <c r="AA52">
        <f t="shared" si="35"/>
        <v>0.79572478505496314</v>
      </c>
      <c r="AB52">
        <f t="shared" si="36"/>
        <v>0</v>
      </c>
      <c r="AC52">
        <f t="shared" si="37"/>
        <v>6.3383182816048045</v>
      </c>
      <c r="AD52">
        <f t="shared" si="17"/>
        <v>177.33841614957959</v>
      </c>
      <c r="AE52">
        <f t="shared" si="18"/>
        <v>6.3074506398372128</v>
      </c>
      <c r="AF52">
        <f t="array" ref="AF52">EXP(SUMPRODUCT(TRANSPOSE(N$4:N$10),E52:K52))</f>
        <v>1.3427578918744656</v>
      </c>
      <c r="AG52">
        <f t="shared" si="41"/>
        <v>1.9614745214026239</v>
      </c>
      <c r="AH52">
        <f t="shared" si="42"/>
        <v>137.74389836417001</v>
      </c>
      <c r="AI52">
        <f t="shared" si="43"/>
        <v>134.60533484711661</v>
      </c>
      <c r="AJ52">
        <f t="shared" si="22"/>
        <v>1.1299327369762833</v>
      </c>
      <c r="AK52">
        <f t="shared" si="23"/>
        <v>26.98712784049151</v>
      </c>
    </row>
    <row r="53" spans="1:37" x14ac:dyDescent="0.2">
      <c r="A53" s="1">
        <v>35078</v>
      </c>
      <c r="B53">
        <v>4283</v>
      </c>
      <c r="C53">
        <v>9017.9</v>
      </c>
      <c r="D53">
        <f t="shared" si="11"/>
        <v>4.2830000000000004</v>
      </c>
      <c r="E53">
        <f t="shared" si="11"/>
        <v>9.0178999999999991</v>
      </c>
      <c r="F53">
        <v>0</v>
      </c>
      <c r="G53">
        <v>0</v>
      </c>
      <c r="H53">
        <f t="shared" si="25"/>
        <v>5.1914227990926899E-10</v>
      </c>
      <c r="I53">
        <f t="shared" si="26"/>
        <v>1.1832214349032453E-15</v>
      </c>
      <c r="J53">
        <v>0</v>
      </c>
      <c r="K53">
        <f t="shared" si="27"/>
        <v>0.49702856387266642</v>
      </c>
      <c r="M53">
        <v>41</v>
      </c>
      <c r="N53">
        <f t="shared" si="24"/>
        <v>179.64000000000007</v>
      </c>
      <c r="O53">
        <f t="shared" si="28"/>
        <v>0.12540757203454511</v>
      </c>
      <c r="P53">
        <f t="shared" si="29"/>
        <v>1</v>
      </c>
      <c r="Q53">
        <f t="shared" si="30"/>
        <v>8.8280411376919776E-2</v>
      </c>
      <c r="R53">
        <f t="shared" si="38"/>
        <v>4.0405117799136026E-4</v>
      </c>
      <c r="S53">
        <f t="shared" si="39"/>
        <v>0</v>
      </c>
      <c r="T53">
        <f t="shared" si="40"/>
        <v>4.0710667791636901E-3</v>
      </c>
      <c r="U53">
        <f t="shared" si="15"/>
        <v>9.27204487324962E-2</v>
      </c>
      <c r="V53">
        <f t="shared" si="16"/>
        <v>4.0512406577064243E-3</v>
      </c>
      <c r="W53">
        <f t="shared" si="31"/>
        <v>-23.593899625153799</v>
      </c>
      <c r="X53">
        <f t="shared" si="32"/>
        <v>250.81514406909022</v>
      </c>
      <c r="Y53">
        <f t="shared" si="33"/>
        <v>2000</v>
      </c>
      <c r="Z53">
        <f t="shared" si="34"/>
        <v>176.56082275383955</v>
      </c>
      <c r="AA53">
        <f t="shared" si="35"/>
        <v>0.80810235598272051</v>
      </c>
      <c r="AB53">
        <f t="shared" si="36"/>
        <v>0</v>
      </c>
      <c r="AC53">
        <f t="shared" si="37"/>
        <v>8.1421335583273802</v>
      </c>
      <c r="AD53">
        <f t="shared" si="17"/>
        <v>185.44089746499242</v>
      </c>
      <c r="AE53">
        <f t="shared" si="18"/>
        <v>8.1024813154128488</v>
      </c>
      <c r="AF53">
        <f t="array" ref="AF53">EXP(SUMPRODUCT(TRANSPOSE(N$4:N$10),E53:K53))</f>
        <v>1.3944689875968739</v>
      </c>
      <c r="AG53">
        <f t="shared" si="41"/>
        <v>1.9682590014591739</v>
      </c>
      <c r="AH53">
        <f t="shared" si="42"/>
        <v>144.72426817158259</v>
      </c>
      <c r="AI53">
        <f t="shared" si="43"/>
        <v>141.42274196097134</v>
      </c>
      <c r="AJ53">
        <f t="shared" si="22"/>
        <v>3.2291791722290935</v>
      </c>
      <c r="AK53">
        <f t="shared" si="23"/>
        <v>89.17770990924231</v>
      </c>
    </row>
    <row r="54" spans="1:37" x14ac:dyDescent="0.2">
      <c r="A54" s="1">
        <v>35085</v>
      </c>
      <c r="B54">
        <v>4694</v>
      </c>
      <c r="C54">
        <v>8945.7999999999993</v>
      </c>
      <c r="D54">
        <f t="shared" si="11"/>
        <v>4.694</v>
      </c>
      <c r="E54">
        <f t="shared" si="11"/>
        <v>8.9457999999999984</v>
      </c>
      <c r="F54">
        <v>0</v>
      </c>
      <c r="G54">
        <v>0</v>
      </c>
      <c r="H54">
        <f t="shared" si="25"/>
        <v>2.8184404854808413E-10</v>
      </c>
      <c r="I54">
        <f t="shared" si="26"/>
        <v>2.302818177961542E-16</v>
      </c>
      <c r="J54">
        <f>$P$9^(M54-$M$54)</f>
        <v>1</v>
      </c>
      <c r="K54">
        <f t="shared" si="27"/>
        <v>0.47439500169038679</v>
      </c>
      <c r="M54">
        <v>42</v>
      </c>
      <c r="N54">
        <f t="shared" si="24"/>
        <v>184.33400000000006</v>
      </c>
      <c r="O54">
        <f t="shared" si="28"/>
        <v>0.12555328823694289</v>
      </c>
      <c r="P54">
        <f t="shared" si="29"/>
        <v>1</v>
      </c>
      <c r="Q54">
        <f t="shared" si="30"/>
        <v>9.1055305849889745E-2</v>
      </c>
      <c r="R54">
        <f t="shared" si="38"/>
        <v>1.4571620239778316E-4</v>
      </c>
      <c r="S54">
        <f t="shared" si="39"/>
        <v>0</v>
      </c>
      <c r="T54">
        <f t="shared" si="40"/>
        <v>2.7748944729699687E-3</v>
      </c>
      <c r="U54">
        <f t="shared" si="15"/>
        <v>9.548182944439676E-2</v>
      </c>
      <c r="V54">
        <f t="shared" si="16"/>
        <v>2.7613807119005618E-3</v>
      </c>
      <c r="W54">
        <f t="shared" si="31"/>
        <v>-27.657162845306843</v>
      </c>
      <c r="X54">
        <f t="shared" si="32"/>
        <v>251.10657647388578</v>
      </c>
      <c r="Y54">
        <f t="shared" si="33"/>
        <v>2000</v>
      </c>
      <c r="Z54">
        <f t="shared" si="34"/>
        <v>182.1106116997795</v>
      </c>
      <c r="AA54">
        <f t="shared" si="35"/>
        <v>0.29143240479556631</v>
      </c>
      <c r="AB54">
        <f t="shared" si="36"/>
        <v>0</v>
      </c>
      <c r="AC54">
        <f t="shared" si="37"/>
        <v>5.5497889459399374</v>
      </c>
      <c r="AD54">
        <f t="shared" si="17"/>
        <v>190.96365888879356</v>
      </c>
      <c r="AE54">
        <f t="shared" si="18"/>
        <v>5.522761423801124</v>
      </c>
      <c r="AF54">
        <f t="array" ref="AF54">EXP(SUMPRODUCT(TRANSPOSE(N$4:N$10),E54:K54))</f>
        <v>0.51391757732566246</v>
      </c>
      <c r="AG54">
        <f t="shared" si="41"/>
        <v>1.9707065117065057</v>
      </c>
      <c r="AH54">
        <f t="shared" si="42"/>
        <v>147.31908435428505</v>
      </c>
      <c r="AI54">
        <f t="shared" si="43"/>
        <v>146.08704802673941</v>
      </c>
      <c r="AJ54">
        <f t="shared" si="22"/>
        <v>3.5965469684342</v>
      </c>
      <c r="AK54">
        <f t="shared" si="23"/>
        <v>17.655761052431277</v>
      </c>
    </row>
    <row r="55" spans="1:37" x14ac:dyDescent="0.2">
      <c r="A55" s="1">
        <v>35092</v>
      </c>
      <c r="B55">
        <v>5030</v>
      </c>
      <c r="C55">
        <v>9594.4</v>
      </c>
      <c r="D55">
        <f t="shared" si="11"/>
        <v>5.03</v>
      </c>
      <c r="E55">
        <f t="shared" si="11"/>
        <v>9.5944000000000003</v>
      </c>
      <c r="F55">
        <v>0</v>
      </c>
      <c r="G55">
        <v>0</v>
      </c>
      <c r="H55">
        <f t="shared" si="25"/>
        <v>1.5301405949031531E-10</v>
      </c>
      <c r="I55">
        <f t="shared" si="26"/>
        <v>4.4818082265250316E-17</v>
      </c>
      <c r="J55">
        <f t="shared" ref="J55:J64" si="44">$P$9^(M55-$M$54)</f>
        <v>0.57924954368354908</v>
      </c>
      <c r="K55">
        <f t="shared" si="27"/>
        <v>0.45279212099061122</v>
      </c>
      <c r="M55">
        <v>43</v>
      </c>
      <c r="N55">
        <f t="shared" si="24"/>
        <v>189.36400000000006</v>
      </c>
      <c r="O55">
        <f t="shared" si="28"/>
        <v>0.12579064060418266</v>
      </c>
      <c r="P55">
        <f t="shared" si="29"/>
        <v>1</v>
      </c>
      <c r="Q55">
        <f t="shared" si="30"/>
        <v>9.3138195217476238E-2</v>
      </c>
      <c r="R55">
        <f t="shared" si="38"/>
        <v>2.3735236723976261E-4</v>
      </c>
      <c r="S55">
        <f t="shared" si="39"/>
        <v>0</v>
      </c>
      <c r="T55">
        <f t="shared" si="40"/>
        <v>2.0828893675864935E-3</v>
      </c>
      <c r="U55">
        <f t="shared" si="15"/>
        <v>9.7554575129012847E-2</v>
      </c>
      <c r="V55">
        <f t="shared" si="16"/>
        <v>2.0727456846160726E-3</v>
      </c>
      <c r="W55">
        <f t="shared" si="31"/>
        <v>-31.079772098641715</v>
      </c>
      <c r="X55">
        <f t="shared" si="32"/>
        <v>251.58128120836531</v>
      </c>
      <c r="Y55">
        <f t="shared" si="33"/>
        <v>2000</v>
      </c>
      <c r="Z55">
        <f t="shared" si="34"/>
        <v>186.27639043495248</v>
      </c>
      <c r="AA55">
        <f t="shared" si="35"/>
        <v>0.47470473447952521</v>
      </c>
      <c r="AB55">
        <f t="shared" si="36"/>
        <v>0</v>
      </c>
      <c r="AC55">
        <f t="shared" si="37"/>
        <v>4.1657787351729869</v>
      </c>
      <c r="AD55">
        <f t="shared" si="17"/>
        <v>195.10915025802569</v>
      </c>
      <c r="AE55">
        <f t="shared" si="18"/>
        <v>4.145491369232146</v>
      </c>
      <c r="AF55">
        <f t="array" ref="AF55">EXP(SUMPRODUCT(TRANSPOSE(N$4:N$10),E55:K55))</f>
        <v>0.85492901055767334</v>
      </c>
      <c r="AG55">
        <f t="shared" si="41"/>
        <v>1.9746940546372747</v>
      </c>
      <c r="AH55">
        <f t="shared" si="42"/>
        <v>151.67217377549247</v>
      </c>
      <c r="AI55">
        <f t="shared" si="43"/>
        <v>149.59753149517979</v>
      </c>
      <c r="AJ55">
        <f t="shared" si="22"/>
        <v>3.0339189381432741</v>
      </c>
      <c r="AK55">
        <f t="shared" si="23"/>
        <v>17.584664627591536</v>
      </c>
    </row>
    <row r="56" spans="1:37" x14ac:dyDescent="0.2">
      <c r="A56" s="1">
        <v>35099</v>
      </c>
      <c r="B56">
        <v>5580</v>
      </c>
      <c r="C56">
        <v>9960.7000000000007</v>
      </c>
      <c r="D56">
        <f t="shared" si="11"/>
        <v>5.58</v>
      </c>
      <c r="E56">
        <f t="shared" si="11"/>
        <v>9.960700000000001</v>
      </c>
      <c r="F56">
        <v>0</v>
      </c>
      <c r="G56">
        <v>0</v>
      </c>
      <c r="H56">
        <f t="shared" si="25"/>
        <v>8.3071835372501476E-11</v>
      </c>
      <c r="I56">
        <f t="shared" si="26"/>
        <v>8.7226187336805446E-18</v>
      </c>
      <c r="J56">
        <f t="shared" si="44"/>
        <v>0.33553003385759983</v>
      </c>
      <c r="K56">
        <f t="shared" si="27"/>
        <v>0.43217298685828642</v>
      </c>
      <c r="M56">
        <v>44</v>
      </c>
      <c r="N56">
        <f t="shared" si="24"/>
        <v>194.94400000000007</v>
      </c>
      <c r="O56">
        <f t="shared" si="28"/>
        <v>0.12610515459825822</v>
      </c>
      <c r="P56">
        <f t="shared" si="29"/>
        <v>1</v>
      </c>
      <c r="Q56">
        <f t="shared" si="30"/>
        <v>9.6198235046688119E-2</v>
      </c>
      <c r="R56">
        <f t="shared" si="38"/>
        <v>3.1451399407556035E-4</v>
      </c>
      <c r="S56">
        <f t="shared" si="39"/>
        <v>0</v>
      </c>
      <c r="T56">
        <f t="shared" si="40"/>
        <v>3.0600398292118802E-3</v>
      </c>
      <c r="U56">
        <f t="shared" si="15"/>
        <v>0.10059971254512247</v>
      </c>
      <c r="V56">
        <f t="shared" si="16"/>
        <v>3.0451374161096253E-3</v>
      </c>
      <c r="W56">
        <f t="shared" si="31"/>
        <v>-32.331687617205816</v>
      </c>
      <c r="X56">
        <f t="shared" si="32"/>
        <v>252.21030919651645</v>
      </c>
      <c r="Y56">
        <f t="shared" si="33"/>
        <v>2000</v>
      </c>
      <c r="Z56">
        <f t="shared" si="34"/>
        <v>192.39647009337625</v>
      </c>
      <c r="AA56">
        <f t="shared" si="35"/>
        <v>0.62902798815112071</v>
      </c>
      <c r="AB56">
        <f t="shared" si="36"/>
        <v>0</v>
      </c>
      <c r="AC56">
        <f t="shared" si="37"/>
        <v>6.1200796584237604</v>
      </c>
      <c r="AD56">
        <f t="shared" si="17"/>
        <v>201.19942509024494</v>
      </c>
      <c r="AE56">
        <f t="shared" si="18"/>
        <v>6.0902748322192499</v>
      </c>
      <c r="AF56">
        <f t="array" ref="AF56">EXP(SUMPRODUCT(TRANSPOSE(N$4:N$10),E56:K56))</f>
        <v>1.1565345761657158</v>
      </c>
      <c r="AG56">
        <f t="shared" si="41"/>
        <v>1.9799795885387779</v>
      </c>
      <c r="AH56">
        <f t="shared" si="42"/>
        <v>157.60956361042932</v>
      </c>
      <c r="AI56">
        <f t="shared" si="43"/>
        <v>154.76954718610463</v>
      </c>
      <c r="AJ56">
        <f t="shared" si="22"/>
        <v>3.208831813364283</v>
      </c>
      <c r="AK56">
        <f t="shared" si="23"/>
        <v>9.1447102548252648</v>
      </c>
    </row>
    <row r="57" spans="1:37" x14ac:dyDescent="0.2">
      <c r="A57" s="1">
        <v>35106</v>
      </c>
      <c r="B57">
        <v>6933</v>
      </c>
      <c r="C57">
        <v>10371.700000000001</v>
      </c>
      <c r="D57">
        <f t="shared" si="11"/>
        <v>6.9329999999999998</v>
      </c>
      <c r="E57">
        <f t="shared" si="11"/>
        <v>10.371700000000001</v>
      </c>
      <c r="F57">
        <v>0</v>
      </c>
      <c r="G57">
        <v>0</v>
      </c>
      <c r="H57">
        <f t="shared" si="25"/>
        <v>4.5099972219172226E-11</v>
      </c>
      <c r="I57">
        <f t="shared" si="26"/>
        <v>1.6976201061629664E-18</v>
      </c>
      <c r="J57">
        <f t="shared" si="44"/>
        <v>0.19435561900414047</v>
      </c>
      <c r="K57">
        <f t="shared" si="27"/>
        <v>0.41249280168875863</v>
      </c>
      <c r="M57">
        <v>45</v>
      </c>
      <c r="N57">
        <f t="shared" si="24"/>
        <v>201.87700000000007</v>
      </c>
      <c r="O57">
        <f t="shared" si="28"/>
        <v>0.12648208462569521</v>
      </c>
      <c r="P57">
        <f t="shared" si="29"/>
        <v>1</v>
      </c>
      <c r="Q57">
        <f t="shared" si="30"/>
        <v>0.10011541946882296</v>
      </c>
      <c r="R57">
        <f t="shared" si="38"/>
        <v>3.7693002743699466E-4</v>
      </c>
      <c r="S57">
        <f t="shared" si="39"/>
        <v>0</v>
      </c>
      <c r="T57">
        <f t="shared" si="40"/>
        <v>3.9171844221348451E-3</v>
      </c>
      <c r="U57">
        <f t="shared" si="15"/>
        <v>0.1044978202532222</v>
      </c>
      <c r="V57">
        <f t="shared" si="16"/>
        <v>3.8981077080997347E-3</v>
      </c>
      <c r="W57">
        <f t="shared" si="31"/>
        <v>-38.459181635403482</v>
      </c>
      <c r="X57">
        <f t="shared" si="32"/>
        <v>252.96416925139042</v>
      </c>
      <c r="Y57">
        <f t="shared" si="33"/>
        <v>2000</v>
      </c>
      <c r="Z57">
        <f t="shared" si="34"/>
        <v>200.23083893764593</v>
      </c>
      <c r="AA57">
        <f t="shared" si="35"/>
        <v>0.75386005487398933</v>
      </c>
      <c r="AB57">
        <f t="shared" si="36"/>
        <v>0</v>
      </c>
      <c r="AC57">
        <f t="shared" si="37"/>
        <v>7.8343688442696902</v>
      </c>
      <c r="AD57">
        <f t="shared" si="17"/>
        <v>208.99564050644443</v>
      </c>
      <c r="AE57">
        <f t="shared" si="18"/>
        <v>7.7962154161994697</v>
      </c>
      <c r="AF57">
        <f t="array" ref="AF57">EXP(SUMPRODUCT(TRANSPOSE(N$4:N$10),E57:K57))</f>
        <v>1.414474755743387</v>
      </c>
      <c r="AG57">
        <f t="shared" si="41"/>
        <v>1.9863165554815254</v>
      </c>
      <c r="AH57">
        <f t="shared" si="42"/>
        <v>164.92972100594125</v>
      </c>
      <c r="AI57">
        <f t="shared" si="43"/>
        <v>161.41590607893087</v>
      </c>
      <c r="AJ57">
        <f t="shared" si="22"/>
        <v>3.5262266164270137</v>
      </c>
      <c r="AK57">
        <f t="shared" si="23"/>
        <v>12.450820946191691</v>
      </c>
    </row>
    <row r="58" spans="1:37" x14ac:dyDescent="0.2">
      <c r="A58" s="1">
        <v>35113</v>
      </c>
      <c r="B58">
        <v>8967</v>
      </c>
      <c r="C58">
        <v>9660.7000000000007</v>
      </c>
      <c r="D58">
        <f t="shared" si="11"/>
        <v>8.9670000000000005</v>
      </c>
      <c r="E58">
        <f t="shared" si="11"/>
        <v>9.6607000000000003</v>
      </c>
      <c r="F58">
        <v>0</v>
      </c>
      <c r="G58">
        <v>0</v>
      </c>
      <c r="H58">
        <f t="shared" si="25"/>
        <v>2.4484923019329431E-11</v>
      </c>
      <c r="I58">
        <f t="shared" si="26"/>
        <v>3.3039550539115744E-19</v>
      </c>
      <c r="J58">
        <f t="shared" si="44"/>
        <v>0.11258040362048209</v>
      </c>
      <c r="K58">
        <f t="shared" si="27"/>
        <v>0.39370880785946821</v>
      </c>
      <c r="M58">
        <v>46</v>
      </c>
      <c r="N58">
        <f t="shared" si="24"/>
        <v>210.84400000000008</v>
      </c>
      <c r="O58">
        <f t="shared" si="28"/>
        <v>0.12686514878197475</v>
      </c>
      <c r="P58">
        <f t="shared" si="29"/>
        <v>1</v>
      </c>
      <c r="Q58">
        <f t="shared" si="30"/>
        <v>0.10450265530574088</v>
      </c>
      <c r="R58">
        <f t="shared" si="38"/>
        <v>3.8306415627953339E-4</v>
      </c>
      <c r="S58">
        <f t="shared" si="39"/>
        <v>0</v>
      </c>
      <c r="T58">
        <f t="shared" si="40"/>
        <v>4.3872358369179132E-3</v>
      </c>
      <c r="U58">
        <f t="shared" si="15"/>
        <v>0.10886369022046721</v>
      </c>
      <c r="V58">
        <f t="shared" si="16"/>
        <v>4.365869967245012E-3</v>
      </c>
      <c r="W58">
        <f t="shared" si="31"/>
        <v>-48.726120291502845</v>
      </c>
      <c r="X58">
        <f t="shared" si="32"/>
        <v>253.73029756394948</v>
      </c>
      <c r="Y58">
        <f t="shared" si="33"/>
        <v>2000</v>
      </c>
      <c r="Z58">
        <f t="shared" si="34"/>
        <v>209.00531061148175</v>
      </c>
      <c r="AA58">
        <f t="shared" si="35"/>
        <v>0.76612831255906677</v>
      </c>
      <c r="AB58">
        <f t="shared" si="36"/>
        <v>0</v>
      </c>
      <c r="AC58">
        <f t="shared" si="37"/>
        <v>8.7744716738358264</v>
      </c>
      <c r="AD58">
        <f t="shared" si="17"/>
        <v>217.72738044093444</v>
      </c>
      <c r="AE58">
        <f t="shared" si="18"/>
        <v>8.7317399344900242</v>
      </c>
      <c r="AF58">
        <f t="array" ref="AF58">EXP(SUMPRODUCT(TRANSPOSE(N$4:N$10),E58:K58))</f>
        <v>1.4663808299823413</v>
      </c>
      <c r="AG58">
        <f t="shared" si="41"/>
        <v>1.9927594518954397</v>
      </c>
      <c r="AH58">
        <f t="shared" si="42"/>
        <v>172.57833492701624</v>
      </c>
      <c r="AI58">
        <f t="shared" si="43"/>
        <v>168.8942442690572</v>
      </c>
      <c r="AJ58">
        <f t="shared" si="22"/>
        <v>3.2646793083674934</v>
      </c>
      <c r="AK58">
        <f t="shared" si="23"/>
        <v>2.6236206703465634</v>
      </c>
    </row>
    <row r="59" spans="1:37" x14ac:dyDescent="0.2">
      <c r="A59" s="1">
        <v>35120</v>
      </c>
      <c r="B59">
        <v>9443</v>
      </c>
      <c r="C59">
        <v>10335.700000000001</v>
      </c>
      <c r="D59">
        <f t="shared" si="11"/>
        <v>9.4429999999999996</v>
      </c>
      <c r="E59">
        <f t="shared" si="11"/>
        <v>10.335700000000001</v>
      </c>
      <c r="F59">
        <v>0</v>
      </c>
      <c r="G59">
        <v>0</v>
      </c>
      <c r="H59">
        <f t="shared" si="25"/>
        <v>1.329294511200681E-11</v>
      </c>
      <c r="I59">
        <f t="shared" si="26"/>
        <v>6.4302484157900986E-20</v>
      </c>
      <c r="J59">
        <f t="shared" si="44"/>
        <v>6.5212147424874023E-2</v>
      </c>
      <c r="K59">
        <f t="shared" si="27"/>
        <v>0.37578019483375619</v>
      </c>
      <c r="M59">
        <v>47</v>
      </c>
      <c r="N59">
        <f t="shared" si="24"/>
        <v>220.28700000000009</v>
      </c>
      <c r="O59">
        <f t="shared" si="28"/>
        <v>0.12729249216907501</v>
      </c>
      <c r="P59">
        <f t="shared" si="29"/>
        <v>1</v>
      </c>
      <c r="Q59">
        <f t="shared" si="30"/>
        <v>0.10929721718703644</v>
      </c>
      <c r="R59">
        <f t="shared" si="38"/>
        <v>4.273433871002652E-4</v>
      </c>
      <c r="S59">
        <f t="shared" si="39"/>
        <v>0</v>
      </c>
      <c r="T59">
        <f t="shared" si="40"/>
        <v>4.794561881295567E-3</v>
      </c>
      <c r="U59">
        <f t="shared" si="15"/>
        <v>0.11363490255183893</v>
      </c>
      <c r="V59">
        <f t="shared" si="16"/>
        <v>4.7712123313717178E-3</v>
      </c>
      <c r="W59">
        <f t="shared" si="31"/>
        <v>-50.47429723772985</v>
      </c>
      <c r="X59">
        <f t="shared" si="32"/>
        <v>254.58498433815004</v>
      </c>
      <c r="Y59">
        <f t="shared" si="33"/>
        <v>2000</v>
      </c>
      <c r="Z59">
        <f t="shared" si="34"/>
        <v>218.59443437407288</v>
      </c>
      <c r="AA59">
        <f t="shared" si="35"/>
        <v>0.85468677420053041</v>
      </c>
      <c r="AB59">
        <f t="shared" si="36"/>
        <v>0</v>
      </c>
      <c r="AC59">
        <f t="shared" si="37"/>
        <v>9.5891237625911341</v>
      </c>
      <c r="AD59">
        <f t="shared" si="17"/>
        <v>227.26980510367787</v>
      </c>
      <c r="AE59">
        <f t="shared" si="18"/>
        <v>9.5424246627434357</v>
      </c>
      <c r="AF59">
        <f t="array" ref="AF59">EXP(SUMPRODUCT(TRANSPOSE(N$4:N$10),E59:K59))</f>
        <v>1.6680992417379261</v>
      </c>
      <c r="AG59">
        <f t="shared" si="41"/>
        <v>1.9999504333999085</v>
      </c>
      <c r="AH59">
        <f t="shared" si="42"/>
        <v>181.34621176377382</v>
      </c>
      <c r="AI59">
        <f t="shared" si="43"/>
        <v>177.10891121285042</v>
      </c>
      <c r="AJ59">
        <f t="shared" si="22"/>
        <v>3.1698670841573828</v>
      </c>
      <c r="AK59">
        <f t="shared" si="23"/>
        <v>1.0528927538222608</v>
      </c>
    </row>
    <row r="60" spans="1:37" x14ac:dyDescent="0.2">
      <c r="A60" s="1">
        <v>35127</v>
      </c>
      <c r="B60">
        <v>9011</v>
      </c>
      <c r="C60">
        <v>8846.4</v>
      </c>
      <c r="D60">
        <f t="shared" si="11"/>
        <v>9.0109999999999992</v>
      </c>
      <c r="E60">
        <f t="shared" si="11"/>
        <v>8.8463999999999992</v>
      </c>
      <c r="F60">
        <v>0</v>
      </c>
      <c r="G60">
        <v>0</v>
      </c>
      <c r="H60">
        <f t="shared" si="25"/>
        <v>7.2167835533454358E-12</v>
      </c>
      <c r="I60">
        <f t="shared" si="26"/>
        <v>1.2514726748421953E-20</v>
      </c>
      <c r="J60">
        <f t="shared" si="44"/>
        <v>3.7774106638482609E-2</v>
      </c>
      <c r="K60">
        <f t="shared" si="27"/>
        <v>0.35866801049495445</v>
      </c>
      <c r="M60">
        <v>48</v>
      </c>
      <c r="N60">
        <f t="shared" si="24"/>
        <v>229.29800000000009</v>
      </c>
      <c r="O60">
        <f t="shared" si="28"/>
        <v>0.12767451607710056</v>
      </c>
      <c r="P60">
        <f t="shared" si="29"/>
        <v>1</v>
      </c>
      <c r="Q60">
        <f t="shared" si="30"/>
        <v>0.11416415988563056</v>
      </c>
      <c r="R60">
        <f t="shared" si="38"/>
        <v>3.8202390802555275E-4</v>
      </c>
      <c r="S60">
        <f t="shared" si="39"/>
        <v>0</v>
      </c>
      <c r="T60">
        <f t="shared" si="40"/>
        <v>4.8669426985941122E-3</v>
      </c>
      <c r="U60">
        <f t="shared" si="15"/>
        <v>0.11847814320258859</v>
      </c>
      <c r="V60">
        <f t="shared" si="16"/>
        <v>4.8432406507496672E-3</v>
      </c>
      <c r="W60">
        <f t="shared" si="31"/>
        <v>-48.030172920785425</v>
      </c>
      <c r="X60">
        <f t="shared" si="32"/>
        <v>255.34903215420113</v>
      </c>
      <c r="Y60">
        <f t="shared" si="33"/>
        <v>2000</v>
      </c>
      <c r="Z60">
        <f t="shared" si="34"/>
        <v>228.32831977126111</v>
      </c>
      <c r="AA60">
        <f t="shared" si="35"/>
        <v>0.7640478160511055</v>
      </c>
      <c r="AB60">
        <f t="shared" si="36"/>
        <v>0</v>
      </c>
      <c r="AC60">
        <f t="shared" si="37"/>
        <v>9.7338853971882244</v>
      </c>
      <c r="AD60">
        <f t="shared" si="17"/>
        <v>236.9562864051772</v>
      </c>
      <c r="AE60">
        <f t="shared" si="18"/>
        <v>9.6864813014993345</v>
      </c>
      <c r="AF60">
        <f t="array" ref="AF60">EXP(SUMPRODUCT(TRANSPOSE(N$4:N$10),E60:K60))</f>
        <v>1.5199487867835866</v>
      </c>
      <c r="AG60">
        <f t="shared" si="41"/>
        <v>2.0063817976829208</v>
      </c>
      <c r="AH60">
        <f t="shared" si="42"/>
        <v>189.39567833295439</v>
      </c>
      <c r="AI60">
        <f t="shared" si="43"/>
        <v>185.49294018928867</v>
      </c>
      <c r="AJ60">
        <f t="shared" si="22"/>
        <v>3.3398836471216953</v>
      </c>
      <c r="AK60">
        <f t="shared" si="23"/>
        <v>7.4961857895831239</v>
      </c>
    </row>
    <row r="61" spans="1:37" x14ac:dyDescent="0.2">
      <c r="A61" s="1">
        <v>35134</v>
      </c>
      <c r="B61">
        <v>10025</v>
      </c>
      <c r="C61">
        <v>8282.4</v>
      </c>
      <c r="D61">
        <f t="shared" si="11"/>
        <v>10.025</v>
      </c>
      <c r="E61">
        <f t="shared" si="11"/>
        <v>8.2823999999999991</v>
      </c>
      <c r="F61">
        <v>0</v>
      </c>
      <c r="G61">
        <v>0</v>
      </c>
      <c r="H61">
        <f t="shared" si="25"/>
        <v>3.9180154899454388E-12</v>
      </c>
      <c r="I61">
        <f t="shared" si="26"/>
        <v>2.435650622813829E-21</v>
      </c>
      <c r="J61">
        <f t="shared" si="44"/>
        <v>2.1880634033394773E-2</v>
      </c>
      <c r="K61">
        <f t="shared" si="27"/>
        <v>0.34233507651812212</v>
      </c>
      <c r="M61">
        <v>49</v>
      </c>
      <c r="N61">
        <f t="shared" si="24"/>
        <v>239.32300000000009</v>
      </c>
      <c r="O61">
        <f t="shared" si="28"/>
        <v>0.12804217904182391</v>
      </c>
      <c r="P61">
        <f t="shared" si="29"/>
        <v>1</v>
      </c>
      <c r="Q61">
        <f t="shared" si="30"/>
        <v>0.11877570598298748</v>
      </c>
      <c r="R61">
        <f t="shared" si="38"/>
        <v>3.6766296472334759E-4</v>
      </c>
      <c r="S61">
        <f t="shared" si="39"/>
        <v>0</v>
      </c>
      <c r="T61">
        <f t="shared" si="40"/>
        <v>4.6115460973569222E-3</v>
      </c>
      <c r="U61">
        <f t="shared" si="15"/>
        <v>0.12306723103579681</v>
      </c>
      <c r="V61">
        <f t="shared" si="16"/>
        <v>4.5890878332082059E-3</v>
      </c>
      <c r="W61">
        <f t="shared" si="31"/>
        <v>-53.97534188816995</v>
      </c>
      <c r="X61">
        <f t="shared" si="32"/>
        <v>256.08435808364783</v>
      </c>
      <c r="Y61">
        <f t="shared" si="33"/>
        <v>2000</v>
      </c>
      <c r="Z61">
        <f t="shared" si="34"/>
        <v>237.55141196597495</v>
      </c>
      <c r="AA61">
        <f t="shared" si="35"/>
        <v>0.73532592944669517</v>
      </c>
      <c r="AB61">
        <f t="shared" si="36"/>
        <v>0</v>
      </c>
      <c r="AC61">
        <f t="shared" si="37"/>
        <v>9.2230921947138444</v>
      </c>
      <c r="AD61">
        <f t="shared" si="17"/>
        <v>246.13446207159362</v>
      </c>
      <c r="AE61">
        <f t="shared" si="18"/>
        <v>9.1781756664164114</v>
      </c>
      <c r="AF61">
        <f t="array" ref="AF61">EXP(SUMPRODUCT(TRANSPOSE(N$4:N$10),E61:K61))</f>
        <v>1.4903848438512122</v>
      </c>
      <c r="AG61">
        <f t="shared" si="41"/>
        <v>2.0125740560544489</v>
      </c>
      <c r="AH61">
        <f t="shared" si="42"/>
        <v>197.34690474826934</v>
      </c>
      <c r="AI61">
        <f t="shared" si="43"/>
        <v>193.47962077569611</v>
      </c>
      <c r="AJ61">
        <f t="shared" si="22"/>
        <v>2.8461376765265025</v>
      </c>
      <c r="AK61">
        <f t="shared" si="23"/>
        <v>8.447125522030813</v>
      </c>
    </row>
    <row r="62" spans="1:37" x14ac:dyDescent="0.2">
      <c r="A62" s="1">
        <v>35141</v>
      </c>
      <c r="B62">
        <v>10601</v>
      </c>
      <c r="C62">
        <v>8033.3</v>
      </c>
      <c r="D62">
        <f t="shared" si="11"/>
        <v>10.601000000000001</v>
      </c>
      <c r="E62">
        <f t="shared" si="11"/>
        <v>8.0333000000000006</v>
      </c>
      <c r="F62">
        <v>0</v>
      </c>
      <c r="G62">
        <v>0</v>
      </c>
      <c r="H62">
        <f t="shared" si="25"/>
        <v>2.12710347566629E-12</v>
      </c>
      <c r="I62">
        <f t="shared" si="26"/>
        <v>4.7403303928800826E-22</v>
      </c>
      <c r="J62">
        <f t="shared" si="44"/>
        <v>1.2674347279350658E-2</v>
      </c>
      <c r="K62">
        <f t="shared" si="27"/>
        <v>0.32674590759556216</v>
      </c>
      <c r="M62">
        <v>50</v>
      </c>
      <c r="N62">
        <f t="shared" si="24"/>
        <v>249.92400000000009</v>
      </c>
      <c r="O62">
        <f t="shared" si="28"/>
        <v>0.12840391629958858</v>
      </c>
      <c r="P62">
        <f t="shared" si="29"/>
        <v>1</v>
      </c>
      <c r="Q62">
        <f t="shared" si="30"/>
        <v>0.12335780872182733</v>
      </c>
      <c r="R62">
        <f t="shared" si="38"/>
        <v>3.6173725776467158E-4</v>
      </c>
      <c r="S62">
        <f t="shared" si="39"/>
        <v>0</v>
      </c>
      <c r="T62">
        <f t="shared" si="40"/>
        <v>4.582102738839855E-3</v>
      </c>
      <c r="U62">
        <f t="shared" si="15"/>
        <v>0.12762701889966932</v>
      </c>
      <c r="V62">
        <f t="shared" si="16"/>
        <v>4.5597878638725187E-3</v>
      </c>
      <c r="W62">
        <f t="shared" si="31"/>
        <v>-57.144469761934459</v>
      </c>
      <c r="X62">
        <f t="shared" si="32"/>
        <v>256.80783259917717</v>
      </c>
      <c r="Y62">
        <f t="shared" si="33"/>
        <v>2000</v>
      </c>
      <c r="Z62">
        <f t="shared" si="34"/>
        <v>246.71561744365468</v>
      </c>
      <c r="AA62">
        <f t="shared" si="35"/>
        <v>0.72347451552934317</v>
      </c>
      <c r="AB62">
        <f t="shared" si="36"/>
        <v>0</v>
      </c>
      <c r="AC62">
        <f t="shared" si="37"/>
        <v>9.1642054776797099</v>
      </c>
      <c r="AD62">
        <f t="shared" si="17"/>
        <v>255.25403779933865</v>
      </c>
      <c r="AE62">
        <f t="shared" si="18"/>
        <v>9.1195757277450369</v>
      </c>
      <c r="AF62">
        <f t="array" ref="AF62">EXP(SUMPRODUCT(TRANSPOSE(N$4:N$10),E62:K62))</f>
        <v>1.4934311358924302</v>
      </c>
      <c r="AG62">
        <f t="shared" si="41"/>
        <v>2.0186690611225893</v>
      </c>
      <c r="AH62">
        <f t="shared" si="42"/>
        <v>205.37205517586213</v>
      </c>
      <c r="AI62">
        <f t="shared" si="43"/>
        <v>201.45681240499167</v>
      </c>
      <c r="AJ62">
        <f t="shared" si="22"/>
        <v>2.1326634494240464</v>
      </c>
      <c r="AK62">
        <f t="shared" si="23"/>
        <v>13.97438234369365</v>
      </c>
    </row>
    <row r="63" spans="1:37" x14ac:dyDescent="0.2">
      <c r="A63" s="1">
        <v>35148</v>
      </c>
      <c r="B63">
        <v>11083</v>
      </c>
      <c r="C63">
        <v>6769.2</v>
      </c>
      <c r="D63">
        <f t="shared" si="11"/>
        <v>11.083</v>
      </c>
      <c r="E63">
        <f t="shared" si="11"/>
        <v>6.7691999999999997</v>
      </c>
      <c r="F63">
        <v>0</v>
      </c>
      <c r="G63">
        <v>0</v>
      </c>
      <c r="H63">
        <f t="shared" si="25"/>
        <v>1.1548114620278384E-12</v>
      </c>
      <c r="I63">
        <f t="shared" si="26"/>
        <v>9.225761701283303E-23</v>
      </c>
      <c r="J63">
        <f t="shared" si="44"/>
        <v>7.3416098780507005E-3</v>
      </c>
      <c r="K63">
        <f t="shared" si="27"/>
        <v>0.31186663434062672</v>
      </c>
      <c r="M63">
        <v>51</v>
      </c>
      <c r="N63">
        <f t="shared" si="24"/>
        <v>261.00700000000012</v>
      </c>
      <c r="O63">
        <f t="shared" si="28"/>
        <v>0.12872645084784062</v>
      </c>
      <c r="P63">
        <f t="shared" si="29"/>
        <v>1</v>
      </c>
      <c r="Q63">
        <f t="shared" si="30"/>
        <v>0.12773625875495442</v>
      </c>
      <c r="R63">
        <f t="shared" si="38"/>
        <v>3.2253454825204031E-4</v>
      </c>
      <c r="S63">
        <f t="shared" si="39"/>
        <v>0</v>
      </c>
      <c r="T63">
        <f t="shared" si="40"/>
        <v>4.3784500331270904E-3</v>
      </c>
      <c r="U63">
        <f t="shared" si="15"/>
        <v>0.13198414584677923</v>
      </c>
      <c r="V63">
        <f t="shared" si="16"/>
        <v>4.3571269471099159E-3</v>
      </c>
      <c r="W63">
        <f t="shared" si="31"/>
        <v>-60.246549573911771</v>
      </c>
      <c r="X63">
        <f t="shared" si="32"/>
        <v>257.45290169568125</v>
      </c>
      <c r="Y63">
        <f t="shared" si="33"/>
        <v>2000</v>
      </c>
      <c r="Z63">
        <f t="shared" si="34"/>
        <v>255.47251750990884</v>
      </c>
      <c r="AA63">
        <f t="shared" si="35"/>
        <v>0.64506909650408062</v>
      </c>
      <c r="AB63">
        <f t="shared" si="36"/>
        <v>0</v>
      </c>
      <c r="AC63">
        <f t="shared" si="37"/>
        <v>8.7569000662541807</v>
      </c>
      <c r="AD63">
        <f t="shared" si="17"/>
        <v>263.96829169355846</v>
      </c>
      <c r="AE63">
        <f t="shared" si="18"/>
        <v>8.7142538942198318</v>
      </c>
      <c r="AF63">
        <f t="array" ref="AF63">EXP(SUMPRODUCT(TRANSPOSE(N$4:N$10),E63:K63))</f>
        <v>1.3556425237667675</v>
      </c>
      <c r="AG63">
        <f t="shared" si="41"/>
        <v>2.0241056631721683</v>
      </c>
      <c r="AH63">
        <f t="shared" si="42"/>
        <v>212.70845169773153</v>
      </c>
      <c r="AI63">
        <f t="shared" si="43"/>
        <v>209.11850916370756</v>
      </c>
      <c r="AJ63">
        <f t="shared" si="22"/>
        <v>1.1345640896827809</v>
      </c>
      <c r="AK63">
        <f t="shared" si="23"/>
        <v>21.372788105929516</v>
      </c>
    </row>
    <row r="64" spans="1:37" x14ac:dyDescent="0.2">
      <c r="A64" s="1">
        <v>35155</v>
      </c>
      <c r="B64">
        <v>11136</v>
      </c>
      <c r="C64">
        <v>5454</v>
      </c>
      <c r="D64">
        <f t="shared" si="11"/>
        <v>11.135999999999999</v>
      </c>
      <c r="E64">
        <f t="shared" si="11"/>
        <v>5.4539999999999997</v>
      </c>
      <c r="F64">
        <v>0</v>
      </c>
      <c r="G64">
        <v>0</v>
      </c>
      <c r="H64">
        <f t="shared" si="25"/>
        <v>6.2695093496245788E-13</v>
      </c>
      <c r="I64">
        <f t="shared" si="26"/>
        <v>1.7955431776803354E-23</v>
      </c>
      <c r="J64">
        <f t="shared" si="44"/>
        <v>4.2526241717635044E-3</v>
      </c>
      <c r="K64">
        <f t="shared" si="27"/>
        <v>0.29766492970230901</v>
      </c>
      <c r="M64">
        <v>52</v>
      </c>
      <c r="N64">
        <f t="shared" si="24"/>
        <v>272.14300000000014</v>
      </c>
      <c r="O64">
        <f t="shared" si="28"/>
        <v>0.12901193415686585</v>
      </c>
      <c r="P64">
        <f t="shared" si="29"/>
        <v>1</v>
      </c>
      <c r="Q64">
        <f t="shared" si="30"/>
        <v>0.13170529779458773</v>
      </c>
      <c r="R64">
        <f t="shared" si="38"/>
        <v>2.8548330902522512E-4</v>
      </c>
      <c r="S64">
        <f t="shared" si="39"/>
        <v>0</v>
      </c>
      <c r="T64">
        <f t="shared" si="40"/>
        <v>3.9690390396333042E-3</v>
      </c>
      <c r="U64">
        <f t="shared" si="15"/>
        <v>0.1359338556347689</v>
      </c>
      <c r="V64">
        <f t="shared" si="16"/>
        <v>3.9497097879896649E-3</v>
      </c>
      <c r="W64">
        <f t="shared" si="31"/>
        <v>-61.627884307482319</v>
      </c>
      <c r="X64">
        <f t="shared" si="32"/>
        <v>258.02386831373167</v>
      </c>
      <c r="Y64">
        <f t="shared" si="33"/>
        <v>2000</v>
      </c>
      <c r="Z64">
        <f t="shared" si="34"/>
        <v>263.41059558917544</v>
      </c>
      <c r="AA64">
        <f t="shared" si="35"/>
        <v>0.57096661805045024</v>
      </c>
      <c r="AB64">
        <f t="shared" si="36"/>
        <v>0</v>
      </c>
      <c r="AC64">
        <f t="shared" si="37"/>
        <v>7.9380780792666084</v>
      </c>
      <c r="AD64">
        <f t="shared" si="17"/>
        <v>271.86771126953778</v>
      </c>
      <c r="AE64">
        <f t="shared" si="18"/>
        <v>7.8994195759793309</v>
      </c>
      <c r="AF64">
        <f t="array" ref="AF64">EXP(SUMPRODUCT(TRANSPOSE(N$4:N$10),E64:K64))</f>
        <v>1.2211205255702287</v>
      </c>
      <c r="AG64">
        <f t="shared" si="41"/>
        <v>2.0289194134763773</v>
      </c>
      <c r="AH64">
        <f t="shared" si="42"/>
        <v>219.36280080679077</v>
      </c>
      <c r="AI64">
        <f t="shared" si="43"/>
        <v>216.09709810455777</v>
      </c>
      <c r="AJ64">
        <f t="shared" si="22"/>
        <v>0.10115591084920941</v>
      </c>
      <c r="AK64">
        <f t="shared" si="23"/>
        <v>29.064120186967209</v>
      </c>
    </row>
    <row r="65" spans="13:23" x14ac:dyDescent="0.2">
      <c r="M65" s="3" t="s">
        <v>10</v>
      </c>
      <c r="W65">
        <f>(B2-N64)*LN(1-U64)</f>
        <v>-252.45020076888107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opLeftCell="F1" workbookViewId="0">
      <selection activeCell="I3" sqref="I1:K3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32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>
        <v>96.945743873569029</v>
      </c>
      <c r="O1">
        <v>1.000000000000001E-4</v>
      </c>
    </row>
    <row r="2" spans="1:32" x14ac:dyDescent="0.2">
      <c r="A2" s="2" t="s">
        <v>12</v>
      </c>
      <c r="B2">
        <f>B1/1000</f>
        <v>2000</v>
      </c>
      <c r="I2" s="2" t="s">
        <v>87</v>
      </c>
      <c r="J2">
        <f>CORREL(Z14:Z65,N14:N65)</f>
        <v>0.99911135112194549</v>
      </c>
      <c r="K2">
        <f>CORREL(AA14:AA65,D14:D65)</f>
        <v>0.86419124548423221</v>
      </c>
      <c r="M2" s="2" t="s">
        <v>14</v>
      </c>
      <c r="N2">
        <v>42579.650167634849</v>
      </c>
      <c r="O2">
        <v>0.11692588468419389</v>
      </c>
    </row>
    <row r="3" spans="1:32" x14ac:dyDescent="0.2">
      <c r="I3" s="2" t="s">
        <v>88</v>
      </c>
      <c r="J3">
        <f>AVERAGE(AE14:AE65)</f>
        <v>2.0615992021679057</v>
      </c>
      <c r="K3">
        <f>AVERAGE(AF14:AF65)</f>
        <v>17.831563689863593</v>
      </c>
      <c r="M3" s="2" t="s">
        <v>19</v>
      </c>
      <c r="N3">
        <v>1.0349246786093014</v>
      </c>
      <c r="O3" s="2">
        <v>9.7158637063486458E-2</v>
      </c>
    </row>
    <row r="4" spans="1:32" x14ac:dyDescent="0.2">
      <c r="M4" s="2" t="s">
        <v>39</v>
      </c>
      <c r="N4">
        <v>0.99999000000000005</v>
      </c>
    </row>
    <row r="5" spans="1:32" x14ac:dyDescent="0.2">
      <c r="M5" s="2" t="s">
        <v>16</v>
      </c>
      <c r="N5">
        <v>3.3847422171140805E-2</v>
      </c>
    </row>
    <row r="6" spans="1:32" x14ac:dyDescent="0.2">
      <c r="M6" s="2" t="s">
        <v>22</v>
      </c>
      <c r="N6">
        <v>0.18305203179671134</v>
      </c>
    </row>
    <row r="7" spans="1:32" x14ac:dyDescent="0.2">
      <c r="M7" s="2" t="s">
        <v>23</v>
      </c>
      <c r="N7">
        <v>0.60357453918701331</v>
      </c>
    </row>
    <row r="8" spans="1:32" x14ac:dyDescent="0.2">
      <c r="M8" s="2" t="s">
        <v>35</v>
      </c>
      <c r="N8">
        <v>-2.9258634524978129E-2</v>
      </c>
      <c r="O8" s="2" t="s">
        <v>48</v>
      </c>
      <c r="P8">
        <v>4.3903893387827374E-2</v>
      </c>
    </row>
    <row r="9" spans="1:32" x14ac:dyDescent="0.2">
      <c r="M9" s="2" t="s">
        <v>36</v>
      </c>
      <c r="N9">
        <v>-0.46919340646002855</v>
      </c>
      <c r="O9" s="2" t="s">
        <v>49</v>
      </c>
      <c r="P9" s="2">
        <v>0.38892106403996235</v>
      </c>
    </row>
    <row r="10" spans="1:32" x14ac:dyDescent="0.2">
      <c r="M10" s="2" t="s">
        <v>37</v>
      </c>
      <c r="N10">
        <v>0.58146656134886598</v>
      </c>
      <c r="O10" s="2" t="s">
        <v>50</v>
      </c>
      <c r="P10">
        <v>0.99999000000000005</v>
      </c>
    </row>
    <row r="11" spans="1:32" x14ac:dyDescent="0.2">
      <c r="M11" s="2" t="s">
        <v>38</v>
      </c>
      <c r="N11">
        <v>-0.89793866335499839</v>
      </c>
      <c r="O11" s="2" t="s">
        <v>51</v>
      </c>
      <c r="P11">
        <v>0.95086471937785966</v>
      </c>
    </row>
    <row r="12" spans="1:32" x14ac:dyDescent="0.2">
      <c r="O12">
        <v>1</v>
      </c>
      <c r="Q12">
        <v>2</v>
      </c>
      <c r="S12" s="2" t="s">
        <v>42</v>
      </c>
      <c r="U12">
        <f>SUM(U14:U66)</f>
        <v>-1845.2585972634831</v>
      </c>
      <c r="V12">
        <v>1</v>
      </c>
      <c r="X12">
        <v>2</v>
      </c>
      <c r="Z12" s="2" t="s">
        <v>42</v>
      </c>
    </row>
    <row r="13" spans="1:32" x14ac:dyDescent="0.2">
      <c r="A13" t="s">
        <v>1</v>
      </c>
      <c r="B13" t="s">
        <v>2</v>
      </c>
      <c r="C13" t="s">
        <v>0</v>
      </c>
      <c r="D13" s="2" t="s">
        <v>8</v>
      </c>
      <c r="E13" s="2" t="s">
        <v>9</v>
      </c>
      <c r="F13" s="2" t="s">
        <v>20</v>
      </c>
      <c r="G13" s="2" t="s">
        <v>21</v>
      </c>
      <c r="H13" s="2" t="s">
        <v>32</v>
      </c>
      <c r="I13" s="2" t="s">
        <v>33</v>
      </c>
      <c r="J13" s="2" t="s">
        <v>34</v>
      </c>
      <c r="K13" s="2" t="s">
        <v>31</v>
      </c>
      <c r="M13" s="2" t="s">
        <v>1</v>
      </c>
      <c r="N13" s="2" t="s">
        <v>3</v>
      </c>
      <c r="O13" s="2" t="s">
        <v>6</v>
      </c>
      <c r="P13" s="2" t="s">
        <v>15</v>
      </c>
      <c r="Q13" s="2" t="s">
        <v>6</v>
      </c>
      <c r="R13" s="2" t="s">
        <v>15</v>
      </c>
      <c r="S13" s="2" t="s">
        <v>6</v>
      </c>
      <c r="T13" s="2" t="s">
        <v>15</v>
      </c>
      <c r="U13" s="2" t="s">
        <v>7</v>
      </c>
      <c r="V13" s="2" t="s">
        <v>28</v>
      </c>
      <c r="W13" s="2" t="s">
        <v>26</v>
      </c>
      <c r="X13" s="2" t="s">
        <v>28</v>
      </c>
      <c r="Y13" s="2" t="s">
        <v>26</v>
      </c>
      <c r="Z13" s="2" t="s">
        <v>28</v>
      </c>
      <c r="AA13" s="2" t="s">
        <v>26</v>
      </c>
      <c r="AB13" s="2" t="s">
        <v>17</v>
      </c>
      <c r="AC13" s="2" t="s">
        <v>41</v>
      </c>
      <c r="AD13" s="2" t="s">
        <v>40</v>
      </c>
      <c r="AE13" s="2" t="s">
        <v>91</v>
      </c>
      <c r="AF13" s="2" t="s">
        <v>92</v>
      </c>
    </row>
    <row r="14" spans="1:32" x14ac:dyDescent="0.2">
      <c r="A14" s="1">
        <v>34798</v>
      </c>
      <c r="B14">
        <v>5250</v>
      </c>
      <c r="C14">
        <v>1709.8</v>
      </c>
      <c r="D14">
        <f>B14/1000</f>
        <v>5.25</v>
      </c>
      <c r="E14">
        <f>C14/1000</f>
        <v>1.7098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1</v>
      </c>
      <c r="N14">
        <f>D14</f>
        <v>5.25</v>
      </c>
      <c r="O14">
        <f>1-($N$2/($N$2+AC14))^$N$1</f>
        <v>2.4095233412383399E-3</v>
      </c>
      <c r="P14">
        <f>O14</f>
        <v>2.4095233412383399E-3</v>
      </c>
      <c r="Q14">
        <f>1-($O$2/($O$2+AD14))^$O$1</f>
        <v>2.3084971883369221E-4</v>
      </c>
      <c r="R14">
        <f>Q14</f>
        <v>2.3084971883369221E-4</v>
      </c>
      <c r="S14">
        <f>$N$4*O14+(1-$N$4)*Q14</f>
        <v>2.4095015545021158E-3</v>
      </c>
      <c r="T14">
        <f>$N$4*P14+(1-$N$4)*R14</f>
        <v>2.4095015545021158E-3</v>
      </c>
      <c r="U14">
        <f>D14*LN(T14)</f>
        <v>-31.648760727825255</v>
      </c>
      <c r="V14">
        <f t="shared" ref="V14:V45" si="0">$B$2*O14</f>
        <v>4.8190466824766798</v>
      </c>
      <c r="W14">
        <f t="shared" ref="W14:W45" si="1">$B$2*P14</f>
        <v>4.8190466824766798</v>
      </c>
      <c r="X14">
        <f t="shared" ref="X14:X45" si="2">$B$2*Q14</f>
        <v>0.46169943766738442</v>
      </c>
      <c r="Y14">
        <f t="shared" ref="Y14:Y45" si="3">$B$2*R14</f>
        <v>0.46169943766738442</v>
      </c>
      <c r="Z14">
        <f>$N$4*V14+(1-$N$4)*X14</f>
        <v>4.8190031090042327</v>
      </c>
      <c r="AA14">
        <f>$N$4*W14+(1-$N$4)*Y14</f>
        <v>4.8190031090042327</v>
      </c>
      <c r="AB14">
        <f t="array" ref="AB14">EXP(SUMPRODUCT(TRANSPOSE(N$5:N$11),E14:K14))</f>
        <v>1.0595797025099902</v>
      </c>
      <c r="AC14" s="4">
        <f>M14^N3*AB14</f>
        <v>1.0595797025099902</v>
      </c>
      <c r="AD14">
        <f>M14^O3*AB14</f>
        <v>1.0595797025099902</v>
      </c>
      <c r="AE14">
        <f>100*ABS(Z14-N14)/N14</f>
        <v>8.2094645903955694</v>
      </c>
      <c r="AF14">
        <f>100*ABS(AA14-D14)/D14</f>
        <v>8.2094645903955694</v>
      </c>
    </row>
    <row r="15" spans="1:32" x14ac:dyDescent="0.2">
      <c r="A15" s="1">
        <v>34805</v>
      </c>
      <c r="B15">
        <v>5482</v>
      </c>
      <c r="C15">
        <v>2748</v>
      </c>
      <c r="D15">
        <f t="shared" ref="D15:E65" si="4">B15/1000</f>
        <v>5.4820000000000002</v>
      </c>
      <c r="E15">
        <f t="shared" si="4"/>
        <v>2.7480000000000002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</v>
      </c>
      <c r="N15">
        <f>D15+N14</f>
        <v>10.731999999999999</v>
      </c>
      <c r="O15">
        <f t="shared" ref="O15:O65" si="5">1-($N$2/($N$2+AC15))^$N$1</f>
        <v>5.0208812095035027E-3</v>
      </c>
      <c r="P15">
        <f>O15-O14</f>
        <v>2.6113578682651628E-3</v>
      </c>
      <c r="Q15">
        <f t="shared" ref="Q15:Q65" si="6">1-($O$2/($O$2+AD15))^$O$1</f>
        <v>2.3714432498445071E-4</v>
      </c>
      <c r="R15">
        <f>Q15-Q14</f>
        <v>6.2946061507584972E-6</v>
      </c>
      <c r="S15">
        <f t="shared" ref="S15:T65" si="7">$N$4*O15+(1-$N$4)*Q15</f>
        <v>5.0208333721346579E-3</v>
      </c>
      <c r="T15">
        <f t="shared" si="7"/>
        <v>2.6113318176325417E-3</v>
      </c>
      <c r="U15">
        <f t="shared" ref="U15:U65" si="8">D15*LN(T15)</f>
        <v>-32.606359912180835</v>
      </c>
      <c r="V15">
        <f t="shared" si="0"/>
        <v>10.041762419007005</v>
      </c>
      <c r="W15">
        <f t="shared" si="1"/>
        <v>5.2227157365303256</v>
      </c>
      <c r="X15">
        <f t="shared" si="2"/>
        <v>0.47428864996890141</v>
      </c>
      <c r="Y15">
        <f t="shared" si="3"/>
        <v>1.2589212301516994E-2</v>
      </c>
      <c r="Z15">
        <f t="shared" ref="Z15:AA65" si="9">$N$4*V15+(1-$N$4)*X15</f>
        <v>10.041666744269316</v>
      </c>
      <c r="AA15">
        <f t="shared" si="9"/>
        <v>5.2226636352650839</v>
      </c>
      <c r="AB15">
        <f t="array" ref="AB15">EXP(SUMPRODUCT(TRANSPOSE(N$5:N$11),E15:K15))</f>
        <v>1.0974756908188417</v>
      </c>
      <c r="AC15">
        <f>AC14+(M15^$N$3-M14^$N$3)*AB15</f>
        <v>2.2108390191306615</v>
      </c>
      <c r="AD15">
        <f>AD14+(M15^$O$3-M14^$O$3)*AB15</f>
        <v>1.1360350178183749</v>
      </c>
      <c r="AE15">
        <f t="shared" ref="AE15:AE65" si="10">100*ABS(Z15-N15)/N15</f>
        <v>6.4324753608897103</v>
      </c>
      <c r="AF15">
        <f t="shared" ref="AF15:AF65" si="11">100*ABS(AA15-D15)/D15</f>
        <v>4.7306888860801948</v>
      </c>
    </row>
    <row r="16" spans="1:32" x14ac:dyDescent="0.2">
      <c r="A16" s="1">
        <v>34812</v>
      </c>
      <c r="B16">
        <v>4980</v>
      </c>
      <c r="C16">
        <v>4595.8999999999996</v>
      </c>
      <c r="D16">
        <f t="shared" si="4"/>
        <v>4.9800000000000004</v>
      </c>
      <c r="E16">
        <f t="shared" si="4"/>
        <v>4.5958999999999994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3</v>
      </c>
      <c r="N16">
        <f t="shared" ref="N16:N65" si="12">D16+N15</f>
        <v>15.712</v>
      </c>
      <c r="O16">
        <f t="shared" si="5"/>
        <v>7.8442089714753083E-3</v>
      </c>
      <c r="P16">
        <f t="shared" ref="P16:P65" si="13">O16-O15</f>
        <v>2.8233277619718056E-3</v>
      </c>
      <c r="Q16">
        <f t="shared" si="6"/>
        <v>2.4107277951279649E-4</v>
      </c>
      <c r="R16">
        <f t="shared" ref="R16:R65" si="14">Q16-Q15</f>
        <v>3.9284545283457817E-6</v>
      </c>
      <c r="S16">
        <f t="shared" si="7"/>
        <v>7.8441329401133884E-3</v>
      </c>
      <c r="T16">
        <f t="shared" si="7"/>
        <v>2.8232995679787314E-3</v>
      </c>
      <c r="U16">
        <f t="shared" si="8"/>
        <v>-29.231848111887974</v>
      </c>
      <c r="V16">
        <f t="shared" si="0"/>
        <v>15.688417942950617</v>
      </c>
      <c r="W16">
        <f t="shared" si="1"/>
        <v>5.6466555239436111</v>
      </c>
      <c r="X16">
        <f t="shared" si="2"/>
        <v>0.48214555902559297</v>
      </c>
      <c r="Y16">
        <f t="shared" si="3"/>
        <v>7.8569090566915634E-3</v>
      </c>
      <c r="Z16">
        <f t="shared" si="9"/>
        <v>15.688265880226778</v>
      </c>
      <c r="AA16">
        <f t="shared" si="9"/>
        <v>5.6465991359574623</v>
      </c>
      <c r="AB16">
        <f t="array" ref="AB16">EXP(SUMPRODUCT(TRANSPOSE(N$5:N$11),E16:K16))</f>
        <v>1.1683112937949962</v>
      </c>
      <c r="AC16">
        <f t="shared" ref="AC16:AC65" si="15">AC15+(M16^$N$3-M15^$N$3)*AB16</f>
        <v>3.4589881796392552</v>
      </c>
      <c r="AD16">
        <f t="shared" ref="AD16:AD65" si="16">AD15+(M16^$O$3-M15^$O$3)*AB16</f>
        <v>1.1862488788461634</v>
      </c>
      <c r="AE16">
        <f t="shared" si="10"/>
        <v>0.1510572796157186</v>
      </c>
      <c r="AF16">
        <f t="shared" si="11"/>
        <v>13.385524818422928</v>
      </c>
    </row>
    <row r="17" spans="1:32" x14ac:dyDescent="0.2">
      <c r="A17" s="1">
        <v>34819</v>
      </c>
      <c r="B17">
        <v>5517</v>
      </c>
      <c r="C17">
        <v>6801.8</v>
      </c>
      <c r="D17">
        <f t="shared" si="4"/>
        <v>5.5170000000000003</v>
      </c>
      <c r="E17">
        <f t="shared" si="4"/>
        <v>6.8018000000000001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4</v>
      </c>
      <c r="N17">
        <f t="shared" si="12"/>
        <v>21.228999999999999</v>
      </c>
      <c r="O17">
        <f t="shared" si="5"/>
        <v>1.0913488859469189E-2</v>
      </c>
      <c r="P17">
        <f t="shared" si="13"/>
        <v>3.069279887993881E-3</v>
      </c>
      <c r="Q17">
        <f t="shared" si="6"/>
        <v>2.4407317029828679E-4</v>
      </c>
      <c r="R17">
        <f t="shared" si="14"/>
        <v>3.0003907854903034E-6</v>
      </c>
      <c r="S17">
        <f t="shared" si="7"/>
        <v>1.0913382165312298E-2</v>
      </c>
      <c r="T17">
        <f t="shared" si="7"/>
        <v>3.069249225198909E-3</v>
      </c>
      <c r="U17">
        <f t="shared" si="8"/>
        <v>-31.923140125476618</v>
      </c>
      <c r="V17">
        <f t="shared" si="0"/>
        <v>21.82697771893838</v>
      </c>
      <c r="W17">
        <f t="shared" si="1"/>
        <v>6.1385597759877619</v>
      </c>
      <c r="X17">
        <f t="shared" si="2"/>
        <v>0.48814634059657358</v>
      </c>
      <c r="Y17">
        <f t="shared" si="3"/>
        <v>6.0007815709806067E-3</v>
      </c>
      <c r="Z17">
        <f t="shared" si="9"/>
        <v>21.826764330624599</v>
      </c>
      <c r="AA17">
        <f t="shared" si="9"/>
        <v>6.1384984503978179</v>
      </c>
      <c r="AB17">
        <f t="array" ref="AB17">EXP(SUMPRODUCT(TRANSPOSE(N$5:N$11),E17:K17))</f>
        <v>1.2588812077010181</v>
      </c>
      <c r="AC17">
        <f t="shared" si="15"/>
        <v>4.8199464367105875</v>
      </c>
      <c r="AD17">
        <f t="shared" si="16"/>
        <v>1.2259514826329543</v>
      </c>
      <c r="AE17">
        <f t="shared" si="10"/>
        <v>2.8157912790268003</v>
      </c>
      <c r="AF17">
        <f t="shared" si="11"/>
        <v>11.265152263871988</v>
      </c>
    </row>
    <row r="18" spans="1:32" x14ac:dyDescent="0.2">
      <c r="A18" s="1">
        <v>34826</v>
      </c>
      <c r="B18">
        <v>6563</v>
      </c>
      <c r="C18">
        <v>8056.5</v>
      </c>
      <c r="D18">
        <f t="shared" si="4"/>
        <v>6.5629999999999997</v>
      </c>
      <c r="E18">
        <f t="shared" si="4"/>
        <v>8.0564999999999998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5</v>
      </c>
      <c r="N18">
        <f t="shared" si="12"/>
        <v>27.791999999999998</v>
      </c>
      <c r="O18">
        <f t="shared" si="5"/>
        <v>1.4133940343791562E-2</v>
      </c>
      <c r="P18">
        <f t="shared" si="13"/>
        <v>3.220451484322373E-3</v>
      </c>
      <c r="Q18">
        <f t="shared" si="6"/>
        <v>2.4649581882296712E-4</v>
      </c>
      <c r="R18">
        <f t="shared" si="14"/>
        <v>2.4226485246803264E-6</v>
      </c>
      <c r="S18">
        <f t="shared" si="7"/>
        <v>1.4133801469346313E-2</v>
      </c>
      <c r="T18">
        <f t="shared" si="7"/>
        <v>3.2204193040340154E-3</v>
      </c>
      <c r="U18">
        <f t="shared" si="8"/>
        <v>-37.660093463869622</v>
      </c>
      <c r="V18">
        <f t="shared" si="0"/>
        <v>28.267880687583123</v>
      </c>
      <c r="W18">
        <f t="shared" si="1"/>
        <v>6.4409029686447461</v>
      </c>
      <c r="X18">
        <f t="shared" si="2"/>
        <v>0.49299163764593423</v>
      </c>
      <c r="Y18">
        <f t="shared" si="3"/>
        <v>4.8452970493606529E-3</v>
      </c>
      <c r="Z18">
        <f t="shared" si="9"/>
        <v>28.267602938692622</v>
      </c>
      <c r="AA18">
        <f t="shared" si="9"/>
        <v>6.4408386080680309</v>
      </c>
      <c r="AB18">
        <f t="array" ref="AB18">EXP(SUMPRODUCT(TRANSPOSE(N$5:N$11),E18:K18))</f>
        <v>1.3134953063190338</v>
      </c>
      <c r="AC18">
        <f t="shared" si="15"/>
        <v>6.2525310305234019</v>
      </c>
      <c r="AD18">
        <f t="shared" si="16"/>
        <v>1.2588901432743904</v>
      </c>
      <c r="AE18">
        <f t="shared" si="10"/>
        <v>1.7112943965624079</v>
      </c>
      <c r="AF18">
        <f t="shared" si="11"/>
        <v>1.8613651063838008</v>
      </c>
    </row>
    <row r="19" spans="1:32" x14ac:dyDescent="0.2">
      <c r="A19" s="1">
        <v>34833</v>
      </c>
      <c r="B19">
        <v>6555</v>
      </c>
      <c r="C19">
        <v>9496.5</v>
      </c>
      <c r="D19">
        <f t="shared" si="4"/>
        <v>6.5549999999999997</v>
      </c>
      <c r="E19">
        <f t="shared" si="4"/>
        <v>9.4964999999999993</v>
      </c>
      <c r="F19">
        <v>0</v>
      </c>
      <c r="G19">
        <v>0</v>
      </c>
      <c r="H19">
        <f>$P$8^(M19-$M$19)</f>
        <v>1</v>
      </c>
      <c r="I19">
        <v>0</v>
      </c>
      <c r="J19">
        <v>0</v>
      </c>
      <c r="K19">
        <v>0</v>
      </c>
      <c r="M19">
        <v>6</v>
      </c>
      <c r="N19">
        <f t="shared" si="12"/>
        <v>34.346999999999994</v>
      </c>
      <c r="O19">
        <f t="shared" si="5"/>
        <v>1.7429893900568483E-2</v>
      </c>
      <c r="P19">
        <f t="shared" si="13"/>
        <v>3.2959535567769205E-3</v>
      </c>
      <c r="Q19">
        <f t="shared" si="6"/>
        <v>2.4850918927099563E-4</v>
      </c>
      <c r="R19">
        <f t="shared" si="14"/>
        <v>2.0133704480285175E-6</v>
      </c>
      <c r="S19">
        <f t="shared" si="7"/>
        <v>1.7429722086721371E-2</v>
      </c>
      <c r="T19">
        <f t="shared" si="7"/>
        <v>3.2959206173750573E-3</v>
      </c>
      <c r="U19">
        <f t="shared" si="8"/>
        <v>-37.462282222781653</v>
      </c>
      <c r="V19">
        <f t="shared" si="0"/>
        <v>34.859787801136967</v>
      </c>
      <c r="W19">
        <f t="shared" si="1"/>
        <v>6.591907113553841</v>
      </c>
      <c r="X19">
        <f t="shared" si="2"/>
        <v>0.49701837854199127</v>
      </c>
      <c r="Y19">
        <f t="shared" si="3"/>
        <v>4.026740896057035E-3</v>
      </c>
      <c r="Z19">
        <f t="shared" si="9"/>
        <v>34.859444173442746</v>
      </c>
      <c r="AA19">
        <f t="shared" si="9"/>
        <v>6.591841234750115</v>
      </c>
      <c r="AB19">
        <f t="array" ref="AB19">EXP(SUMPRODUCT(TRANSPOSE(N$5:N$11),E19:K19))</f>
        <v>1.3393352517939359</v>
      </c>
      <c r="AC19">
        <f t="shared" si="15"/>
        <v>7.7236058455340038</v>
      </c>
      <c r="AD19">
        <f t="shared" si="16"/>
        <v>1.2868781491455927</v>
      </c>
      <c r="AE19">
        <f t="shared" si="10"/>
        <v>1.4919619572095151</v>
      </c>
      <c r="AF19">
        <f t="shared" si="11"/>
        <v>0.56203256674470248</v>
      </c>
    </row>
    <row r="20" spans="1:32" x14ac:dyDescent="0.2">
      <c r="A20" s="1">
        <v>34840</v>
      </c>
      <c r="B20">
        <v>6413</v>
      </c>
      <c r="C20">
        <v>9218.1</v>
      </c>
      <c r="D20">
        <f t="shared" si="4"/>
        <v>6.4130000000000003</v>
      </c>
      <c r="E20">
        <f t="shared" si="4"/>
        <v>9.2180999999999997</v>
      </c>
      <c r="F20">
        <v>0</v>
      </c>
      <c r="G20">
        <v>0</v>
      </c>
      <c r="H20">
        <f t="shared" ref="H20:H65" si="17">$P$8^(M20-$M$19)</f>
        <v>4.3903893387827374E-2</v>
      </c>
      <c r="I20">
        <v>0</v>
      </c>
      <c r="J20">
        <v>0</v>
      </c>
      <c r="K20">
        <v>0</v>
      </c>
      <c r="M20">
        <v>7</v>
      </c>
      <c r="N20">
        <f t="shared" si="12"/>
        <v>40.759999999999991</v>
      </c>
      <c r="O20">
        <f t="shared" si="5"/>
        <v>2.0795704981409591E-2</v>
      </c>
      <c r="P20">
        <f t="shared" si="13"/>
        <v>3.3658110808411079E-3</v>
      </c>
      <c r="Q20">
        <f t="shared" si="6"/>
        <v>2.5023922571010271E-4</v>
      </c>
      <c r="R20">
        <f t="shared" si="14"/>
        <v>1.7300364391070744E-6</v>
      </c>
      <c r="S20">
        <f t="shared" si="7"/>
        <v>2.0795499526752036E-2</v>
      </c>
      <c r="T20">
        <f t="shared" si="7"/>
        <v>3.3657774400306637E-3</v>
      </c>
      <c r="U20">
        <f t="shared" si="8"/>
        <v>-36.516239606621291</v>
      </c>
      <c r="V20">
        <f t="shared" si="0"/>
        <v>41.591409962819185</v>
      </c>
      <c r="W20">
        <f t="shared" si="1"/>
        <v>6.7316221616822158</v>
      </c>
      <c r="X20">
        <f t="shared" si="2"/>
        <v>0.50047845142020542</v>
      </c>
      <c r="Y20">
        <f t="shared" si="3"/>
        <v>3.4600728782141488E-3</v>
      </c>
      <c r="Z20">
        <f t="shared" si="9"/>
        <v>41.590999053504071</v>
      </c>
      <c r="AA20">
        <f t="shared" si="9"/>
        <v>6.7315548800613279</v>
      </c>
      <c r="AB20">
        <f t="array" ref="AB20">EXP(SUMPRODUCT(TRANSPOSE(N$5:N$11),E20:K20))</f>
        <v>1.3644130748112004</v>
      </c>
      <c r="AC20">
        <f t="shared" si="15"/>
        <v>9.2310141114447308</v>
      </c>
      <c r="AD20">
        <f t="shared" si="16"/>
        <v>1.3113819319406244</v>
      </c>
      <c r="AE20">
        <f t="shared" si="10"/>
        <v>2.038761171501668</v>
      </c>
      <c r="AF20">
        <f t="shared" si="11"/>
        <v>4.9673301116689164</v>
      </c>
    </row>
    <row r="21" spans="1:32" x14ac:dyDescent="0.2">
      <c r="A21" s="1">
        <v>34847</v>
      </c>
      <c r="B21">
        <v>6531</v>
      </c>
      <c r="C21">
        <v>8893.4</v>
      </c>
      <c r="D21">
        <f t="shared" si="4"/>
        <v>6.5309999999999997</v>
      </c>
      <c r="E21">
        <f t="shared" si="4"/>
        <v>8.8933999999999997</v>
      </c>
      <c r="F21">
        <v>0</v>
      </c>
      <c r="G21">
        <v>0</v>
      </c>
      <c r="H21">
        <f t="shared" si="17"/>
        <v>1.9275518546097122E-3</v>
      </c>
      <c r="I21">
        <v>0</v>
      </c>
      <c r="J21">
        <v>0</v>
      </c>
      <c r="K21">
        <v>0</v>
      </c>
      <c r="M21">
        <v>8</v>
      </c>
      <c r="N21">
        <f t="shared" si="12"/>
        <v>47.29099999999999</v>
      </c>
      <c r="O21">
        <f t="shared" si="5"/>
        <v>2.4133980687116141E-2</v>
      </c>
      <c r="P21">
        <f t="shared" si="13"/>
        <v>3.3382757057065504E-3</v>
      </c>
      <c r="Q21">
        <f t="shared" si="6"/>
        <v>2.5172020289399022E-4</v>
      </c>
      <c r="R21">
        <f t="shared" si="14"/>
        <v>1.4809771838875108E-6</v>
      </c>
      <c r="S21">
        <f t="shared" si="7"/>
        <v>2.41337418645113E-2</v>
      </c>
      <c r="T21">
        <f t="shared" si="7"/>
        <v>3.3382423377592654E-3</v>
      </c>
      <c r="U21">
        <f t="shared" si="8"/>
        <v>-37.241792205039175</v>
      </c>
      <c r="V21">
        <f t="shared" si="0"/>
        <v>48.267961374232286</v>
      </c>
      <c r="W21">
        <f t="shared" si="1"/>
        <v>6.6765514114131008</v>
      </c>
      <c r="X21">
        <f t="shared" si="2"/>
        <v>0.50344040578798044</v>
      </c>
      <c r="Y21">
        <f t="shared" si="3"/>
        <v>2.9619543677750215E-3</v>
      </c>
      <c r="Z21">
        <f t="shared" si="9"/>
        <v>48.267483729022601</v>
      </c>
      <c r="AA21">
        <f t="shared" si="9"/>
        <v>6.6764846755185303</v>
      </c>
      <c r="AB21">
        <f t="array" ref="AB21">EXP(SUMPRODUCT(TRANSPOSE(N$5:N$11),E21:K21))</f>
        <v>1.3511583570497365</v>
      </c>
      <c r="AC21">
        <f t="shared" si="15"/>
        <v>10.731270107627495</v>
      </c>
      <c r="AD21">
        <f t="shared" si="16"/>
        <v>1.3326976453664148</v>
      </c>
      <c r="AE21">
        <f t="shared" si="10"/>
        <v>2.0648405172709636</v>
      </c>
      <c r="AF21">
        <f t="shared" si="11"/>
        <v>2.2276018300188429</v>
      </c>
    </row>
    <row r="22" spans="1:32" x14ac:dyDescent="0.2">
      <c r="A22" s="1">
        <v>34854</v>
      </c>
      <c r="B22">
        <v>6875</v>
      </c>
      <c r="C22">
        <v>8178.5</v>
      </c>
      <c r="D22">
        <f t="shared" si="4"/>
        <v>6.875</v>
      </c>
      <c r="E22">
        <f t="shared" si="4"/>
        <v>8.1784999999999997</v>
      </c>
      <c r="F22">
        <v>0</v>
      </c>
      <c r="G22">
        <v>0</v>
      </c>
      <c r="H22">
        <f t="shared" si="17"/>
        <v>8.4627031124293736E-5</v>
      </c>
      <c r="I22">
        <v>0</v>
      </c>
      <c r="J22">
        <v>0</v>
      </c>
      <c r="K22">
        <v>0</v>
      </c>
      <c r="M22">
        <v>9</v>
      </c>
      <c r="N22">
        <f t="shared" si="12"/>
        <v>54.16599999999999</v>
      </c>
      <c r="O22">
        <f t="shared" si="5"/>
        <v>2.7395754705123676E-2</v>
      </c>
      <c r="P22">
        <f t="shared" si="13"/>
        <v>3.261774018007535E-3</v>
      </c>
      <c r="Q22">
        <f t="shared" si="6"/>
        <v>2.5299336057094113E-4</v>
      </c>
      <c r="R22">
        <f t="shared" si="14"/>
        <v>1.273157676950909E-6</v>
      </c>
      <c r="S22">
        <f t="shared" si="7"/>
        <v>2.7395483277510232E-2</v>
      </c>
      <c r="T22">
        <f t="shared" si="7"/>
        <v>3.2617414129989318E-3</v>
      </c>
      <c r="U22">
        <f t="shared" si="8"/>
        <v>-39.362771596899194</v>
      </c>
      <c r="V22">
        <f t="shared" si="0"/>
        <v>54.79150941024735</v>
      </c>
      <c r="W22">
        <f t="shared" si="1"/>
        <v>6.5235480360150699</v>
      </c>
      <c r="X22">
        <f t="shared" si="2"/>
        <v>0.50598672114188226</v>
      </c>
      <c r="Y22">
        <f t="shared" si="3"/>
        <v>2.546315353901818E-3</v>
      </c>
      <c r="Z22">
        <f t="shared" si="9"/>
        <v>54.790966555020461</v>
      </c>
      <c r="AA22">
        <f t="shared" si="9"/>
        <v>6.5234828259978634</v>
      </c>
      <c r="AB22">
        <f t="array" ref="AB22">EXP(SUMPRODUCT(TRANSPOSE(N$5:N$11),E22:K22))</f>
        <v>1.3189271832121801</v>
      </c>
      <c r="AC22">
        <f t="shared" si="15"/>
        <v>12.202162051608502</v>
      </c>
      <c r="AD22">
        <f t="shared" si="16"/>
        <v>1.351276344131749</v>
      </c>
      <c r="AE22">
        <f t="shared" si="10"/>
        <v>1.1537986098668374</v>
      </c>
      <c r="AF22">
        <f t="shared" si="11"/>
        <v>5.1129770763947135</v>
      </c>
    </row>
    <row r="23" spans="1:32" x14ac:dyDescent="0.2">
      <c r="A23" s="1">
        <v>34861</v>
      </c>
      <c r="B23">
        <v>7565</v>
      </c>
      <c r="C23">
        <v>6640</v>
      </c>
      <c r="D23">
        <f t="shared" si="4"/>
        <v>7.5650000000000004</v>
      </c>
      <c r="E23">
        <f t="shared" si="4"/>
        <v>6.64</v>
      </c>
      <c r="F23">
        <v>0</v>
      </c>
      <c r="G23">
        <v>0</v>
      </c>
      <c r="H23">
        <f t="shared" si="17"/>
        <v>3.7154561522093412E-6</v>
      </c>
      <c r="I23">
        <v>0</v>
      </c>
      <c r="J23">
        <v>0</v>
      </c>
      <c r="K23">
        <v>0</v>
      </c>
      <c r="M23">
        <v>10</v>
      </c>
      <c r="N23">
        <f t="shared" si="12"/>
        <v>61.730999999999987</v>
      </c>
      <c r="O23">
        <f t="shared" si="5"/>
        <v>3.0493841425096035E-2</v>
      </c>
      <c r="P23">
        <f t="shared" si="13"/>
        <v>3.0980867199723594E-3</v>
      </c>
      <c r="Q23">
        <f t="shared" si="6"/>
        <v>2.5407344862216075E-4</v>
      </c>
      <c r="R23">
        <f t="shared" si="14"/>
        <v>1.0800880512196187E-6</v>
      </c>
      <c r="S23">
        <f t="shared" si="7"/>
        <v>3.0493539027416274E-2</v>
      </c>
      <c r="T23">
        <f t="shared" si="7"/>
        <v>3.0980557499060402E-3</v>
      </c>
      <c r="U23">
        <f t="shared" si="8"/>
        <v>-43.702857797951047</v>
      </c>
      <c r="V23">
        <f t="shared" si="0"/>
        <v>60.987682850192073</v>
      </c>
      <c r="W23">
        <f t="shared" si="1"/>
        <v>6.1961734399447188</v>
      </c>
      <c r="X23">
        <f t="shared" si="2"/>
        <v>0.50814689724432149</v>
      </c>
      <c r="Y23">
        <f t="shared" si="3"/>
        <v>2.1601761024392374E-3</v>
      </c>
      <c r="Z23">
        <f t="shared" si="9"/>
        <v>60.987078054832544</v>
      </c>
      <c r="AA23">
        <f t="shared" si="9"/>
        <v>6.1961114998120808</v>
      </c>
      <c r="AB23">
        <f t="array" ref="AB23">EXP(SUMPRODUCT(TRANSPOSE(N$5:N$11),E23:K23))</f>
        <v>1.2520056363029635</v>
      </c>
      <c r="AC23">
        <f t="shared" si="15"/>
        <v>13.603861641623965</v>
      </c>
      <c r="AD23">
        <f t="shared" si="16"/>
        <v>1.3672242348484349</v>
      </c>
      <c r="AE23">
        <f t="shared" si="10"/>
        <v>1.205102695837494</v>
      </c>
      <c r="AF23">
        <f t="shared" si="11"/>
        <v>18.095023135332713</v>
      </c>
    </row>
    <row r="24" spans="1:32" x14ac:dyDescent="0.2">
      <c r="A24" s="1">
        <v>34868</v>
      </c>
      <c r="B24">
        <v>7895</v>
      </c>
      <c r="C24">
        <v>5184.8</v>
      </c>
      <c r="D24">
        <f t="shared" si="4"/>
        <v>7.8949999999999996</v>
      </c>
      <c r="E24">
        <f t="shared" si="4"/>
        <v>5.1848000000000001</v>
      </c>
      <c r="F24">
        <v>0</v>
      </c>
      <c r="G24">
        <v>0</v>
      </c>
      <c r="H24">
        <f t="shared" si="17"/>
        <v>1.6312299079374622E-7</v>
      </c>
      <c r="I24">
        <v>0</v>
      </c>
      <c r="J24">
        <v>0</v>
      </c>
      <c r="K24">
        <v>0</v>
      </c>
      <c r="M24">
        <v>11</v>
      </c>
      <c r="N24">
        <f t="shared" si="12"/>
        <v>69.625999999999991</v>
      </c>
      <c r="O24">
        <f t="shared" si="5"/>
        <v>3.3444053414184105E-2</v>
      </c>
      <c r="P24">
        <f t="shared" si="13"/>
        <v>2.9502119890880696E-3</v>
      </c>
      <c r="Q24">
        <f t="shared" si="6"/>
        <v>2.5500326551830543E-4</v>
      </c>
      <c r="R24">
        <f t="shared" si="14"/>
        <v>9.2981689614468621E-7</v>
      </c>
      <c r="S24">
        <f t="shared" si="7"/>
        <v>3.3443721523682621E-2</v>
      </c>
      <c r="T24">
        <f t="shared" si="7"/>
        <v>2.9501824962663479E-3</v>
      </c>
      <c r="U24">
        <f t="shared" si="8"/>
        <v>-45.995387713244462</v>
      </c>
      <c r="V24">
        <f t="shared" si="0"/>
        <v>66.888106828368208</v>
      </c>
      <c r="W24">
        <f t="shared" si="1"/>
        <v>5.9004239781761392</v>
      </c>
      <c r="X24">
        <f t="shared" si="2"/>
        <v>0.51000653103661087</v>
      </c>
      <c r="Y24">
        <f t="shared" si="3"/>
        <v>1.8596337922893724E-3</v>
      </c>
      <c r="Z24">
        <f t="shared" si="9"/>
        <v>66.887443047365238</v>
      </c>
      <c r="AA24">
        <f t="shared" si="9"/>
        <v>5.9003649925326958</v>
      </c>
      <c r="AB24">
        <f t="array" ref="AB24">EXP(SUMPRODUCT(TRANSPOSE(N$5:N$11),E24:K24))</f>
        <v>1.1918325846977276</v>
      </c>
      <c r="AC24">
        <f t="shared" si="15"/>
        <v>14.942869637267181</v>
      </c>
      <c r="AD24">
        <f t="shared" si="16"/>
        <v>1.3810920158545068</v>
      </c>
      <c r="AE24">
        <f t="shared" si="10"/>
        <v>3.9332389518782533</v>
      </c>
      <c r="AF24">
        <f t="shared" si="11"/>
        <v>25.264534610098845</v>
      </c>
    </row>
    <row r="25" spans="1:32" x14ac:dyDescent="0.2">
      <c r="A25" s="1">
        <v>34875</v>
      </c>
      <c r="B25">
        <v>7538</v>
      </c>
      <c r="C25">
        <v>3885.7</v>
      </c>
      <c r="D25">
        <f t="shared" si="4"/>
        <v>7.5380000000000003</v>
      </c>
      <c r="E25">
        <f t="shared" si="4"/>
        <v>3.8856999999999999</v>
      </c>
      <c r="F25">
        <v>0</v>
      </c>
      <c r="G25">
        <v>0</v>
      </c>
      <c r="H25">
        <f t="shared" si="17"/>
        <v>7.1617343969121807E-9</v>
      </c>
      <c r="I25">
        <v>0</v>
      </c>
      <c r="J25">
        <v>0</v>
      </c>
      <c r="K25">
        <v>0</v>
      </c>
      <c r="M25">
        <v>12</v>
      </c>
      <c r="N25">
        <f t="shared" si="12"/>
        <v>77.163999999999987</v>
      </c>
      <c r="O25">
        <f t="shared" si="5"/>
        <v>3.6267808528813839E-2</v>
      </c>
      <c r="P25">
        <f t="shared" si="13"/>
        <v>2.8237551146297335E-3</v>
      </c>
      <c r="Q25">
        <f t="shared" si="6"/>
        <v>2.5581572140020992E-4</v>
      </c>
      <c r="R25">
        <f t="shared" si="14"/>
        <v>8.1245588190448359E-7</v>
      </c>
      <c r="S25">
        <f t="shared" si="7"/>
        <v>3.6267448408885766E-2</v>
      </c>
      <c r="T25">
        <f t="shared" si="7"/>
        <v>2.823726885203146E-3</v>
      </c>
      <c r="U25">
        <f t="shared" si="8"/>
        <v>-44.245781082190021</v>
      </c>
      <c r="V25">
        <f t="shared" si="0"/>
        <v>72.535617057627675</v>
      </c>
      <c r="W25">
        <f t="shared" si="1"/>
        <v>5.647510229259467</v>
      </c>
      <c r="X25">
        <f t="shared" si="2"/>
        <v>0.51163144280041983</v>
      </c>
      <c r="Y25">
        <f t="shared" si="3"/>
        <v>1.6249117638089672E-3</v>
      </c>
      <c r="Z25">
        <f t="shared" si="9"/>
        <v>72.534896817771525</v>
      </c>
      <c r="AA25">
        <f t="shared" si="9"/>
        <v>5.6474537704062922</v>
      </c>
      <c r="AB25">
        <f t="array" ref="AB25">EXP(SUMPRODUCT(TRANSPOSE(N$5:N$11),E25:K25))</f>
        <v>1.1405617772873202</v>
      </c>
      <c r="AC25">
        <f t="shared" si="15"/>
        <v>16.228355998767043</v>
      </c>
      <c r="AD25">
        <f t="shared" si="16"/>
        <v>1.3933154601748092</v>
      </c>
      <c r="AE25">
        <f t="shared" si="10"/>
        <v>5.9990451275574923</v>
      </c>
      <c r="AF25">
        <f t="shared" si="11"/>
        <v>25.080209997263307</v>
      </c>
    </row>
    <row r="26" spans="1:32" x14ac:dyDescent="0.2">
      <c r="A26" s="1">
        <v>34882</v>
      </c>
      <c r="B26">
        <v>5296</v>
      </c>
      <c r="C26">
        <v>2590.5</v>
      </c>
      <c r="D26">
        <f t="shared" si="4"/>
        <v>5.2960000000000003</v>
      </c>
      <c r="E26">
        <f t="shared" si="4"/>
        <v>2.5905</v>
      </c>
      <c r="F26">
        <v>0</v>
      </c>
      <c r="G26">
        <v>0</v>
      </c>
      <c r="H26">
        <f t="shared" si="17"/>
        <v>3.1442802343396854E-10</v>
      </c>
      <c r="I26">
        <v>0</v>
      </c>
      <c r="J26">
        <v>0</v>
      </c>
      <c r="K26">
        <v>0</v>
      </c>
      <c r="M26">
        <v>13</v>
      </c>
      <c r="N26">
        <f t="shared" si="12"/>
        <v>82.46</v>
      </c>
      <c r="O26">
        <f t="shared" si="5"/>
        <v>3.8970492901674536E-2</v>
      </c>
      <c r="P26">
        <f t="shared" si="13"/>
        <v>2.7026843728606975E-3</v>
      </c>
      <c r="Q26">
        <f t="shared" si="6"/>
        <v>2.5653138919501384E-4</v>
      </c>
      <c r="R26">
        <f t="shared" si="14"/>
        <v>7.1566779480392029E-7</v>
      </c>
      <c r="S26">
        <f t="shared" si="7"/>
        <v>3.8970105762059414E-2</v>
      </c>
      <c r="T26">
        <f t="shared" si="7"/>
        <v>2.7026573531736472E-3</v>
      </c>
      <c r="U26">
        <f t="shared" si="8"/>
        <v>-31.318000781914996</v>
      </c>
      <c r="V26">
        <f t="shared" si="0"/>
        <v>77.940985803349065</v>
      </c>
      <c r="W26">
        <f t="shared" si="1"/>
        <v>5.405368745721395</v>
      </c>
      <c r="X26">
        <f t="shared" si="2"/>
        <v>0.51306277839002767</v>
      </c>
      <c r="Y26">
        <f t="shared" si="3"/>
        <v>1.4313355896078406E-3</v>
      </c>
      <c r="Z26">
        <f t="shared" si="9"/>
        <v>77.940211524118823</v>
      </c>
      <c r="AA26">
        <f t="shared" si="9"/>
        <v>5.4053147063472942</v>
      </c>
      <c r="AB26">
        <f t="array" ref="AB26">EXP(SUMPRODUCT(TRANSPOSE(N$5:N$11),E26:K26))</f>
        <v>1.0916406489641333</v>
      </c>
      <c r="AC26">
        <f t="shared" si="15"/>
        <v>17.462295213866899</v>
      </c>
      <c r="AD26">
        <f t="shared" si="16"/>
        <v>1.4041653287394624</v>
      </c>
      <c r="AE26">
        <f t="shared" si="10"/>
        <v>5.48118903211396</v>
      </c>
      <c r="AF26">
        <f t="shared" si="11"/>
        <v>2.0640994400924075</v>
      </c>
    </row>
    <row r="27" spans="1:32" x14ac:dyDescent="0.2">
      <c r="A27" s="1">
        <v>34889</v>
      </c>
      <c r="B27">
        <v>4809</v>
      </c>
      <c r="C27">
        <v>1952.1</v>
      </c>
      <c r="D27">
        <f t="shared" si="4"/>
        <v>4.8090000000000002</v>
      </c>
      <c r="E27">
        <f t="shared" si="4"/>
        <v>1.9520999999999999</v>
      </c>
      <c r="F27">
        <v>0</v>
      </c>
      <c r="G27">
        <v>0</v>
      </c>
      <c r="H27">
        <f t="shared" si="17"/>
        <v>1.3804614418990244E-11</v>
      </c>
      <c r="I27">
        <v>0</v>
      </c>
      <c r="J27">
        <v>0</v>
      </c>
      <c r="K27">
        <v>0</v>
      </c>
      <c r="M27">
        <v>14</v>
      </c>
      <c r="N27">
        <f t="shared" si="12"/>
        <v>87.268999999999991</v>
      </c>
      <c r="O27">
        <f t="shared" si="5"/>
        <v>4.1615082081186028E-2</v>
      </c>
      <c r="P27">
        <f t="shared" si="13"/>
        <v>2.6445891795114917E-3</v>
      </c>
      <c r="Q27">
        <f t="shared" si="6"/>
        <v>2.5718026030152608E-4</v>
      </c>
      <c r="R27">
        <f t="shared" si="14"/>
        <v>6.4887110651223878E-7</v>
      </c>
      <c r="S27">
        <f t="shared" si="7"/>
        <v>4.1614668502167822E-2</v>
      </c>
      <c r="T27">
        <f t="shared" si="7"/>
        <v>2.6445627401084078E-3</v>
      </c>
      <c r="U27">
        <f t="shared" si="8"/>
        <v>-28.542615052224523</v>
      </c>
      <c r="V27">
        <f t="shared" si="0"/>
        <v>83.230164162372063</v>
      </c>
      <c r="W27">
        <f t="shared" si="1"/>
        <v>5.2891783590229835</v>
      </c>
      <c r="X27">
        <f t="shared" si="2"/>
        <v>0.51436052060305215</v>
      </c>
      <c r="Y27">
        <f t="shared" si="3"/>
        <v>1.2977422130244776E-3</v>
      </c>
      <c r="Z27">
        <f t="shared" si="9"/>
        <v>83.229337004335648</v>
      </c>
      <c r="AA27">
        <f t="shared" si="9"/>
        <v>5.2891254802168151</v>
      </c>
      <c r="AB27">
        <f t="array" ref="AB27">EXP(SUMPRODUCT(TRANSPOSE(N$5:N$11),E27:K27))</f>
        <v>1.0683052911429454</v>
      </c>
      <c r="AC27">
        <f t="shared" si="15"/>
        <v>18.67310889157319</v>
      </c>
      <c r="AD27">
        <f t="shared" si="16"/>
        <v>1.4140698933404279</v>
      </c>
      <c r="AE27">
        <f t="shared" si="10"/>
        <v>4.6289782118098568</v>
      </c>
      <c r="AF27">
        <f t="shared" si="11"/>
        <v>9.983894369241316</v>
      </c>
    </row>
    <row r="28" spans="1:32" x14ac:dyDescent="0.2">
      <c r="A28" s="1">
        <v>34896</v>
      </c>
      <c r="B28">
        <v>4154</v>
      </c>
      <c r="C28">
        <v>1406.1</v>
      </c>
      <c r="D28">
        <f t="shared" si="4"/>
        <v>4.1539999999999999</v>
      </c>
      <c r="E28">
        <f t="shared" si="4"/>
        <v>1.4060999999999999</v>
      </c>
      <c r="F28">
        <v>0</v>
      </c>
      <c r="G28">
        <v>0</v>
      </c>
      <c r="H28">
        <f t="shared" si="17"/>
        <v>6.0607631971141225E-13</v>
      </c>
      <c r="I28">
        <v>0</v>
      </c>
      <c r="J28">
        <v>0</v>
      </c>
      <c r="K28">
        <v>0</v>
      </c>
      <c r="M28">
        <v>15</v>
      </c>
      <c r="N28">
        <f t="shared" si="12"/>
        <v>91.422999999999988</v>
      </c>
      <c r="O28">
        <f t="shared" si="5"/>
        <v>4.4210557756411251E-2</v>
      </c>
      <c r="P28">
        <f t="shared" si="13"/>
        <v>2.5954756752252228E-3</v>
      </c>
      <c r="Q28">
        <f t="shared" si="6"/>
        <v>2.5777372120483477E-4</v>
      </c>
      <c r="R28">
        <f t="shared" si="14"/>
        <v>5.9346090330869572E-7</v>
      </c>
      <c r="S28">
        <f t="shared" si="7"/>
        <v>4.4210118228570898E-2</v>
      </c>
      <c r="T28">
        <f t="shared" si="7"/>
        <v>2.5954497264030797E-3</v>
      </c>
      <c r="U28">
        <f t="shared" si="8"/>
        <v>-24.732897192381053</v>
      </c>
      <c r="V28">
        <f t="shared" si="0"/>
        <v>88.421115512822496</v>
      </c>
      <c r="W28">
        <f t="shared" si="1"/>
        <v>5.1909513504504456</v>
      </c>
      <c r="X28">
        <f t="shared" si="2"/>
        <v>0.51554744240966954</v>
      </c>
      <c r="Y28">
        <f t="shared" si="3"/>
        <v>1.1869218066173914E-3</v>
      </c>
      <c r="Z28">
        <f t="shared" si="9"/>
        <v>88.420236457141797</v>
      </c>
      <c r="AA28">
        <f t="shared" si="9"/>
        <v>5.1908994528061596</v>
      </c>
      <c r="AB28">
        <f t="array" ref="AB28">EXP(SUMPRODUCT(TRANSPOSE(N$5:N$11),E28:K28))</f>
        <v>1.0487435832590577</v>
      </c>
      <c r="AC28">
        <f t="shared" si="15"/>
        <v>19.864722795834588</v>
      </c>
      <c r="AD28">
        <f t="shared" si="16"/>
        <v>1.4231851225778336</v>
      </c>
      <c r="AE28">
        <f t="shared" si="10"/>
        <v>3.2844727725607239</v>
      </c>
      <c r="AF28">
        <f t="shared" si="11"/>
        <v>24.961469735343279</v>
      </c>
    </row>
    <row r="29" spans="1:32" x14ac:dyDescent="0.2">
      <c r="A29" s="1">
        <v>34903</v>
      </c>
      <c r="B29">
        <v>4730</v>
      </c>
      <c r="C29">
        <v>1088.5999999999999</v>
      </c>
      <c r="D29">
        <f t="shared" si="4"/>
        <v>4.7300000000000004</v>
      </c>
      <c r="E29">
        <f t="shared" si="4"/>
        <v>1.0886</v>
      </c>
      <c r="F29">
        <v>0</v>
      </c>
      <c r="G29">
        <v>0</v>
      </c>
      <c r="H29">
        <f t="shared" si="17"/>
        <v>2.6609110125496621E-14</v>
      </c>
      <c r="I29">
        <v>0</v>
      </c>
      <c r="J29">
        <v>0</v>
      </c>
      <c r="K29">
        <v>0</v>
      </c>
      <c r="M29">
        <v>16</v>
      </c>
      <c r="N29">
        <f t="shared" si="12"/>
        <v>96.152999999999992</v>
      </c>
      <c r="O29">
        <f t="shared" si="5"/>
        <v>4.6777267820669488E-2</v>
      </c>
      <c r="P29">
        <f t="shared" si="13"/>
        <v>2.5667100642582374E-3</v>
      </c>
      <c r="Q29">
        <f t="shared" si="6"/>
        <v>2.5832335552422592E-4</v>
      </c>
      <c r="R29">
        <f t="shared" si="14"/>
        <v>5.4963431939114571E-7</v>
      </c>
      <c r="S29">
        <f t="shared" si="7"/>
        <v>4.6776802631224842E-2</v>
      </c>
      <c r="T29">
        <f t="shared" si="7"/>
        <v>2.5666844026539385E-3</v>
      </c>
      <c r="U29">
        <f t="shared" si="8"/>
        <v>-28.215113754701679</v>
      </c>
      <c r="V29">
        <f t="shared" si="0"/>
        <v>93.554535641338973</v>
      </c>
      <c r="W29">
        <f t="shared" si="1"/>
        <v>5.1334201285164749</v>
      </c>
      <c r="X29">
        <f t="shared" si="2"/>
        <v>0.51664671104845183</v>
      </c>
      <c r="Y29">
        <f t="shared" si="3"/>
        <v>1.0992686387822914E-3</v>
      </c>
      <c r="Z29">
        <f t="shared" si="9"/>
        <v>93.553605262449665</v>
      </c>
      <c r="AA29">
        <f t="shared" si="9"/>
        <v>5.1333688053078763</v>
      </c>
      <c r="AB29">
        <f t="array" ref="AB29">EXP(SUMPRODUCT(TRANSPOSE(N$5:N$11),E29:K29))</f>
        <v>1.0375335435945066</v>
      </c>
      <c r="AC29">
        <f t="shared" si="15"/>
        <v>21.046349513318059</v>
      </c>
      <c r="AD29">
        <f t="shared" si="16"/>
        <v>1.4316756041062844</v>
      </c>
      <c r="AE29">
        <f t="shared" si="10"/>
        <v>2.7033943169223291</v>
      </c>
      <c r="AF29">
        <f t="shared" si="11"/>
        <v>8.5278817189825755</v>
      </c>
    </row>
    <row r="30" spans="1:32" x14ac:dyDescent="0.2">
      <c r="A30" s="1">
        <v>34910</v>
      </c>
      <c r="B30">
        <v>4135</v>
      </c>
      <c r="C30">
        <v>596.5</v>
      </c>
      <c r="D30">
        <f t="shared" si="4"/>
        <v>4.1349999999999998</v>
      </c>
      <c r="E30">
        <f t="shared" si="4"/>
        <v>0.59650000000000003</v>
      </c>
      <c r="F30">
        <v>0</v>
      </c>
      <c r="G30">
        <v>0</v>
      </c>
      <c r="H30">
        <f t="shared" si="17"/>
        <v>1.1682435340947616E-15</v>
      </c>
      <c r="I30">
        <v>0</v>
      </c>
      <c r="J30">
        <v>0</v>
      </c>
      <c r="K30">
        <v>0</v>
      </c>
      <c r="M30">
        <v>17</v>
      </c>
      <c r="N30">
        <f t="shared" si="12"/>
        <v>100.288</v>
      </c>
      <c r="O30">
        <f t="shared" si="5"/>
        <v>4.9300285264570087E-2</v>
      </c>
      <c r="P30">
        <f t="shared" si="13"/>
        <v>2.5230174439005992E-3</v>
      </c>
      <c r="Q30">
        <f t="shared" si="6"/>
        <v>2.5883153012740134E-4</v>
      </c>
      <c r="R30">
        <f t="shared" si="14"/>
        <v>5.081746031754264E-7</v>
      </c>
      <c r="S30">
        <f t="shared" si="7"/>
        <v>4.929979485003274E-2</v>
      </c>
      <c r="T30">
        <f t="shared" si="7"/>
        <v>2.5229922188079066E-3</v>
      </c>
      <c r="U30">
        <f t="shared" si="8"/>
        <v>-24.736850582337436</v>
      </c>
      <c r="V30">
        <f t="shared" si="0"/>
        <v>98.600570529140171</v>
      </c>
      <c r="W30">
        <f t="shared" si="1"/>
        <v>5.0460348878011985</v>
      </c>
      <c r="X30">
        <f t="shared" si="2"/>
        <v>0.51766306025480269</v>
      </c>
      <c r="Y30">
        <f t="shared" si="3"/>
        <v>1.0163492063508528E-3</v>
      </c>
      <c r="Z30">
        <f t="shared" si="9"/>
        <v>98.599589700065494</v>
      </c>
      <c r="AA30">
        <f t="shared" si="9"/>
        <v>5.0459844376158127</v>
      </c>
      <c r="AB30">
        <f t="array" ref="AB30">EXP(SUMPRODUCT(TRANSPOSE(N$5:N$11),E30:K30))</f>
        <v>1.0203951837637395</v>
      </c>
      <c r="AC30">
        <f t="shared" si="15"/>
        <v>22.2109987271213</v>
      </c>
      <c r="AD30">
        <f t="shared" si="16"/>
        <v>1.4395672789423226</v>
      </c>
      <c r="AE30">
        <f t="shared" si="10"/>
        <v>1.6835616424043787</v>
      </c>
      <c r="AF30">
        <f t="shared" si="11"/>
        <v>22.031062578375163</v>
      </c>
    </row>
    <row r="31" spans="1:32" x14ac:dyDescent="0.2">
      <c r="A31" s="1">
        <v>34917</v>
      </c>
      <c r="B31">
        <v>3915</v>
      </c>
      <c r="C31">
        <v>508.8</v>
      </c>
      <c r="D31">
        <f t="shared" si="4"/>
        <v>3.915</v>
      </c>
      <c r="E31">
        <f t="shared" si="4"/>
        <v>0.50880000000000003</v>
      </c>
      <c r="F31">
        <v>0</v>
      </c>
      <c r="G31">
        <v>0</v>
      </c>
      <c r="H31">
        <f t="shared" si="17"/>
        <v>5.1290439571915082E-17</v>
      </c>
      <c r="I31">
        <v>0</v>
      </c>
      <c r="J31">
        <v>0</v>
      </c>
      <c r="K31">
        <v>0</v>
      </c>
      <c r="M31">
        <v>18</v>
      </c>
      <c r="N31">
        <f t="shared" si="12"/>
        <v>104.203</v>
      </c>
      <c r="O31">
        <f t="shared" si="5"/>
        <v>5.1814263127316407E-2</v>
      </c>
      <c r="P31">
        <f t="shared" si="13"/>
        <v>2.5139778627463194E-3</v>
      </c>
      <c r="Q31">
        <f t="shared" si="6"/>
        <v>2.5930960670583758E-4</v>
      </c>
      <c r="R31">
        <f t="shared" si="14"/>
        <v>4.780765784362373E-7</v>
      </c>
      <c r="S31">
        <f t="shared" si="7"/>
        <v>5.1813747577781198E-2</v>
      </c>
      <c r="T31">
        <f t="shared" si="7"/>
        <v>2.5139527277484577E-3</v>
      </c>
      <c r="U31">
        <f t="shared" si="8"/>
        <v>-23.434794477695039</v>
      </c>
      <c r="V31">
        <f t="shared" si="0"/>
        <v>103.62852625463282</v>
      </c>
      <c r="W31">
        <f t="shared" si="1"/>
        <v>5.0279557254926388</v>
      </c>
      <c r="X31">
        <f t="shared" si="2"/>
        <v>0.51861921341167516</v>
      </c>
      <c r="Y31">
        <f t="shared" si="3"/>
        <v>9.561531568724746E-4</v>
      </c>
      <c r="Z31">
        <f t="shared" si="9"/>
        <v>103.62749515556241</v>
      </c>
      <c r="AA31">
        <f t="shared" si="9"/>
        <v>5.0279054554969163</v>
      </c>
      <c r="AB31">
        <f t="array" ref="AB31">EXP(SUMPRODUCT(TRANSPOSE(N$5:N$11),E31:K31))</f>
        <v>1.0173707145565398</v>
      </c>
      <c r="AC31">
        <f t="shared" si="15"/>
        <v>23.374585263897725</v>
      </c>
      <c r="AD31">
        <f t="shared" si="16"/>
        <v>1.4470282615153045</v>
      </c>
      <c r="AE31">
        <f t="shared" si="10"/>
        <v>0.55229201120657634</v>
      </c>
      <c r="AF31">
        <f t="shared" si="11"/>
        <v>28.426703844110246</v>
      </c>
    </row>
    <row r="32" spans="1:32" x14ac:dyDescent="0.2">
      <c r="A32" s="1">
        <v>34924</v>
      </c>
      <c r="B32">
        <v>3407</v>
      </c>
      <c r="C32">
        <v>321</v>
      </c>
      <c r="D32">
        <f t="shared" si="4"/>
        <v>3.407</v>
      </c>
      <c r="E32">
        <f t="shared" si="4"/>
        <v>0.32100000000000001</v>
      </c>
      <c r="F32">
        <v>0</v>
      </c>
      <c r="G32">
        <v>0</v>
      </c>
      <c r="H32">
        <f t="shared" si="17"/>
        <v>2.2518499907801621E-18</v>
      </c>
      <c r="I32">
        <v>0</v>
      </c>
      <c r="J32">
        <v>0</v>
      </c>
      <c r="K32">
        <v>0</v>
      </c>
      <c r="M32">
        <v>19</v>
      </c>
      <c r="N32">
        <f t="shared" si="12"/>
        <v>107.61</v>
      </c>
      <c r="O32">
        <f t="shared" si="5"/>
        <v>5.4310493559878714E-2</v>
      </c>
      <c r="P32">
        <f t="shared" si="13"/>
        <v>2.4962304325623075E-3</v>
      </c>
      <c r="Q32">
        <f t="shared" si="6"/>
        <v>2.597593057562797E-4</v>
      </c>
      <c r="R32">
        <f t="shared" si="14"/>
        <v>4.4969905044212055E-7</v>
      </c>
      <c r="S32">
        <f t="shared" si="7"/>
        <v>5.4309953052536178E-2</v>
      </c>
      <c r="T32">
        <f t="shared" si="7"/>
        <v>2.4962054747549724E-3</v>
      </c>
      <c r="U32">
        <f t="shared" si="8"/>
        <v>-20.418094819410232</v>
      </c>
      <c r="V32">
        <f t="shared" si="0"/>
        <v>108.62098711975743</v>
      </c>
      <c r="W32">
        <f t="shared" si="1"/>
        <v>4.992460865124615</v>
      </c>
      <c r="X32">
        <f t="shared" si="2"/>
        <v>0.5195186115125594</v>
      </c>
      <c r="Y32">
        <f t="shared" si="3"/>
        <v>8.993981008842411E-4</v>
      </c>
      <c r="Z32">
        <f t="shared" si="9"/>
        <v>108.61990610507236</v>
      </c>
      <c r="AA32">
        <f t="shared" si="9"/>
        <v>4.9924109495099449</v>
      </c>
      <c r="AB32">
        <f t="array" ref="AB32">EXP(SUMPRODUCT(TRANSPOSE(N$5:N$11),E32:K32))</f>
        <v>1.0109242612229825</v>
      </c>
      <c r="AC32">
        <f t="shared" si="15"/>
        <v>24.533045537579</v>
      </c>
      <c r="AD32">
        <f t="shared" si="16"/>
        <v>1.4540790200859708</v>
      </c>
      <c r="AE32">
        <f t="shared" si="10"/>
        <v>0.93848722709075416</v>
      </c>
      <c r="AF32">
        <f t="shared" si="11"/>
        <v>46.533928661870995</v>
      </c>
    </row>
    <row r="33" spans="1:32" x14ac:dyDescent="0.2">
      <c r="A33" s="1">
        <v>34931</v>
      </c>
      <c r="B33">
        <v>3315</v>
      </c>
      <c r="C33">
        <v>207.4</v>
      </c>
      <c r="D33">
        <f t="shared" si="4"/>
        <v>3.3149999999999999</v>
      </c>
      <c r="E33">
        <f t="shared" si="4"/>
        <v>0.2074</v>
      </c>
      <c r="F33">
        <v>0</v>
      </c>
      <c r="G33">
        <v>0</v>
      </c>
      <c r="H33">
        <f t="shared" si="17"/>
        <v>9.886498192059229E-20</v>
      </c>
      <c r="I33">
        <f>$P$9^(M33-$M$33)</f>
        <v>1</v>
      </c>
      <c r="J33">
        <v>0</v>
      </c>
      <c r="K33">
        <v>0</v>
      </c>
      <c r="M33">
        <v>20</v>
      </c>
      <c r="N33">
        <f t="shared" si="12"/>
        <v>110.925</v>
      </c>
      <c r="O33">
        <f t="shared" si="5"/>
        <v>5.5865405902540188E-2</v>
      </c>
      <c r="P33">
        <f t="shared" si="13"/>
        <v>1.5549123426614742E-3</v>
      </c>
      <c r="Q33">
        <f t="shared" si="6"/>
        <v>2.6002554885695695E-4</v>
      </c>
      <c r="R33">
        <f t="shared" si="14"/>
        <v>2.6624310067724366E-7</v>
      </c>
      <c r="S33">
        <f t="shared" si="7"/>
        <v>5.5864849848736658E-2</v>
      </c>
      <c r="T33">
        <f t="shared" si="7"/>
        <v>1.5548967962004787E-3</v>
      </c>
      <c r="U33">
        <f t="shared" si="8"/>
        <v>-21.435937336604354</v>
      </c>
      <c r="V33">
        <f t="shared" si="0"/>
        <v>111.73081180508038</v>
      </c>
      <c r="W33">
        <f t="shared" si="1"/>
        <v>3.1098246853229483</v>
      </c>
      <c r="X33">
        <f t="shared" si="2"/>
        <v>0.52005109771391389</v>
      </c>
      <c r="Y33">
        <f t="shared" si="3"/>
        <v>5.3248620135448732E-4</v>
      </c>
      <c r="Z33">
        <f t="shared" si="9"/>
        <v>111.72969969747332</v>
      </c>
      <c r="AA33">
        <f t="shared" si="9"/>
        <v>3.109793592400957</v>
      </c>
      <c r="AB33">
        <f t="array" ref="AB33">EXP(SUMPRODUCT(TRANSPOSE(N$5:N$11),E33:K33))</f>
        <v>0.62991307134958519</v>
      </c>
      <c r="AC33">
        <f t="shared" si="15"/>
        <v>25.256217872182678</v>
      </c>
      <c r="AD33">
        <f t="shared" si="16"/>
        <v>1.4582683754976136</v>
      </c>
      <c r="AE33">
        <f t="shared" si="10"/>
        <v>0.7254448478461345</v>
      </c>
      <c r="AF33">
        <f t="shared" si="11"/>
        <v>6.1902385399409638</v>
      </c>
    </row>
    <row r="34" spans="1:32" x14ac:dyDescent="0.2">
      <c r="A34" s="1">
        <v>34938</v>
      </c>
      <c r="B34">
        <v>3246</v>
      </c>
      <c r="C34">
        <v>115.5</v>
      </c>
      <c r="D34">
        <f t="shared" si="4"/>
        <v>3.246</v>
      </c>
      <c r="E34">
        <f t="shared" si="4"/>
        <v>0.11550000000000001</v>
      </c>
      <c r="F34">
        <v>0</v>
      </c>
      <c r="G34">
        <v>0</v>
      </c>
      <c r="H34">
        <f t="shared" si="17"/>
        <v>4.3405576260311644E-21</v>
      </c>
      <c r="I34">
        <f t="shared" ref="I34:I65" si="18">$P$9^(M34-$M$33)</f>
        <v>0.38892106403996235</v>
      </c>
      <c r="J34">
        <v>0</v>
      </c>
      <c r="K34">
        <v>0</v>
      </c>
      <c r="M34">
        <v>21</v>
      </c>
      <c r="N34">
        <f t="shared" si="12"/>
        <v>114.17099999999999</v>
      </c>
      <c r="O34">
        <f t="shared" si="5"/>
        <v>5.7929791838267519E-2</v>
      </c>
      <c r="P34">
        <f t="shared" si="13"/>
        <v>2.0643859357273309E-3</v>
      </c>
      <c r="Q34">
        <f t="shared" si="6"/>
        <v>2.6036246261318396E-4</v>
      </c>
      <c r="R34">
        <f t="shared" si="14"/>
        <v>3.3691375622701969E-7</v>
      </c>
      <c r="S34">
        <f t="shared" si="7"/>
        <v>5.792921514397377E-2</v>
      </c>
      <c r="T34">
        <f t="shared" si="7"/>
        <v>2.0643652952371111E-3</v>
      </c>
      <c r="U34">
        <f t="shared" si="8"/>
        <v>-20.069798774560923</v>
      </c>
      <c r="V34">
        <f t="shared" si="0"/>
        <v>115.85958367653504</v>
      </c>
      <c r="W34">
        <f t="shared" si="1"/>
        <v>4.1287718714546617</v>
      </c>
      <c r="X34">
        <f t="shared" si="2"/>
        <v>0.52072492522636793</v>
      </c>
      <c r="Y34">
        <f t="shared" si="3"/>
        <v>6.7382751245403938E-4</v>
      </c>
      <c r="Z34">
        <f t="shared" si="9"/>
        <v>115.85843028794753</v>
      </c>
      <c r="AA34">
        <f t="shared" si="9"/>
        <v>4.1287305904742224</v>
      </c>
      <c r="AB34">
        <f t="array" ref="AB34">EXP(SUMPRODUCT(TRANSPOSE(N$5:N$11),E34:K34))</f>
        <v>0.83646565145140772</v>
      </c>
      <c r="AC34">
        <f t="shared" si="15"/>
        <v>26.21820217492062</v>
      </c>
      <c r="AD34">
        <f t="shared" si="16"/>
        <v>1.4635857576639766</v>
      </c>
      <c r="AE34">
        <f t="shared" si="10"/>
        <v>1.4779850294273811</v>
      </c>
      <c r="AF34">
        <f t="shared" si="11"/>
        <v>27.194411290025336</v>
      </c>
    </row>
    <row r="35" spans="1:32" x14ac:dyDescent="0.2">
      <c r="A35" s="1">
        <v>34945</v>
      </c>
      <c r="B35">
        <v>2656</v>
      </c>
      <c r="C35">
        <v>185</v>
      </c>
      <c r="D35">
        <f t="shared" si="4"/>
        <v>2.6560000000000001</v>
      </c>
      <c r="E35">
        <f t="shared" si="4"/>
        <v>0.185</v>
      </c>
      <c r="F35">
        <v>0</v>
      </c>
      <c r="G35">
        <v>0</v>
      </c>
      <c r="H35">
        <f t="shared" si="17"/>
        <v>1.9056737925699335E-22</v>
      </c>
      <c r="I35">
        <f t="shared" si="18"/>
        <v>0.15125959405397649</v>
      </c>
      <c r="J35">
        <v>0</v>
      </c>
      <c r="K35">
        <v>1</v>
      </c>
      <c r="M35">
        <v>22</v>
      </c>
      <c r="N35">
        <f t="shared" si="12"/>
        <v>116.827</v>
      </c>
      <c r="O35">
        <f t="shared" si="5"/>
        <v>5.8872317504243266E-2</v>
      </c>
      <c r="P35">
        <f t="shared" si="13"/>
        <v>9.4252566597574639E-4</v>
      </c>
      <c r="Q35">
        <f t="shared" si="6"/>
        <v>2.6050944516464725E-4</v>
      </c>
      <c r="R35">
        <f t="shared" si="14"/>
        <v>1.4698255146328165E-7</v>
      </c>
      <c r="S35">
        <f t="shared" si="7"/>
        <v>5.8871731386162682E-2</v>
      </c>
      <c r="T35">
        <f t="shared" si="7"/>
        <v>9.4251624218891228E-4</v>
      </c>
      <c r="U35">
        <f t="shared" si="8"/>
        <v>-18.504238869536312</v>
      </c>
      <c r="V35">
        <f t="shared" si="0"/>
        <v>117.74463500848653</v>
      </c>
      <c r="W35">
        <f t="shared" si="1"/>
        <v>1.8850513319514928</v>
      </c>
      <c r="X35">
        <f t="shared" si="2"/>
        <v>0.52101889032929449</v>
      </c>
      <c r="Y35">
        <f t="shared" si="3"/>
        <v>2.939651029265633E-4</v>
      </c>
      <c r="Z35">
        <f t="shared" si="9"/>
        <v>117.74346277232534</v>
      </c>
      <c r="AA35">
        <f t="shared" si="9"/>
        <v>1.8850324843778243</v>
      </c>
      <c r="AB35">
        <f t="array" ref="AB35">EXP(SUMPRODUCT(TRANSPOSE(N$5:N$11),E35:K35))</f>
        <v>0.38188074902208397</v>
      </c>
      <c r="AC35">
        <f t="shared" si="15"/>
        <v>26.658118596723803</v>
      </c>
      <c r="AD35">
        <f t="shared" si="16"/>
        <v>1.4659111481571929</v>
      </c>
      <c r="AE35">
        <f t="shared" si="10"/>
        <v>0.78446144497876857</v>
      </c>
      <c r="AF35">
        <f t="shared" si="11"/>
        <v>29.027391401437338</v>
      </c>
    </row>
    <row r="36" spans="1:32" x14ac:dyDescent="0.2">
      <c r="A36" s="1">
        <v>34952</v>
      </c>
      <c r="B36">
        <v>2224</v>
      </c>
      <c r="C36">
        <v>239.8</v>
      </c>
      <c r="D36">
        <f t="shared" si="4"/>
        <v>2.2240000000000002</v>
      </c>
      <c r="E36">
        <f t="shared" si="4"/>
        <v>0.23980000000000001</v>
      </c>
      <c r="F36">
        <v>0</v>
      </c>
      <c r="G36">
        <v>0</v>
      </c>
      <c r="H36">
        <f t="shared" si="17"/>
        <v>8.3666499020967011E-24</v>
      </c>
      <c r="I36">
        <f t="shared" si="18"/>
        <v>5.88280422657253E-2</v>
      </c>
      <c r="J36">
        <v>0</v>
      </c>
      <c r="K36">
        <v>1</v>
      </c>
      <c r="M36">
        <v>23</v>
      </c>
      <c r="N36">
        <f t="shared" si="12"/>
        <v>119.051</v>
      </c>
      <c r="O36">
        <f t="shared" si="5"/>
        <v>5.9858990579934934E-2</v>
      </c>
      <c r="P36">
        <f t="shared" si="13"/>
        <v>9.8667307569166862E-4</v>
      </c>
      <c r="Q36">
        <f t="shared" si="6"/>
        <v>2.6065682392595324E-4</v>
      </c>
      <c r="R36">
        <f t="shared" si="14"/>
        <v>1.4737876130599403E-7</v>
      </c>
      <c r="S36">
        <f t="shared" si="7"/>
        <v>5.9858394596597378E-2</v>
      </c>
      <c r="T36">
        <f t="shared" si="7"/>
        <v>9.8666321043469943E-4</v>
      </c>
      <c r="U36">
        <f t="shared" si="8"/>
        <v>-15.392708328222279</v>
      </c>
      <c r="V36">
        <f t="shared" si="0"/>
        <v>119.71798115986986</v>
      </c>
      <c r="W36">
        <f t="shared" si="1"/>
        <v>1.9733461513833372</v>
      </c>
      <c r="X36">
        <f t="shared" si="2"/>
        <v>0.52131364785190648</v>
      </c>
      <c r="Y36">
        <f t="shared" si="3"/>
        <v>2.9475752261198807E-4</v>
      </c>
      <c r="Z36">
        <f t="shared" si="9"/>
        <v>119.71678919319474</v>
      </c>
      <c r="AA36">
        <f t="shared" si="9"/>
        <v>1.9733264208693988</v>
      </c>
      <c r="AB36">
        <f t="array" ref="AB36">EXP(SUMPRODUCT(TRANSPOSE(N$5:N$11),E36:K36))</f>
        <v>0.39954703698705341</v>
      </c>
      <c r="AC36">
        <f t="shared" si="15"/>
        <v>27.119117606379962</v>
      </c>
      <c r="AD36">
        <f t="shared" si="16"/>
        <v>1.4682462425504874</v>
      </c>
      <c r="AE36">
        <f t="shared" si="10"/>
        <v>0.55924703966765532</v>
      </c>
      <c r="AF36">
        <f t="shared" si="11"/>
        <v>11.271294025656536</v>
      </c>
    </row>
    <row r="37" spans="1:32" x14ac:dyDescent="0.2">
      <c r="A37" s="1">
        <v>34959</v>
      </c>
      <c r="B37">
        <v>2324</v>
      </c>
      <c r="C37">
        <v>187.1</v>
      </c>
      <c r="D37">
        <f t="shared" si="4"/>
        <v>2.3239999999999998</v>
      </c>
      <c r="E37">
        <f t="shared" si="4"/>
        <v>0.18709999999999999</v>
      </c>
      <c r="F37">
        <v>0</v>
      </c>
      <c r="G37">
        <v>0</v>
      </c>
      <c r="H37">
        <f t="shared" si="17"/>
        <v>3.6732850531492991E-25</v>
      </c>
      <c r="I37">
        <f t="shared" si="18"/>
        <v>2.2879464793373758E-2</v>
      </c>
      <c r="J37">
        <v>0</v>
      </c>
      <c r="K37">
        <v>1</v>
      </c>
      <c r="M37">
        <v>24</v>
      </c>
      <c r="N37">
        <f t="shared" si="12"/>
        <v>121.375</v>
      </c>
      <c r="O37">
        <f t="shared" si="5"/>
        <v>6.0861109680937275E-2</v>
      </c>
      <c r="P37">
        <f t="shared" si="13"/>
        <v>1.0021191010023411E-3</v>
      </c>
      <c r="Q37">
        <f t="shared" si="6"/>
        <v>2.60800471280076E-4</v>
      </c>
      <c r="R37">
        <f t="shared" si="14"/>
        <v>1.4364735412275564E-7</v>
      </c>
      <c r="S37">
        <f t="shared" si="7"/>
        <v>6.0860503677845186E-2</v>
      </c>
      <c r="T37">
        <f t="shared" si="7"/>
        <v>1.0021090812478047E-3</v>
      </c>
      <c r="U37">
        <f t="shared" si="8"/>
        <v>-16.048726925114352</v>
      </c>
      <c r="V37">
        <f t="shared" si="0"/>
        <v>121.72221936187455</v>
      </c>
      <c r="W37">
        <f t="shared" si="1"/>
        <v>2.0042382020046823</v>
      </c>
      <c r="X37">
        <f t="shared" si="2"/>
        <v>0.52160094256015199</v>
      </c>
      <c r="Y37">
        <f t="shared" si="3"/>
        <v>2.8729470824551129E-4</v>
      </c>
      <c r="Z37">
        <f t="shared" si="9"/>
        <v>121.72100735569036</v>
      </c>
      <c r="AA37">
        <f t="shared" si="9"/>
        <v>2.0042181624956097</v>
      </c>
      <c r="AB37">
        <f t="array" ref="AB37">EXP(SUMPRODUCT(TRANSPOSE(N$5:N$11),E37:K37))</f>
        <v>0.40561911313919985</v>
      </c>
      <c r="AC37">
        <f t="shared" si="15"/>
        <v>27.587834011578849</v>
      </c>
      <c r="AD37">
        <f t="shared" si="16"/>
        <v>1.4705255313218921</v>
      </c>
      <c r="AE37">
        <f t="shared" si="10"/>
        <v>0.28507300159864957</v>
      </c>
      <c r="AF37">
        <f t="shared" si="11"/>
        <v>13.759975796230215</v>
      </c>
    </row>
    <row r="38" spans="1:32" x14ac:dyDescent="0.2">
      <c r="A38" s="1">
        <v>34966</v>
      </c>
      <c r="B38">
        <v>2194</v>
      </c>
      <c r="C38">
        <v>107.2</v>
      </c>
      <c r="D38">
        <f t="shared" si="4"/>
        <v>2.194</v>
      </c>
      <c r="E38">
        <f t="shared" si="4"/>
        <v>0.1072</v>
      </c>
      <c r="F38">
        <v>0</v>
      </c>
      <c r="G38">
        <v>0</v>
      </c>
      <c r="H38">
        <f t="shared" si="17"/>
        <v>1.6127151535656665E-26</v>
      </c>
      <c r="I38">
        <f t="shared" si="18"/>
        <v>8.8983057921037789E-3</v>
      </c>
      <c r="J38">
        <v>0</v>
      </c>
      <c r="K38">
        <v>1</v>
      </c>
      <c r="M38">
        <v>25</v>
      </c>
      <c r="N38">
        <f t="shared" si="12"/>
        <v>123.569</v>
      </c>
      <c r="O38">
        <f t="shared" si="5"/>
        <v>6.1867477439703777E-2</v>
      </c>
      <c r="P38">
        <f t="shared" si="13"/>
        <v>1.0063677587665021E-3</v>
      </c>
      <c r="Q38">
        <f t="shared" si="6"/>
        <v>2.60939151468631E-4</v>
      </c>
      <c r="R38">
        <f t="shared" si="14"/>
        <v>1.3868018855500708E-7</v>
      </c>
      <c r="S38">
        <f t="shared" si="7"/>
        <v>6.1866861374320896E-2</v>
      </c>
      <c r="T38">
        <f t="shared" si="7"/>
        <v>1.0063576964757163E-3</v>
      </c>
      <c r="U38">
        <f t="shared" si="8"/>
        <v>-15.141710450046645</v>
      </c>
      <c r="V38">
        <f t="shared" si="0"/>
        <v>123.73495487940755</v>
      </c>
      <c r="W38">
        <f t="shared" si="1"/>
        <v>2.0127355175330042</v>
      </c>
      <c r="X38">
        <f t="shared" si="2"/>
        <v>0.52187830293726201</v>
      </c>
      <c r="Y38">
        <f t="shared" si="3"/>
        <v>2.7736037711001416E-4</v>
      </c>
      <c r="Z38">
        <f t="shared" si="9"/>
        <v>123.7337227486418</v>
      </c>
      <c r="AA38">
        <f t="shared" si="9"/>
        <v>2.0127153929514323</v>
      </c>
      <c r="AB38">
        <f t="array" ref="AB38">EXP(SUMPRODUCT(TRANSPOSE(N$5:N$11),E38:K38))</f>
        <v>0.40718597938490053</v>
      </c>
      <c r="AC38">
        <f t="shared" si="15"/>
        <v>28.059046423617961</v>
      </c>
      <c r="AD38">
        <f t="shared" si="16"/>
        <v>1.4727291144003196</v>
      </c>
      <c r="AE38">
        <f t="shared" si="10"/>
        <v>0.13330426615234667</v>
      </c>
      <c r="AF38">
        <f t="shared" si="11"/>
        <v>8.2627441681206761</v>
      </c>
    </row>
    <row r="39" spans="1:32" x14ac:dyDescent="0.2">
      <c r="A39" s="1">
        <v>34973</v>
      </c>
      <c r="B39">
        <v>2177</v>
      </c>
      <c r="C39">
        <v>246.2</v>
      </c>
      <c r="D39">
        <f t="shared" si="4"/>
        <v>2.177</v>
      </c>
      <c r="E39">
        <f t="shared" si="4"/>
        <v>0.2462</v>
      </c>
      <c r="F39">
        <v>0</v>
      </c>
      <c r="G39">
        <v>0</v>
      </c>
      <c r="H39">
        <f t="shared" si="17"/>
        <v>7.080447416708067E-28</v>
      </c>
      <c r="I39">
        <f t="shared" si="18"/>
        <v>3.4607385568179616E-3</v>
      </c>
      <c r="J39">
        <v>0</v>
      </c>
      <c r="K39">
        <f>$P$11^(M39-$M$39)</f>
        <v>1</v>
      </c>
      <c r="M39">
        <v>26</v>
      </c>
      <c r="N39">
        <f t="shared" si="12"/>
        <v>125.74600000000001</v>
      </c>
      <c r="O39">
        <f t="shared" si="5"/>
        <v>6.2881487743080999E-2</v>
      </c>
      <c r="P39">
        <f t="shared" si="13"/>
        <v>1.0140103033772219E-3</v>
      </c>
      <c r="Q39">
        <f t="shared" si="6"/>
        <v>2.6107370098216176E-4</v>
      </c>
      <c r="R39">
        <f t="shared" si="14"/>
        <v>1.3454951353075728E-7</v>
      </c>
      <c r="S39">
        <f t="shared" si="7"/>
        <v>6.2880861538940583E-2</v>
      </c>
      <c r="T39">
        <f t="shared" si="7"/>
        <v>1.0140001646196833E-3</v>
      </c>
      <c r="U39">
        <f t="shared" si="8"/>
        <v>-15.007916264362203</v>
      </c>
      <c r="V39">
        <f t="shared" si="0"/>
        <v>125.76297548616199</v>
      </c>
      <c r="W39">
        <f t="shared" si="1"/>
        <v>2.0280206067544437</v>
      </c>
      <c r="X39">
        <f t="shared" si="2"/>
        <v>0.52214740196432352</v>
      </c>
      <c r="Y39">
        <f t="shared" si="3"/>
        <v>2.6909902706151456E-4</v>
      </c>
      <c r="Z39">
        <f t="shared" si="9"/>
        <v>125.76172307788116</v>
      </c>
      <c r="AA39">
        <f t="shared" si="9"/>
        <v>2.0280003292393665</v>
      </c>
      <c r="AB39">
        <f t="array" ref="AB39">EXP(SUMPRODUCT(TRANSPOSE(N$5:N$11),E39:K39))</f>
        <v>0.41015129148422919</v>
      </c>
      <c r="AC39">
        <f t="shared" si="15"/>
        <v>28.534354126147711</v>
      </c>
      <c r="AD39">
        <f t="shared" si="16"/>
        <v>1.4748699861936942</v>
      </c>
      <c r="AE39">
        <f t="shared" si="10"/>
        <v>1.2503839391430445E-2</v>
      </c>
      <c r="AF39">
        <f t="shared" si="11"/>
        <v>6.8442659972730171</v>
      </c>
    </row>
    <row r="40" spans="1:32" x14ac:dyDescent="0.2">
      <c r="A40" s="1">
        <v>34980</v>
      </c>
      <c r="B40">
        <v>2366</v>
      </c>
      <c r="C40">
        <v>156.9</v>
      </c>
      <c r="D40">
        <f t="shared" si="4"/>
        <v>2.3660000000000001</v>
      </c>
      <c r="E40">
        <f t="shared" si="4"/>
        <v>0.15690000000000001</v>
      </c>
      <c r="F40">
        <v>0</v>
      </c>
      <c r="G40">
        <v>0</v>
      </c>
      <c r="H40">
        <f t="shared" si="17"/>
        <v>3.1085920852126869E-29</v>
      </c>
      <c r="I40">
        <f t="shared" si="18"/>
        <v>1.3459541218817654E-3</v>
      </c>
      <c r="J40">
        <v>0</v>
      </c>
      <c r="K40">
        <f t="shared" ref="K40:K65" si="19">$P$11^(M40-$M$39)</f>
        <v>0.95086471937785966</v>
      </c>
      <c r="M40">
        <v>27</v>
      </c>
      <c r="N40">
        <f t="shared" si="12"/>
        <v>128.11200000000002</v>
      </c>
      <c r="O40">
        <f t="shared" si="5"/>
        <v>6.3939328620920111E-2</v>
      </c>
      <c r="P40">
        <f t="shared" si="13"/>
        <v>1.0578408778391113E-3</v>
      </c>
      <c r="Q40">
        <f t="shared" si="6"/>
        <v>2.6120906062554461E-4</v>
      </c>
      <c r="R40">
        <f t="shared" si="14"/>
        <v>1.3535964338284856E-7</v>
      </c>
      <c r="S40">
        <f t="shared" si="7"/>
        <v>6.3938691839724504E-2</v>
      </c>
      <c r="T40">
        <f t="shared" si="7"/>
        <v>1.0578303007839295E-3</v>
      </c>
      <c r="U40">
        <f t="shared" si="8"/>
        <v>-16.210732649090904</v>
      </c>
      <c r="V40">
        <f t="shared" si="0"/>
        <v>127.87865724184022</v>
      </c>
      <c r="W40">
        <f t="shared" si="1"/>
        <v>2.1156817556782226</v>
      </c>
      <c r="X40">
        <f t="shared" si="2"/>
        <v>0.52241812125108922</v>
      </c>
      <c r="Y40">
        <f t="shared" si="3"/>
        <v>2.7071928676569712E-4</v>
      </c>
      <c r="Z40">
        <f t="shared" si="9"/>
        <v>127.87738367944901</v>
      </c>
      <c r="AA40">
        <f t="shared" si="9"/>
        <v>2.1156606015678587</v>
      </c>
      <c r="AB40">
        <f t="array" ref="AB40">EXP(SUMPRODUCT(TRANSPOSE(N$5:N$11),E40:K40))</f>
        <v>0.42778307439511476</v>
      </c>
      <c r="AC40">
        <f t="shared" si="15"/>
        <v>29.030761102874223</v>
      </c>
      <c r="AD40">
        <f t="shared" si="16"/>
        <v>1.477026657905312</v>
      </c>
      <c r="AE40">
        <f t="shared" si="10"/>
        <v>0.18313375839188545</v>
      </c>
      <c r="AF40">
        <f t="shared" si="11"/>
        <v>10.580701539820005</v>
      </c>
    </row>
    <row r="41" spans="1:32" x14ac:dyDescent="0.2">
      <c r="A41" s="1">
        <v>34987</v>
      </c>
      <c r="B41">
        <v>2402</v>
      </c>
      <c r="C41">
        <v>170.7</v>
      </c>
      <c r="D41">
        <f t="shared" si="4"/>
        <v>2.4020000000000001</v>
      </c>
      <c r="E41">
        <f t="shared" si="4"/>
        <v>0.17069999999999999</v>
      </c>
      <c r="F41">
        <v>0</v>
      </c>
      <c r="G41">
        <v>0</v>
      </c>
      <c r="H41">
        <f t="shared" si="17"/>
        <v>1.3647929549542181E-30</v>
      </c>
      <c r="I41">
        <f t="shared" si="18"/>
        <v>5.234699092312293E-4</v>
      </c>
      <c r="J41">
        <v>0</v>
      </c>
      <c r="K41">
        <f t="shared" si="19"/>
        <v>0.90414371455753584</v>
      </c>
      <c r="M41">
        <v>28</v>
      </c>
      <c r="N41">
        <f t="shared" si="12"/>
        <v>130.51400000000001</v>
      </c>
      <c r="O41">
        <f t="shared" si="5"/>
        <v>6.5043574337523835E-2</v>
      </c>
      <c r="P41">
        <f t="shared" si="13"/>
        <v>1.1042457166037245E-3</v>
      </c>
      <c r="Q41">
        <f t="shared" si="6"/>
        <v>2.6134550699785652E-4</v>
      </c>
      <c r="R41">
        <f t="shared" si="14"/>
        <v>1.3644637231191581E-7</v>
      </c>
      <c r="S41">
        <f t="shared" si="7"/>
        <v>6.5042926515235522E-2</v>
      </c>
      <c r="T41">
        <f t="shared" si="7"/>
        <v>1.1042346755110223E-3</v>
      </c>
      <c r="U41">
        <f t="shared" si="8"/>
        <v>-16.354263890336309</v>
      </c>
      <c r="V41">
        <f t="shared" si="0"/>
        <v>130.08714867504767</v>
      </c>
      <c r="W41">
        <f t="shared" si="1"/>
        <v>2.208491433207449</v>
      </c>
      <c r="X41">
        <f t="shared" si="2"/>
        <v>0.52269101399571305</v>
      </c>
      <c r="Y41">
        <f t="shared" si="3"/>
        <v>2.7289274462383162E-4</v>
      </c>
      <c r="Z41">
        <f t="shared" si="9"/>
        <v>130.08585303047107</v>
      </c>
      <c r="AA41">
        <f t="shared" si="9"/>
        <v>2.2084693510220443</v>
      </c>
      <c r="AB41">
        <f t="array" ref="AB41">EXP(SUMPRODUCT(TRANSPOSE(N$5:N$11),E41:K41))</f>
        <v>0.44649215348766164</v>
      </c>
      <c r="AC41">
        <f t="shared" si="15"/>
        <v>29.549549195505399</v>
      </c>
      <c r="AD41">
        <f t="shared" si="16"/>
        <v>1.4792036019555115</v>
      </c>
      <c r="AE41">
        <f t="shared" si="10"/>
        <v>0.32804677623008932</v>
      </c>
      <c r="AF41">
        <f t="shared" si="11"/>
        <v>8.0570628217300495</v>
      </c>
    </row>
    <row r="42" spans="1:32" x14ac:dyDescent="0.2">
      <c r="A42" s="1">
        <v>34994</v>
      </c>
      <c r="B42">
        <v>2485</v>
      </c>
      <c r="C42">
        <v>114.4</v>
      </c>
      <c r="D42">
        <f t="shared" si="4"/>
        <v>2.4849999999999999</v>
      </c>
      <c r="E42">
        <f t="shared" si="4"/>
        <v>0.1144</v>
      </c>
      <c r="F42">
        <v>0</v>
      </c>
      <c r="G42">
        <v>0</v>
      </c>
      <c r="H42">
        <f t="shared" si="17"/>
        <v>5.991972439076788E-32</v>
      </c>
      <c r="I42">
        <f t="shared" si="18"/>
        <v>2.035884740911122E-4</v>
      </c>
      <c r="J42">
        <v>0</v>
      </c>
      <c r="K42">
        <f t="shared" si="19"/>
        <v>0.85971835942000696</v>
      </c>
      <c r="M42">
        <v>29</v>
      </c>
      <c r="N42">
        <f t="shared" si="12"/>
        <v>132.99900000000002</v>
      </c>
      <c r="O42">
        <f t="shared" si="5"/>
        <v>6.6190780197636356E-2</v>
      </c>
      <c r="P42">
        <f t="shared" si="13"/>
        <v>1.1472058601125212E-3</v>
      </c>
      <c r="Q42">
        <f t="shared" si="6"/>
        <v>2.6148257059721569E-4</v>
      </c>
      <c r="R42">
        <f t="shared" si="14"/>
        <v>1.3706359935916623E-7</v>
      </c>
      <c r="S42">
        <f t="shared" si="7"/>
        <v>6.6190120904660088E-2</v>
      </c>
      <c r="T42">
        <f t="shared" si="7"/>
        <v>1.1471943894245562E-3</v>
      </c>
      <c r="U42">
        <f t="shared" si="8"/>
        <v>-16.824533407317624</v>
      </c>
      <c r="V42">
        <f t="shared" si="0"/>
        <v>132.38156039527271</v>
      </c>
      <c r="W42">
        <f t="shared" si="1"/>
        <v>2.2944117202250425</v>
      </c>
      <c r="X42">
        <f t="shared" si="2"/>
        <v>0.52296514119443138</v>
      </c>
      <c r="Y42">
        <f t="shared" si="3"/>
        <v>2.7412719871833247E-4</v>
      </c>
      <c r="Z42">
        <f t="shared" si="9"/>
        <v>132.38024180932018</v>
      </c>
      <c r="AA42">
        <f t="shared" si="9"/>
        <v>2.2943887788491124</v>
      </c>
      <c r="AB42">
        <f t="array" ref="AB42">EXP(SUMPRODUCT(TRANSPOSE(N$5:N$11),E42:K42))</f>
        <v>0.4638482944685281</v>
      </c>
      <c r="AC42">
        <f t="shared" si="15"/>
        <v>30.08917653616912</v>
      </c>
      <c r="AD42">
        <f t="shared" si="16"/>
        <v>1.4813933872762</v>
      </c>
      <c r="AE42">
        <f t="shared" si="10"/>
        <v>0.46523522032484549</v>
      </c>
      <c r="AF42">
        <f t="shared" si="11"/>
        <v>7.6704716760920517</v>
      </c>
    </row>
    <row r="43" spans="1:32" x14ac:dyDescent="0.2">
      <c r="A43" s="1">
        <v>35001</v>
      </c>
      <c r="B43">
        <v>2588</v>
      </c>
      <c r="C43">
        <v>174.4</v>
      </c>
      <c r="D43">
        <f t="shared" si="4"/>
        <v>2.5880000000000001</v>
      </c>
      <c r="E43">
        <f t="shared" si="4"/>
        <v>0.1744</v>
      </c>
      <c r="F43">
        <v>0</v>
      </c>
      <c r="G43">
        <v>0</v>
      </c>
      <c r="H43">
        <f t="shared" si="17"/>
        <v>2.6307091914802728E-33</v>
      </c>
      <c r="I43">
        <f t="shared" si="18"/>
        <v>7.9179845969787666E-5</v>
      </c>
      <c r="J43">
        <v>0</v>
      </c>
      <c r="K43">
        <f t="shared" si="19"/>
        <v>0.81747585657389887</v>
      </c>
      <c r="M43">
        <v>30</v>
      </c>
      <c r="N43">
        <f t="shared" si="12"/>
        <v>135.58700000000002</v>
      </c>
      <c r="O43">
        <f t="shared" si="5"/>
        <v>6.7384754752988218E-2</v>
      </c>
      <c r="P43">
        <f t="shared" si="13"/>
        <v>1.1939745553518621E-3</v>
      </c>
      <c r="Q43">
        <f t="shared" si="6"/>
        <v>2.6162066640766923E-4</v>
      </c>
      <c r="R43">
        <f t="shared" si="14"/>
        <v>1.3809581045354236E-7</v>
      </c>
      <c r="S43">
        <f t="shared" si="7"/>
        <v>6.7384083521647362E-2</v>
      </c>
      <c r="T43">
        <f t="shared" si="7"/>
        <v>1.1939626169872669E-3</v>
      </c>
      <c r="U43">
        <f t="shared" si="8"/>
        <v>-17.418475960367473</v>
      </c>
      <c r="V43">
        <f t="shared" si="0"/>
        <v>134.76950950597643</v>
      </c>
      <c r="W43">
        <f t="shared" si="1"/>
        <v>2.3879491107037243</v>
      </c>
      <c r="X43">
        <f t="shared" si="2"/>
        <v>0.52324133281533847</v>
      </c>
      <c r="Y43">
        <f t="shared" si="3"/>
        <v>2.7619162090708471E-4</v>
      </c>
      <c r="Z43">
        <f t="shared" si="9"/>
        <v>134.76816704329468</v>
      </c>
      <c r="AA43">
        <f t="shared" si="9"/>
        <v>2.3879252339745336</v>
      </c>
      <c r="AB43">
        <f t="array" ref="AB43">EXP(SUMPRODUCT(TRANSPOSE(N$5:N$11),E43:K43))</f>
        <v>0.48278814815227028</v>
      </c>
      <c r="AC43">
        <f t="shared" si="15"/>
        <v>30.651514888356914</v>
      </c>
      <c r="AD43">
        <f t="shared" si="16"/>
        <v>1.4836027022134586</v>
      </c>
      <c r="AE43">
        <f t="shared" si="10"/>
        <v>0.60391701026303091</v>
      </c>
      <c r="AF43">
        <f t="shared" si="11"/>
        <v>7.7308642204585185</v>
      </c>
    </row>
    <row r="44" spans="1:32" x14ac:dyDescent="0.2">
      <c r="A44" s="1">
        <v>35008</v>
      </c>
      <c r="B44">
        <v>2453</v>
      </c>
      <c r="C44">
        <v>579.70000000000005</v>
      </c>
      <c r="D44">
        <f t="shared" si="4"/>
        <v>2.4529999999999998</v>
      </c>
      <c r="E44">
        <f t="shared" si="4"/>
        <v>0.57969999999999999</v>
      </c>
      <c r="F44">
        <v>0</v>
      </c>
      <c r="G44">
        <v>0</v>
      </c>
      <c r="H44">
        <f t="shared" si="17"/>
        <v>1.1549837587712746E-34</v>
      </c>
      <c r="I44">
        <f t="shared" si="18"/>
        <v>3.0794709945090146E-5</v>
      </c>
      <c r="J44">
        <v>0</v>
      </c>
      <c r="K44">
        <f t="shared" si="19"/>
        <v>0.77730895095931585</v>
      </c>
      <c r="M44">
        <v>31</v>
      </c>
      <c r="N44">
        <f t="shared" si="12"/>
        <v>138.04000000000002</v>
      </c>
      <c r="O44">
        <f t="shared" si="5"/>
        <v>6.8639501990692797E-2</v>
      </c>
      <c r="P44">
        <f t="shared" si="13"/>
        <v>1.2547472377045787E-3</v>
      </c>
      <c r="Q44">
        <f t="shared" si="6"/>
        <v>2.6176131424682225E-4</v>
      </c>
      <c r="R44">
        <f t="shared" si="14"/>
        <v>1.4064783915301859E-7</v>
      </c>
      <c r="S44">
        <f t="shared" si="7"/>
        <v>6.8638818213286032E-2</v>
      </c>
      <c r="T44">
        <f t="shared" si="7"/>
        <v>1.2547346916386801E-3</v>
      </c>
      <c r="U44">
        <f t="shared" si="8"/>
        <v>-16.388078761476585</v>
      </c>
      <c r="V44">
        <f t="shared" si="0"/>
        <v>137.27900398138559</v>
      </c>
      <c r="W44">
        <f t="shared" si="1"/>
        <v>2.5094944754091575</v>
      </c>
      <c r="X44">
        <f t="shared" si="2"/>
        <v>0.5235226284936445</v>
      </c>
      <c r="Y44">
        <f t="shared" si="3"/>
        <v>2.8129567830603719E-4</v>
      </c>
      <c r="Z44">
        <f t="shared" si="9"/>
        <v>137.27763642657209</v>
      </c>
      <c r="AA44">
        <f t="shared" si="9"/>
        <v>2.5094693832773607</v>
      </c>
      <c r="AB44">
        <f t="array" ref="AB44">EXP(SUMPRODUCT(TRANSPOSE(N$5:N$11),E44:K44))</f>
        <v>0.50744403070121824</v>
      </c>
      <c r="AC44">
        <f t="shared" si="15"/>
        <v>31.243260342606522</v>
      </c>
      <c r="AD44">
        <f t="shared" si="16"/>
        <v>1.4858559849758337</v>
      </c>
      <c r="AE44">
        <f t="shared" si="10"/>
        <v>0.55227729167482842</v>
      </c>
      <c r="AF44">
        <f t="shared" si="11"/>
        <v>2.3020539452654236</v>
      </c>
    </row>
    <row r="45" spans="1:32" x14ac:dyDescent="0.2">
      <c r="A45" s="1">
        <v>35015</v>
      </c>
      <c r="B45">
        <v>2169</v>
      </c>
      <c r="C45">
        <v>1443.5</v>
      </c>
      <c r="D45">
        <f t="shared" si="4"/>
        <v>2.169</v>
      </c>
      <c r="E45">
        <f t="shared" si="4"/>
        <v>1.4435</v>
      </c>
      <c r="F45">
        <v>0</v>
      </c>
      <c r="G45">
        <v>0</v>
      </c>
      <c r="H45">
        <f t="shared" si="17"/>
        <v>5.0708283809766167E-36</v>
      </c>
      <c r="I45">
        <f t="shared" si="18"/>
        <v>1.1976711358646467E-5</v>
      </c>
      <c r="J45">
        <v>0</v>
      </c>
      <c r="K45">
        <f t="shared" si="19"/>
        <v>0.73911565752382835</v>
      </c>
      <c r="M45">
        <v>32</v>
      </c>
      <c r="N45">
        <f t="shared" si="12"/>
        <v>140.20900000000003</v>
      </c>
      <c r="O45">
        <f t="shared" si="5"/>
        <v>6.9976192508796831E-2</v>
      </c>
      <c r="P45">
        <f t="shared" si="13"/>
        <v>1.3366905181040334E-3</v>
      </c>
      <c r="Q45">
        <f t="shared" si="6"/>
        <v>2.6190667793679623E-4</v>
      </c>
      <c r="R45">
        <f t="shared" si="14"/>
        <v>1.4536368997397631E-7</v>
      </c>
      <c r="S45">
        <f t="shared" si="7"/>
        <v>6.9975495365938528E-2</v>
      </c>
      <c r="T45">
        <f t="shared" si="7"/>
        <v>1.3366771526524893E-3</v>
      </c>
      <c r="U45">
        <f t="shared" si="8"/>
        <v>-14.353506036341759</v>
      </c>
      <c r="V45">
        <f t="shared" si="0"/>
        <v>139.95238501759366</v>
      </c>
      <c r="W45">
        <f t="shared" si="1"/>
        <v>2.6733810362080668</v>
      </c>
      <c r="X45">
        <f t="shared" si="2"/>
        <v>0.52381335587359246</v>
      </c>
      <c r="Y45">
        <f t="shared" si="3"/>
        <v>2.9072737994795261E-4</v>
      </c>
      <c r="Z45">
        <f t="shared" si="9"/>
        <v>139.95099073187703</v>
      </c>
      <c r="AA45">
        <f t="shared" si="9"/>
        <v>2.6733543053049789</v>
      </c>
      <c r="AB45">
        <f t="array" ref="AB45">EXP(SUMPRODUCT(TRANSPOSE(N$5:N$11),E45:K45))</f>
        <v>0.54073422280922301</v>
      </c>
      <c r="AC45">
        <f t="shared" si="15"/>
        <v>31.874537390921148</v>
      </c>
      <c r="AD45">
        <f t="shared" si="16"/>
        <v>1.4881881531362269</v>
      </c>
      <c r="AE45">
        <f t="shared" si="10"/>
        <v>0.18401762235163513</v>
      </c>
      <c r="AF45">
        <f t="shared" si="11"/>
        <v>23.252849483862555</v>
      </c>
    </row>
    <row r="46" spans="1:32" x14ac:dyDescent="0.2">
      <c r="A46" s="1">
        <v>35022</v>
      </c>
      <c r="B46">
        <v>2240</v>
      </c>
      <c r="C46">
        <v>1695.7</v>
      </c>
      <c r="D46">
        <f t="shared" si="4"/>
        <v>2.2400000000000002</v>
      </c>
      <c r="E46">
        <f t="shared" si="4"/>
        <v>1.6957</v>
      </c>
      <c r="F46">
        <v>0</v>
      </c>
      <c r="G46">
        <v>0</v>
      </c>
      <c r="H46">
        <f t="shared" si="17"/>
        <v>2.2262910862636668E-37</v>
      </c>
      <c r="I46">
        <f t="shared" si="18"/>
        <v>4.6579953253042873E-6</v>
      </c>
      <c r="J46">
        <v>0</v>
      </c>
      <c r="K46">
        <f t="shared" si="19"/>
        <v>0.70279900227917724</v>
      </c>
      <c r="M46">
        <v>33</v>
      </c>
      <c r="N46">
        <f t="shared" si="12"/>
        <v>142.44900000000004</v>
      </c>
      <c r="O46">
        <f t="shared" si="5"/>
        <v>7.1368490923714334E-2</v>
      </c>
      <c r="P46">
        <f t="shared" si="13"/>
        <v>1.3922984149175033E-3</v>
      </c>
      <c r="Q46">
        <f t="shared" si="6"/>
        <v>2.6205371808696309E-4</v>
      </c>
      <c r="R46">
        <f t="shared" si="14"/>
        <v>1.4704015016686611E-7</v>
      </c>
      <c r="S46">
        <f t="shared" si="7"/>
        <v>7.136777985934227E-2</v>
      </c>
      <c r="T46">
        <f t="shared" si="7"/>
        <v>1.3922844934037557E-3</v>
      </c>
      <c r="U46">
        <f t="shared" si="8"/>
        <v>-14.732052967535473</v>
      </c>
      <c r="V46">
        <f t="shared" ref="V46:V65" si="20">$B$2*O46</f>
        <v>142.73698184742867</v>
      </c>
      <c r="W46">
        <f t="shared" ref="W46:W65" si="21">$B$2*P46</f>
        <v>2.7845968298350066</v>
      </c>
      <c r="X46">
        <f t="shared" ref="X46:X65" si="22">$B$2*Q46</f>
        <v>0.52410743617392619</v>
      </c>
      <c r="Y46">
        <f t="shared" ref="Y46:Y65" si="23">$B$2*R46</f>
        <v>2.9408030033373223E-4</v>
      </c>
      <c r="Z46">
        <f t="shared" si="9"/>
        <v>142.73555971868456</v>
      </c>
      <c r="AA46">
        <f t="shared" si="9"/>
        <v>2.7845689868075114</v>
      </c>
      <c r="AB46">
        <f t="array" ref="AB46">EXP(SUMPRODUCT(TRANSPOSE(N$5:N$11),E46:K46))</f>
        <v>0.56344953354523553</v>
      </c>
      <c r="AC46">
        <f t="shared" si="15"/>
        <v>32.533051720527112</v>
      </c>
      <c r="AD46">
        <f t="shared" si="16"/>
        <v>1.490550670659101</v>
      </c>
      <c r="AE46">
        <f t="shared" si="10"/>
        <v>0.20116653587214717</v>
      </c>
      <c r="AF46">
        <f t="shared" si="11"/>
        <v>24.311115482478179</v>
      </c>
    </row>
    <row r="47" spans="1:32" x14ac:dyDescent="0.2">
      <c r="A47" s="1">
        <v>35029</v>
      </c>
      <c r="B47">
        <v>2590</v>
      </c>
      <c r="C47">
        <v>2294.5</v>
      </c>
      <c r="D47">
        <f t="shared" si="4"/>
        <v>2.59</v>
      </c>
      <c r="E47">
        <f t="shared" si="4"/>
        <v>2.2945000000000002</v>
      </c>
      <c r="F47">
        <v>0</v>
      </c>
      <c r="G47">
        <v>0</v>
      </c>
      <c r="H47">
        <f t="shared" si="17"/>
        <v>9.7742846501590405E-39</v>
      </c>
      <c r="I47">
        <f t="shared" si="18"/>
        <v>1.8115924982105138E-6</v>
      </c>
      <c r="J47">
        <v>0</v>
      </c>
      <c r="K47">
        <f t="shared" si="19"/>
        <v>0.66826677608122964</v>
      </c>
      <c r="M47">
        <v>34</v>
      </c>
      <c r="N47">
        <f t="shared" si="12"/>
        <v>145.03900000000004</v>
      </c>
      <c r="O47">
        <f t="shared" si="5"/>
        <v>7.283331788572156E-2</v>
      </c>
      <c r="P47">
        <f t="shared" si="13"/>
        <v>1.4648269620072263E-3</v>
      </c>
      <c r="Q47">
        <f t="shared" si="6"/>
        <v>2.6220409278199241E-4</v>
      </c>
      <c r="R47">
        <f t="shared" si="14"/>
        <v>1.5037469502932055E-7</v>
      </c>
      <c r="S47">
        <f t="shared" si="7"/>
        <v>7.2832592174583641E-2</v>
      </c>
      <c r="T47">
        <f t="shared" si="7"/>
        <v>1.4648123152413532E-3</v>
      </c>
      <c r="U47">
        <f t="shared" si="8"/>
        <v>-16.902412927105132</v>
      </c>
      <c r="V47">
        <f t="shared" si="20"/>
        <v>145.66663577144311</v>
      </c>
      <c r="W47">
        <f t="shared" si="21"/>
        <v>2.9296539240144526</v>
      </c>
      <c r="X47">
        <f t="shared" si="22"/>
        <v>0.52440818556398483</v>
      </c>
      <c r="Y47">
        <f t="shared" si="23"/>
        <v>3.007493900586411E-4</v>
      </c>
      <c r="Z47">
        <f t="shared" si="9"/>
        <v>145.66518434916725</v>
      </c>
      <c r="AA47">
        <f t="shared" si="9"/>
        <v>2.9296246304827065</v>
      </c>
      <c r="AB47">
        <f t="array" ref="AB47">EXP(SUMPRODUCT(TRANSPOSE(N$5:N$11),E47:K47))</f>
        <v>0.59309510376794372</v>
      </c>
      <c r="AC47">
        <f t="shared" si="15"/>
        <v>33.22694748758461</v>
      </c>
      <c r="AD47">
        <f t="shared" si="16"/>
        <v>1.4929703617436427</v>
      </c>
      <c r="AE47">
        <f t="shared" si="10"/>
        <v>0.43173515341887608</v>
      </c>
      <c r="AF47">
        <f t="shared" si="11"/>
        <v>13.112920095857399</v>
      </c>
    </row>
    <row r="48" spans="1:32" x14ac:dyDescent="0.2">
      <c r="A48" s="1">
        <v>35036</v>
      </c>
      <c r="B48">
        <v>2479</v>
      </c>
      <c r="C48">
        <v>3910</v>
      </c>
      <c r="D48">
        <f t="shared" si="4"/>
        <v>2.4790000000000001</v>
      </c>
      <c r="E48">
        <f t="shared" si="4"/>
        <v>3.91</v>
      </c>
      <c r="F48">
        <v>1</v>
      </c>
      <c r="G48">
        <v>0</v>
      </c>
      <c r="H48">
        <f t="shared" si="17"/>
        <v>4.2912915122286015E-40</v>
      </c>
      <c r="I48">
        <f t="shared" si="18"/>
        <v>7.0456648201084664E-7</v>
      </c>
      <c r="J48">
        <v>0</v>
      </c>
      <c r="K48">
        <f t="shared" si="19"/>
        <v>0.63543130050802543</v>
      </c>
      <c r="M48">
        <v>35</v>
      </c>
      <c r="N48">
        <f t="shared" si="12"/>
        <v>147.51800000000006</v>
      </c>
      <c r="O48">
        <f t="shared" si="5"/>
        <v>7.4745302128872537E-2</v>
      </c>
      <c r="P48">
        <f t="shared" si="13"/>
        <v>1.911984243150977E-3</v>
      </c>
      <c r="Q48">
        <f t="shared" si="6"/>
        <v>2.6239505591130197E-4</v>
      </c>
      <c r="R48">
        <f t="shared" si="14"/>
        <v>1.909631293095515E-7</v>
      </c>
      <c r="S48">
        <f t="shared" si="7"/>
        <v>7.4744557299801812E-2</v>
      </c>
      <c r="T48">
        <f t="shared" si="7"/>
        <v>1.9119651252181768E-3</v>
      </c>
      <c r="U48">
        <f t="shared" si="8"/>
        <v>-15.517607163375999</v>
      </c>
      <c r="V48">
        <f t="shared" si="20"/>
        <v>149.49060425774508</v>
      </c>
      <c r="W48">
        <f t="shared" si="21"/>
        <v>3.8239684863019541</v>
      </c>
      <c r="X48">
        <f t="shared" si="22"/>
        <v>0.52479011182260393</v>
      </c>
      <c r="Y48">
        <f t="shared" si="23"/>
        <v>3.8192625861910301E-4</v>
      </c>
      <c r="Z48">
        <f t="shared" si="9"/>
        <v>149.48911459960362</v>
      </c>
      <c r="AA48">
        <f t="shared" si="9"/>
        <v>3.8239302504363537</v>
      </c>
      <c r="AB48">
        <f t="array" ref="AB48">EXP(SUMPRODUCT(TRANSPOSE(N$5:N$11),E48:K48))</f>
        <v>0.77477453795300499</v>
      </c>
      <c r="AC48">
        <f t="shared" si="15"/>
        <v>34.134332095667844</v>
      </c>
      <c r="AD48">
        <f t="shared" si="16"/>
        <v>1.4960484154042244</v>
      </c>
      <c r="AE48">
        <f t="shared" si="10"/>
        <v>1.3361858211225519</v>
      </c>
      <c r="AF48">
        <f t="shared" si="11"/>
        <v>54.252934668670974</v>
      </c>
    </row>
    <row r="49" spans="1:32" x14ac:dyDescent="0.2">
      <c r="A49" s="1">
        <v>35043</v>
      </c>
      <c r="B49">
        <v>2978</v>
      </c>
      <c r="C49">
        <v>5397.9</v>
      </c>
      <c r="D49">
        <f t="shared" si="4"/>
        <v>2.9780000000000002</v>
      </c>
      <c r="E49">
        <f t="shared" si="4"/>
        <v>5.3978999999999999</v>
      </c>
      <c r="F49">
        <v>1</v>
      </c>
      <c r="G49">
        <v>0</v>
      </c>
      <c r="H49">
        <f t="shared" si="17"/>
        <v>1.8840440504897302E-41</v>
      </c>
      <c r="I49">
        <f t="shared" si="18"/>
        <v>2.7402074587055142E-7</v>
      </c>
      <c r="J49">
        <v>0</v>
      </c>
      <c r="K49">
        <f t="shared" si="19"/>
        <v>0.60420920524147204</v>
      </c>
      <c r="M49">
        <v>36</v>
      </c>
      <c r="N49">
        <f t="shared" si="12"/>
        <v>150.49600000000007</v>
      </c>
      <c r="O49">
        <f t="shared" si="5"/>
        <v>7.6810787297399319E-2</v>
      </c>
      <c r="P49">
        <f t="shared" si="13"/>
        <v>2.0654851685267817E-3</v>
      </c>
      <c r="Q49">
        <f t="shared" si="6"/>
        <v>2.6259593780897372E-4</v>
      </c>
      <c r="R49">
        <f t="shared" si="14"/>
        <v>2.0088189767175635E-7</v>
      </c>
      <c r="S49">
        <f t="shared" si="7"/>
        <v>7.6810021815485727E-2</v>
      </c>
      <c r="T49">
        <f t="shared" si="7"/>
        <v>2.0654645156839152E-3</v>
      </c>
      <c r="U49">
        <f t="shared" si="8"/>
        <v>-18.411187589532851</v>
      </c>
      <c r="V49">
        <f t="shared" si="20"/>
        <v>153.62157459479863</v>
      </c>
      <c r="W49">
        <f t="shared" si="21"/>
        <v>4.1309703370535633</v>
      </c>
      <c r="X49">
        <f t="shared" si="22"/>
        <v>0.52519187561794745</v>
      </c>
      <c r="Y49">
        <f t="shared" si="23"/>
        <v>4.017637953435127E-4</v>
      </c>
      <c r="Z49">
        <f t="shared" si="9"/>
        <v>153.62004363097145</v>
      </c>
      <c r="AA49">
        <f t="shared" si="9"/>
        <v>4.1309290313678311</v>
      </c>
      <c r="AB49">
        <f t="array" ref="AB49">EXP(SUMPRODUCT(TRANSPOSE(N$5:N$11),E49:K49))</f>
        <v>0.83795917005169784</v>
      </c>
      <c r="AC49">
        <f t="shared" si="15"/>
        <v>35.116695881511831</v>
      </c>
      <c r="AD49">
        <f t="shared" si="16"/>
        <v>1.4992926978942829</v>
      </c>
      <c r="AE49">
        <f t="shared" si="10"/>
        <v>2.0758316705901714</v>
      </c>
      <c r="AF49">
        <f t="shared" si="11"/>
        <v>38.714876808859323</v>
      </c>
    </row>
    <row r="50" spans="1:32" x14ac:dyDescent="0.2">
      <c r="A50" s="1">
        <v>35050</v>
      </c>
      <c r="B50">
        <v>4167</v>
      </c>
      <c r="C50">
        <v>6417.2</v>
      </c>
      <c r="D50">
        <f t="shared" si="4"/>
        <v>4.1669999999999998</v>
      </c>
      <c r="E50">
        <f t="shared" si="4"/>
        <v>6.4172000000000002</v>
      </c>
      <c r="F50">
        <v>1</v>
      </c>
      <c r="G50">
        <v>0</v>
      </c>
      <c r="H50">
        <f t="shared" si="17"/>
        <v>8.2716869130671558E-43</v>
      </c>
      <c r="I50">
        <f t="shared" si="18"/>
        <v>1.0657244005299897E-7</v>
      </c>
      <c r="J50">
        <v>0</v>
      </c>
      <c r="K50">
        <f t="shared" si="19"/>
        <v>0.57452121638745191</v>
      </c>
      <c r="M50">
        <v>37</v>
      </c>
      <c r="N50">
        <f t="shared" si="12"/>
        <v>154.66300000000007</v>
      </c>
      <c r="O50">
        <f t="shared" si="5"/>
        <v>7.9003553712494456E-2</v>
      </c>
      <c r="P50">
        <f t="shared" si="13"/>
        <v>2.1927664150951376E-3</v>
      </c>
      <c r="Q50">
        <f t="shared" si="6"/>
        <v>2.6280377352905226E-4</v>
      </c>
      <c r="R50">
        <f t="shared" si="14"/>
        <v>2.078357200785419E-7</v>
      </c>
      <c r="S50">
        <f t="shared" si="7"/>
        <v>7.9002766304995073E-2</v>
      </c>
      <c r="T50">
        <f t="shared" si="7"/>
        <v>2.1927444895093436E-3</v>
      </c>
      <c r="U50">
        <f t="shared" si="8"/>
        <v>-25.512879734551326</v>
      </c>
      <c r="V50">
        <f t="shared" si="20"/>
        <v>158.0071074249889</v>
      </c>
      <c r="W50">
        <f t="shared" si="21"/>
        <v>4.3855328301902752</v>
      </c>
      <c r="X50">
        <f t="shared" si="22"/>
        <v>0.52560754705810453</v>
      </c>
      <c r="Y50">
        <f t="shared" si="23"/>
        <v>4.1567144015708379E-4</v>
      </c>
      <c r="Z50">
        <f t="shared" si="9"/>
        <v>158.00553260999013</v>
      </c>
      <c r="AA50">
        <f t="shared" si="9"/>
        <v>4.3854889790186879</v>
      </c>
      <c r="AB50">
        <f t="array" ref="AB50">EXP(SUMPRODUCT(TRANSPOSE(N$5:N$11),E50:K50))</f>
        <v>0.89080729553681504</v>
      </c>
      <c r="AC50">
        <f t="shared" si="15"/>
        <v>36.162028799388942</v>
      </c>
      <c r="AD50">
        <f t="shared" si="16"/>
        <v>1.5026561550236364</v>
      </c>
      <c r="AE50">
        <f t="shared" si="10"/>
        <v>2.1611714566444835</v>
      </c>
      <c r="AF50">
        <f t="shared" si="11"/>
        <v>5.2433160311660219</v>
      </c>
    </row>
    <row r="51" spans="1:32" x14ac:dyDescent="0.2">
      <c r="A51" s="1">
        <v>35057</v>
      </c>
      <c r="B51">
        <v>8225</v>
      </c>
      <c r="C51">
        <v>6418</v>
      </c>
      <c r="D51">
        <f t="shared" si="4"/>
        <v>8.2249999999999996</v>
      </c>
      <c r="E51">
        <f t="shared" si="4"/>
        <v>6.4180000000000001</v>
      </c>
      <c r="F51">
        <v>1</v>
      </c>
      <c r="G51">
        <v>1</v>
      </c>
      <c r="H51">
        <f t="shared" si="17"/>
        <v>3.6315926036878739E-44</v>
      </c>
      <c r="I51">
        <f t="shared" si="18"/>
        <v>4.1448266782747462E-8</v>
      </c>
      <c r="J51">
        <v>0</v>
      </c>
      <c r="K51">
        <f t="shared" si="19"/>
        <v>0.54629195519688112</v>
      </c>
      <c r="M51">
        <v>38</v>
      </c>
      <c r="N51">
        <f t="shared" si="12"/>
        <v>162.88800000000006</v>
      </c>
      <c r="O51">
        <f t="shared" si="5"/>
        <v>8.3106075519696399E-2</v>
      </c>
      <c r="P51">
        <f t="shared" si="13"/>
        <v>4.102521807201942E-3</v>
      </c>
      <c r="Q51">
        <f t="shared" si="6"/>
        <v>2.6318308401918067E-4</v>
      </c>
      <c r="R51">
        <f t="shared" si="14"/>
        <v>3.793104901284039E-7</v>
      </c>
      <c r="S51">
        <f t="shared" si="7"/>
        <v>8.3105247090772036E-2</v>
      </c>
      <c r="T51">
        <f t="shared" si="7"/>
        <v>4.1024807857769751E-3</v>
      </c>
      <c r="U51">
        <f t="shared" si="8"/>
        <v>-45.205944117582291</v>
      </c>
      <c r="V51">
        <f t="shared" si="20"/>
        <v>166.21215103939281</v>
      </c>
      <c r="W51">
        <f t="shared" si="21"/>
        <v>8.2050436144038841</v>
      </c>
      <c r="X51">
        <f t="shared" si="22"/>
        <v>0.52636616803836134</v>
      </c>
      <c r="Y51">
        <f t="shared" si="23"/>
        <v>7.586209802568078E-4</v>
      </c>
      <c r="Z51">
        <f t="shared" si="9"/>
        <v>166.21049418154411</v>
      </c>
      <c r="AA51">
        <f t="shared" si="9"/>
        <v>8.2049615715539499</v>
      </c>
      <c r="AB51">
        <f t="array" ref="AB51">EXP(SUMPRODUCT(TRANSPOSE(N$5:N$11),E51:K51))</f>
        <v>1.6708335589212433</v>
      </c>
      <c r="AC51">
        <f t="shared" si="15"/>
        <v>38.124548545420332</v>
      </c>
      <c r="AD51">
        <f t="shared" si="16"/>
        <v>1.5088126875288175</v>
      </c>
      <c r="AE51">
        <f t="shared" si="10"/>
        <v>2.0397415288689427</v>
      </c>
      <c r="AF51">
        <f t="shared" si="11"/>
        <v>0.24362830937446506</v>
      </c>
    </row>
    <row r="52" spans="1:32" x14ac:dyDescent="0.2">
      <c r="A52" s="1">
        <v>35064</v>
      </c>
      <c r="B52">
        <v>7502</v>
      </c>
      <c r="C52">
        <v>7969.2</v>
      </c>
      <c r="D52">
        <f t="shared" si="4"/>
        <v>7.5019999999999998</v>
      </c>
      <c r="E52">
        <f t="shared" si="4"/>
        <v>7.9691999999999998</v>
      </c>
      <c r="F52">
        <v>1</v>
      </c>
      <c r="G52">
        <v>0</v>
      </c>
      <c r="H52">
        <f t="shared" si="17"/>
        <v>1.5944105450033484E-45</v>
      </c>
      <c r="I52">
        <f t="shared" si="18"/>
        <v>1.6120104019758372E-8</v>
      </c>
      <c r="J52">
        <v>0</v>
      </c>
      <c r="K52">
        <f t="shared" si="19"/>
        <v>0.51944974667666466</v>
      </c>
      <c r="M52">
        <v>39</v>
      </c>
      <c r="N52">
        <f t="shared" si="12"/>
        <v>170.39000000000007</v>
      </c>
      <c r="O52">
        <f t="shared" si="5"/>
        <v>8.5521717023340327E-2</v>
      </c>
      <c r="P52">
        <f t="shared" si="13"/>
        <v>2.4156415036439283E-3</v>
      </c>
      <c r="Q52">
        <f t="shared" si="6"/>
        <v>2.6340111496392371E-4</v>
      </c>
      <c r="R52">
        <f t="shared" si="14"/>
        <v>2.1803094474304174E-7</v>
      </c>
      <c r="S52">
        <f t="shared" si="7"/>
        <v>8.5520864440181241E-2</v>
      </c>
      <c r="T52">
        <f t="shared" si="7"/>
        <v>2.4156173494092013E-3</v>
      </c>
      <c r="U52">
        <f t="shared" si="8"/>
        <v>-45.205554550689293</v>
      </c>
      <c r="V52">
        <f t="shared" si="20"/>
        <v>171.04343404668066</v>
      </c>
      <c r="W52">
        <f t="shared" si="21"/>
        <v>4.8312830072878565</v>
      </c>
      <c r="X52">
        <f t="shared" si="22"/>
        <v>0.52680222992784742</v>
      </c>
      <c r="Y52">
        <f t="shared" si="23"/>
        <v>4.3606188948608349E-4</v>
      </c>
      <c r="Z52">
        <f t="shared" si="9"/>
        <v>171.04172888036251</v>
      </c>
      <c r="AA52">
        <f t="shared" si="9"/>
        <v>4.8312346988184025</v>
      </c>
      <c r="AB52">
        <f t="array" ref="AB52">EXP(SUMPRODUCT(TRANSPOSE(N$5:N$11),E52:K52))</f>
        <v>0.98644756231711084</v>
      </c>
      <c r="AC52">
        <f t="shared" si="15"/>
        <v>39.28427093581265</v>
      </c>
      <c r="AD52">
        <f t="shared" si="16"/>
        <v>1.512362103234586</v>
      </c>
      <c r="AE52">
        <f t="shared" si="10"/>
        <v>0.38249244695254458</v>
      </c>
      <c r="AF52">
        <f t="shared" si="11"/>
        <v>35.600710492956509</v>
      </c>
    </row>
    <row r="53" spans="1:32" x14ac:dyDescent="0.2">
      <c r="A53" s="1">
        <v>35071</v>
      </c>
      <c r="B53">
        <v>4967</v>
      </c>
      <c r="C53">
        <v>8870</v>
      </c>
      <c r="D53">
        <f t="shared" si="4"/>
        <v>4.9669999999999996</v>
      </c>
      <c r="E53">
        <f t="shared" si="4"/>
        <v>8.8699999999999992</v>
      </c>
      <c r="F53">
        <v>0</v>
      </c>
      <c r="G53">
        <v>0</v>
      </c>
      <c r="H53">
        <f t="shared" si="17"/>
        <v>7.0000830584254747E-47</v>
      </c>
      <c r="I53">
        <f t="shared" si="18"/>
        <v>6.2694480077992985E-9</v>
      </c>
      <c r="J53">
        <v>0</v>
      </c>
      <c r="K53">
        <f t="shared" si="19"/>
        <v>0.49392643760460703</v>
      </c>
      <c r="M53">
        <v>40</v>
      </c>
      <c r="N53">
        <f t="shared" si="12"/>
        <v>175.35700000000008</v>
      </c>
      <c r="O53">
        <f t="shared" si="5"/>
        <v>8.764022542182015E-2</v>
      </c>
      <c r="P53">
        <f t="shared" si="13"/>
        <v>2.1185083984798236E-3</v>
      </c>
      <c r="Q53">
        <f t="shared" si="6"/>
        <v>2.6358787321523192E-4</v>
      </c>
      <c r="R53">
        <f t="shared" si="14"/>
        <v>1.8675825130820556E-7</v>
      </c>
      <c r="S53">
        <f t="shared" si="7"/>
        <v>8.7639351655444675E-2</v>
      </c>
      <c r="T53">
        <f t="shared" si="7"/>
        <v>2.1184872152634213E-3</v>
      </c>
      <c r="U53">
        <f t="shared" si="8"/>
        <v>-30.582082363859683</v>
      </c>
      <c r="V53">
        <f t="shared" si="20"/>
        <v>175.2804508436403</v>
      </c>
      <c r="W53">
        <f t="shared" si="21"/>
        <v>4.2370167969596473</v>
      </c>
      <c r="X53">
        <f t="shared" si="22"/>
        <v>0.52717574643046383</v>
      </c>
      <c r="Y53">
        <f t="shared" si="23"/>
        <v>3.7351650261641112E-4</v>
      </c>
      <c r="Z53">
        <f t="shared" si="9"/>
        <v>175.27870331088931</v>
      </c>
      <c r="AA53">
        <f t="shared" si="9"/>
        <v>4.2369744305268426</v>
      </c>
      <c r="AB53">
        <f t="array" ref="AB53">EXP(SUMPRODUCT(TRANSPOSE(N$5:N$11),E53:K53))</f>
        <v>0.86650360149735395</v>
      </c>
      <c r="AC53">
        <f t="shared" si="15"/>
        <v>40.303893328612936</v>
      </c>
      <c r="AD53">
        <f t="shared" si="16"/>
        <v>1.5154085796074626</v>
      </c>
      <c r="AE53">
        <f t="shared" si="10"/>
        <v>4.4649879452073132E-2</v>
      </c>
      <c r="AF53">
        <f t="shared" si="11"/>
        <v>14.697514988386491</v>
      </c>
    </row>
    <row r="54" spans="1:32" x14ac:dyDescent="0.2">
      <c r="A54" s="1">
        <v>35078</v>
      </c>
      <c r="B54">
        <v>4283</v>
      </c>
      <c r="C54">
        <v>9017.9</v>
      </c>
      <c r="D54">
        <f t="shared" si="4"/>
        <v>4.2830000000000004</v>
      </c>
      <c r="E54">
        <f t="shared" si="4"/>
        <v>9.0178999999999991</v>
      </c>
      <c r="F54">
        <v>0</v>
      </c>
      <c r="G54">
        <v>0</v>
      </c>
      <c r="H54">
        <f t="shared" si="17"/>
        <v>3.073309003030486E-48</v>
      </c>
      <c r="I54">
        <f t="shared" si="18"/>
        <v>2.4383203901365251E-9</v>
      </c>
      <c r="J54">
        <v>0</v>
      </c>
      <c r="K54">
        <f t="shared" si="19"/>
        <v>0.46965722348621053</v>
      </c>
      <c r="M54">
        <v>41</v>
      </c>
      <c r="N54">
        <f t="shared" si="12"/>
        <v>179.64000000000007</v>
      </c>
      <c r="O54">
        <f t="shared" si="5"/>
        <v>8.9813005934686108E-2</v>
      </c>
      <c r="P54">
        <f t="shared" si="13"/>
        <v>2.1727805128659572E-3</v>
      </c>
      <c r="Q54">
        <f t="shared" si="6"/>
        <v>2.6377507149921708E-4</v>
      </c>
      <c r="R54">
        <f t="shared" si="14"/>
        <v>1.8719828398516825E-7</v>
      </c>
      <c r="S54">
        <f t="shared" si="7"/>
        <v>8.9812110442377482E-2</v>
      </c>
      <c r="T54">
        <f t="shared" si="7"/>
        <v>2.1727587869328118E-3</v>
      </c>
      <c r="U54">
        <f t="shared" si="8"/>
        <v>-26.262317751554786</v>
      </c>
      <c r="V54">
        <f t="shared" si="20"/>
        <v>179.62601186937221</v>
      </c>
      <c r="W54">
        <f t="shared" si="21"/>
        <v>4.3455610257319144</v>
      </c>
      <c r="X54">
        <f t="shared" si="22"/>
        <v>0.52755014299843417</v>
      </c>
      <c r="Y54">
        <f t="shared" si="23"/>
        <v>3.7439656797033649E-4</v>
      </c>
      <c r="Z54">
        <f t="shared" si="9"/>
        <v>179.62422088475495</v>
      </c>
      <c r="AA54">
        <f t="shared" si="9"/>
        <v>4.3455175738656235</v>
      </c>
      <c r="AB54">
        <f t="array" ref="AB54">EXP(SUMPRODUCT(TRANSPOSE(N$5:N$11),E54:K54))</f>
        <v>0.8900383634017639</v>
      </c>
      <c r="AC54">
        <f t="shared" si="15"/>
        <v>41.352124204640063</v>
      </c>
      <c r="AD54">
        <f t="shared" si="16"/>
        <v>1.5184679510646439</v>
      </c>
      <c r="AE54">
        <f t="shared" si="10"/>
        <v>8.7837426214227732E-3</v>
      </c>
      <c r="AF54">
        <f t="shared" si="11"/>
        <v>1.4596678465006578</v>
      </c>
    </row>
    <row r="55" spans="1:32" x14ac:dyDescent="0.2">
      <c r="A55" s="1">
        <v>35085</v>
      </c>
      <c r="B55">
        <v>4694</v>
      </c>
      <c r="C55">
        <v>8945.7999999999993</v>
      </c>
      <c r="D55">
        <f t="shared" si="4"/>
        <v>4.694</v>
      </c>
      <c r="E55">
        <f t="shared" si="4"/>
        <v>8.9457999999999984</v>
      </c>
      <c r="F55">
        <v>0</v>
      </c>
      <c r="G55">
        <v>0</v>
      </c>
      <c r="H55">
        <f t="shared" si="17"/>
        <v>1.3493023081690051E-49</v>
      </c>
      <c r="I55">
        <f t="shared" si="18"/>
        <v>9.4831416060223353E-10</v>
      </c>
      <c r="J55">
        <f>$P$10^(M55-$M$55)</f>
        <v>1</v>
      </c>
      <c r="K55">
        <f t="shared" si="19"/>
        <v>0.4465804840140003</v>
      </c>
      <c r="M55">
        <v>42</v>
      </c>
      <c r="N55">
        <f t="shared" si="12"/>
        <v>184.33400000000006</v>
      </c>
      <c r="O55">
        <f t="shared" si="5"/>
        <v>9.376099921903247E-2</v>
      </c>
      <c r="P55">
        <f t="shared" si="13"/>
        <v>3.9479932843463628E-3</v>
      </c>
      <c r="Q55">
        <f t="shared" si="6"/>
        <v>2.6410778824981218E-4</v>
      </c>
      <c r="R55">
        <f t="shared" si="14"/>
        <v>3.3271675059509676E-7</v>
      </c>
      <c r="S55">
        <f t="shared" si="7"/>
        <v>9.3760064250118166E-2</v>
      </c>
      <c r="T55">
        <f t="shared" si="7"/>
        <v>3.9479538077406874E-3</v>
      </c>
      <c r="U55">
        <f t="shared" si="8"/>
        <v>-25.979214583791958</v>
      </c>
      <c r="V55">
        <f t="shared" si="20"/>
        <v>187.52199843806494</v>
      </c>
      <c r="W55">
        <f t="shared" si="21"/>
        <v>7.8959865686927255</v>
      </c>
      <c r="X55">
        <f t="shared" si="22"/>
        <v>0.52821557649962436</v>
      </c>
      <c r="Y55">
        <f t="shared" si="23"/>
        <v>6.6543350119019351E-4</v>
      </c>
      <c r="Z55">
        <f t="shared" si="9"/>
        <v>187.52012850023632</v>
      </c>
      <c r="AA55">
        <f t="shared" si="9"/>
        <v>7.8959076154813737</v>
      </c>
      <c r="AB55">
        <f t="array" ref="AB55">EXP(SUMPRODUCT(TRANSPOSE(N$5:N$11),E55:K55))</f>
        <v>1.6213464520334617</v>
      </c>
      <c r="AC55">
        <f t="shared" si="15"/>
        <v>43.263270902196645</v>
      </c>
      <c r="AD55">
        <f t="shared" si="16"/>
        <v>1.5239196836152247</v>
      </c>
      <c r="AE55">
        <f t="shared" si="10"/>
        <v>1.7284540563521997</v>
      </c>
      <c r="AF55">
        <f t="shared" si="11"/>
        <v>68.212774083540126</v>
      </c>
    </row>
    <row r="56" spans="1:32" x14ac:dyDescent="0.2">
      <c r="A56" s="1">
        <v>35092</v>
      </c>
      <c r="B56">
        <v>5030</v>
      </c>
      <c r="C56">
        <v>9594.4</v>
      </c>
      <c r="D56">
        <f t="shared" si="4"/>
        <v>5.03</v>
      </c>
      <c r="E56">
        <f t="shared" si="4"/>
        <v>9.5944000000000003</v>
      </c>
      <c r="F56">
        <v>0</v>
      </c>
      <c r="G56">
        <v>0</v>
      </c>
      <c r="H56">
        <f t="shared" si="17"/>
        <v>5.9239624685801389E-51</v>
      </c>
      <c r="I56">
        <f t="shared" si="18"/>
        <v>3.6881935238558441E-10</v>
      </c>
      <c r="J56">
        <f t="shared" ref="J56:J65" si="24">$P$10^(M56-$M$55)</f>
        <v>0.99999000000000005</v>
      </c>
      <c r="K56">
        <f t="shared" si="19"/>
        <v>0.42463762661160115</v>
      </c>
      <c r="M56">
        <v>43</v>
      </c>
      <c r="N56">
        <f t="shared" si="12"/>
        <v>189.36400000000006</v>
      </c>
      <c r="O56">
        <f t="shared" si="5"/>
        <v>9.7861885190786091E-2</v>
      </c>
      <c r="P56">
        <f t="shared" si="13"/>
        <v>4.1008859717536206E-3</v>
      </c>
      <c r="Q56">
        <f t="shared" si="6"/>
        <v>2.644461402382392E-4</v>
      </c>
      <c r="R56">
        <f t="shared" si="14"/>
        <v>3.3835198842702141E-7</v>
      </c>
      <c r="S56">
        <f t="shared" si="7"/>
        <v>9.7860909216395592E-2</v>
      </c>
      <c r="T56">
        <f t="shared" si="7"/>
        <v>4.1008449662774228E-3</v>
      </c>
      <c r="U56">
        <f t="shared" si="8"/>
        <v>-27.647708052962123</v>
      </c>
      <c r="V56">
        <f t="shared" si="20"/>
        <v>195.72377038157219</v>
      </c>
      <c r="W56">
        <f t="shared" si="21"/>
        <v>8.2017719435072411</v>
      </c>
      <c r="X56">
        <f t="shared" si="22"/>
        <v>0.5288922804764784</v>
      </c>
      <c r="Y56">
        <f t="shared" si="23"/>
        <v>6.7670397685404282E-4</v>
      </c>
      <c r="Z56">
        <f t="shared" si="9"/>
        <v>195.7218184327912</v>
      </c>
      <c r="AA56">
        <f t="shared" si="9"/>
        <v>8.2016899325548476</v>
      </c>
      <c r="AB56">
        <f t="array" ref="AB56">EXP(SUMPRODUCT(TRANSPOSE(N$5:N$11),E56:K56))</f>
        <v>1.6903031827789781</v>
      </c>
      <c r="AC56">
        <f t="shared" si="15"/>
        <v>45.257357316920874</v>
      </c>
      <c r="AD56">
        <f t="shared" si="16"/>
        <v>1.5294823927796164</v>
      </c>
      <c r="AE56">
        <f t="shared" si="10"/>
        <v>3.3574588796134073</v>
      </c>
      <c r="AF56">
        <f t="shared" si="11"/>
        <v>63.055465855961174</v>
      </c>
    </row>
    <row r="57" spans="1:32" x14ac:dyDescent="0.2">
      <c r="A57" s="1">
        <v>35099</v>
      </c>
      <c r="B57">
        <v>5580</v>
      </c>
      <c r="C57">
        <v>9960.7000000000007</v>
      </c>
      <c r="D57">
        <f t="shared" si="4"/>
        <v>5.58</v>
      </c>
      <c r="E57">
        <f t="shared" si="4"/>
        <v>9.960700000000001</v>
      </c>
      <c r="F57">
        <v>0</v>
      </c>
      <c r="G57">
        <v>0</v>
      </c>
      <c r="H57">
        <f t="shared" si="17"/>
        <v>2.6008501665403313E-52</v>
      </c>
      <c r="I57">
        <f t="shared" si="18"/>
        <v>1.4344161496833129E-10</v>
      </c>
      <c r="J57">
        <f t="shared" si="24"/>
        <v>0.9999800001000001</v>
      </c>
      <c r="K57">
        <f t="shared" si="19"/>
        <v>0.40377293766532046</v>
      </c>
      <c r="M57">
        <v>44</v>
      </c>
      <c r="N57">
        <f t="shared" si="12"/>
        <v>194.94400000000007</v>
      </c>
      <c r="O57">
        <f t="shared" si="5"/>
        <v>0.10207619827262104</v>
      </c>
      <c r="P57">
        <f t="shared" si="13"/>
        <v>4.2143130818349528E-3</v>
      </c>
      <c r="Q57">
        <f t="shared" si="6"/>
        <v>2.6478677785213289E-4</v>
      </c>
      <c r="R57">
        <f t="shared" si="14"/>
        <v>3.4063761389369063E-7</v>
      </c>
      <c r="S57">
        <f t="shared" si="7"/>
        <v>0.1020751801585061</v>
      </c>
      <c r="T57">
        <f t="shared" si="7"/>
        <v>4.2142709421105103E-3</v>
      </c>
      <c r="U57">
        <f t="shared" si="8"/>
        <v>-30.518574978375305</v>
      </c>
      <c r="V57">
        <f t="shared" si="20"/>
        <v>204.15239654524208</v>
      </c>
      <c r="W57">
        <f t="shared" si="21"/>
        <v>8.4286261636699056</v>
      </c>
      <c r="X57">
        <f t="shared" si="22"/>
        <v>0.52957355570426579</v>
      </c>
      <c r="Y57">
        <f t="shared" si="23"/>
        <v>6.8127522778738125E-4</v>
      </c>
      <c r="Z57">
        <f t="shared" si="9"/>
        <v>204.1503603170122</v>
      </c>
      <c r="AA57">
        <f t="shared" si="9"/>
        <v>8.4285418842210227</v>
      </c>
      <c r="AB57">
        <f t="array" ref="AB57">EXP(SUMPRODUCT(TRANSPOSE(N$5:N$11),E57:K57))</f>
        <v>1.7437459047990553</v>
      </c>
      <c r="AC57">
        <f t="shared" si="15"/>
        <v>47.316162875889376</v>
      </c>
      <c r="AD57">
        <f t="shared" si="16"/>
        <v>1.5351017309744579</v>
      </c>
      <c r="AE57">
        <f t="shared" si="10"/>
        <v>4.7225666432473545</v>
      </c>
      <c r="AF57">
        <f t="shared" si="11"/>
        <v>51.049137710054168</v>
      </c>
    </row>
    <row r="58" spans="1:32" x14ac:dyDescent="0.2">
      <c r="A58" s="1">
        <v>35106</v>
      </c>
      <c r="B58">
        <v>6933</v>
      </c>
      <c r="C58">
        <v>10371.700000000001</v>
      </c>
      <c r="D58">
        <f t="shared" si="4"/>
        <v>6.9329999999999998</v>
      </c>
      <c r="E58">
        <f t="shared" si="4"/>
        <v>10.371700000000001</v>
      </c>
      <c r="F58">
        <v>0</v>
      </c>
      <c r="G58">
        <v>0</v>
      </c>
      <c r="H58">
        <f t="shared" si="17"/>
        <v>1.1418744842949976E-53</v>
      </c>
      <c r="I58">
        <f t="shared" si="18"/>
        <v>5.5787465521093994E-11</v>
      </c>
      <c r="J58">
        <f t="shared" si="24"/>
        <v>0.99997000029999916</v>
      </c>
      <c r="K58">
        <f t="shared" si="19"/>
        <v>0.38393344106550897</v>
      </c>
      <c r="M58">
        <v>45</v>
      </c>
      <c r="N58">
        <f t="shared" si="12"/>
        <v>201.87700000000007</v>
      </c>
      <c r="O58">
        <f t="shared" si="5"/>
        <v>0.10640890232004663</v>
      </c>
      <c r="P58">
        <f t="shared" si="13"/>
        <v>4.332704047425584E-3</v>
      </c>
      <c r="Q58">
        <f t="shared" si="6"/>
        <v>2.6513007510808873E-4</v>
      </c>
      <c r="R58">
        <f t="shared" si="14"/>
        <v>3.4329725595583227E-7</v>
      </c>
      <c r="S58">
        <f t="shared" si="7"/>
        <v>0.10640784088232418</v>
      </c>
      <c r="T58">
        <f t="shared" si="7"/>
        <v>4.3326607238180822E-3</v>
      </c>
      <c r="U58">
        <f t="shared" si="8"/>
        <v>-37.726428658248821</v>
      </c>
      <c r="V58">
        <f t="shared" si="20"/>
        <v>212.81780464009324</v>
      </c>
      <c r="W58">
        <f t="shared" si="21"/>
        <v>8.665408094851168</v>
      </c>
      <c r="X58">
        <f t="shared" si="22"/>
        <v>0.53026015021617745</v>
      </c>
      <c r="Y58">
        <f t="shared" si="23"/>
        <v>6.8659451191166454E-4</v>
      </c>
      <c r="Z58">
        <f t="shared" si="9"/>
        <v>212.81568176464833</v>
      </c>
      <c r="AA58">
        <f t="shared" si="9"/>
        <v>8.6653214476361633</v>
      </c>
      <c r="AB58">
        <f t="array" ref="AB58">EXP(SUMPRODUCT(TRANSPOSE(N$5:N$11),E58:K58))</f>
        <v>1.7999443452977182</v>
      </c>
      <c r="AC58">
        <f t="shared" si="15"/>
        <v>49.443008439146901</v>
      </c>
      <c r="AD58">
        <f t="shared" si="16"/>
        <v>1.5407843506601144</v>
      </c>
      <c r="AE58">
        <f t="shared" si="10"/>
        <v>5.418488368981242</v>
      </c>
      <c r="AF58">
        <f t="shared" si="11"/>
        <v>24.986606773924183</v>
      </c>
    </row>
    <row r="59" spans="1:32" x14ac:dyDescent="0.2">
      <c r="A59" s="1">
        <v>35113</v>
      </c>
      <c r="B59">
        <v>8967</v>
      </c>
      <c r="C59">
        <v>9660.7000000000007</v>
      </c>
      <c r="D59">
        <f t="shared" si="4"/>
        <v>8.9670000000000005</v>
      </c>
      <c r="E59">
        <f t="shared" si="4"/>
        <v>9.6607000000000003</v>
      </c>
      <c r="F59">
        <v>0</v>
      </c>
      <c r="G59">
        <v>0</v>
      </c>
      <c r="H59">
        <f t="shared" si="17"/>
        <v>5.0132735620767948E-55</v>
      </c>
      <c r="I59">
        <f t="shared" si="18"/>
        <v>2.169692045055659E-11</v>
      </c>
      <c r="J59">
        <f t="shared" si="24"/>
        <v>0.99996000059999623</v>
      </c>
      <c r="K59">
        <f t="shared" si="19"/>
        <v>0.36506876369853125</v>
      </c>
      <c r="M59">
        <v>46</v>
      </c>
      <c r="N59">
        <f t="shared" si="12"/>
        <v>210.84400000000008</v>
      </c>
      <c r="O59">
        <f t="shared" si="5"/>
        <v>0.11069323483138371</v>
      </c>
      <c r="P59">
        <f t="shared" si="13"/>
        <v>4.2843325113370856E-3</v>
      </c>
      <c r="Q59">
        <f t="shared" si="6"/>
        <v>2.6546303321506315E-4</v>
      </c>
      <c r="R59">
        <f t="shared" si="14"/>
        <v>3.3295810697442363E-7</v>
      </c>
      <c r="S59">
        <f t="shared" si="7"/>
        <v>0.11069213055366574</v>
      </c>
      <c r="T59">
        <f t="shared" si="7"/>
        <v>4.2842896713415537E-3</v>
      </c>
      <c r="U59">
        <f t="shared" si="8"/>
        <v>-48.895262188019856</v>
      </c>
      <c r="V59">
        <f t="shared" si="20"/>
        <v>221.38646966276744</v>
      </c>
      <c r="W59">
        <f t="shared" si="21"/>
        <v>8.5686650226741712</v>
      </c>
      <c r="X59">
        <f t="shared" si="22"/>
        <v>0.5309260664301263</v>
      </c>
      <c r="Y59">
        <f t="shared" si="23"/>
        <v>6.6591621394884726E-4</v>
      </c>
      <c r="Z59">
        <f t="shared" si="9"/>
        <v>221.3842611073315</v>
      </c>
      <c r="AA59">
        <f t="shared" si="9"/>
        <v>8.5685793426831065</v>
      </c>
      <c r="AB59">
        <f t="array" ref="AB59">EXP(SUMPRODUCT(TRANSPOSE(N$5:N$11),E59:K59))</f>
        <v>1.7871527959405504</v>
      </c>
      <c r="AC59">
        <f t="shared" si="15"/>
        <v>51.556378976576617</v>
      </c>
      <c r="AD59">
        <f t="shared" si="16"/>
        <v>1.5463144998391443</v>
      </c>
      <c r="AE59">
        <f t="shared" si="10"/>
        <v>4.9990804136382412</v>
      </c>
      <c r="AF59">
        <f t="shared" si="11"/>
        <v>4.443187881308063</v>
      </c>
    </row>
    <row r="60" spans="1:32" x14ac:dyDescent="0.2">
      <c r="A60" s="1">
        <v>35120</v>
      </c>
      <c r="B60">
        <v>9443</v>
      </c>
      <c r="C60">
        <v>10335.700000000001</v>
      </c>
      <c r="D60">
        <f t="shared" si="4"/>
        <v>9.4429999999999996</v>
      </c>
      <c r="E60">
        <f t="shared" si="4"/>
        <v>10.335700000000001</v>
      </c>
      <c r="F60">
        <v>0</v>
      </c>
      <c r="G60">
        <v>0</v>
      </c>
      <c r="H60">
        <f t="shared" si="17"/>
        <v>2.2010222799343319E-56</v>
      </c>
      <c r="I60">
        <f t="shared" si="18"/>
        <v>8.4383893880208895E-12</v>
      </c>
      <c r="J60">
        <f t="shared" si="24"/>
        <v>0.99995000099999032</v>
      </c>
      <c r="K60">
        <f t="shared" si="19"/>
        <v>0.34713100754782611</v>
      </c>
      <c r="M60">
        <v>47</v>
      </c>
      <c r="N60">
        <f t="shared" si="12"/>
        <v>220.28700000000009</v>
      </c>
      <c r="O60">
        <f t="shared" si="5"/>
        <v>0.11512908151506318</v>
      </c>
      <c r="P60">
        <f t="shared" si="13"/>
        <v>4.4358466836794674E-3</v>
      </c>
      <c r="Q60">
        <f t="shared" si="6"/>
        <v>2.6580134842635328E-4</v>
      </c>
      <c r="R60">
        <f t="shared" si="14"/>
        <v>3.3831521129012998E-7</v>
      </c>
      <c r="S60">
        <f t="shared" si="7"/>
        <v>0.11512793288226153</v>
      </c>
      <c r="T60">
        <f t="shared" si="7"/>
        <v>4.4358023285957834E-3</v>
      </c>
      <c r="U60">
        <f t="shared" si="8"/>
        <v>-51.162615660613582</v>
      </c>
      <c r="V60">
        <f t="shared" si="20"/>
        <v>230.25816303012635</v>
      </c>
      <c r="W60">
        <f t="shared" si="21"/>
        <v>8.8716933673589349</v>
      </c>
      <c r="X60">
        <f t="shared" si="22"/>
        <v>0.53160269685270656</v>
      </c>
      <c r="Y60">
        <f t="shared" si="23"/>
        <v>6.7663042258025996E-4</v>
      </c>
      <c r="Z60">
        <f t="shared" si="9"/>
        <v>230.25586576452304</v>
      </c>
      <c r="AA60">
        <f t="shared" si="9"/>
        <v>8.8716046571915665</v>
      </c>
      <c r="AB60">
        <f t="array" ref="AB60">EXP(SUMPRODUCT(TRANSPOSE(N$5:N$11),E60:K60))</f>
        <v>1.8581324738318643</v>
      </c>
      <c r="AC60">
        <f t="shared" si="15"/>
        <v>53.755354488092529</v>
      </c>
      <c r="AD60">
        <f t="shared" si="16"/>
        <v>1.5519525244695682</v>
      </c>
      <c r="AE60">
        <f t="shared" si="10"/>
        <v>4.5253990315011512</v>
      </c>
      <c r="AF60">
        <f t="shared" si="11"/>
        <v>6.0509937817264969</v>
      </c>
    </row>
    <row r="61" spans="1:32" x14ac:dyDescent="0.2">
      <c r="A61" s="1">
        <v>35127</v>
      </c>
      <c r="B61">
        <v>9011</v>
      </c>
      <c r="C61">
        <v>8846.4</v>
      </c>
      <c r="D61">
        <f t="shared" si="4"/>
        <v>9.0109999999999992</v>
      </c>
      <c r="E61">
        <f t="shared" si="4"/>
        <v>8.8463999999999992</v>
      </c>
      <c r="F61">
        <v>0</v>
      </c>
      <c r="G61">
        <v>0</v>
      </c>
      <c r="H61">
        <f t="shared" si="17"/>
        <v>9.6633447522469644E-58</v>
      </c>
      <c r="I61">
        <f t="shared" si="18"/>
        <v>3.2818673795726101E-12</v>
      </c>
      <c r="J61">
        <f t="shared" si="24"/>
        <v>0.9999400014999803</v>
      </c>
      <c r="K61">
        <f t="shared" si="19"/>
        <v>0.33007462807931737</v>
      </c>
      <c r="M61">
        <v>48</v>
      </c>
      <c r="N61">
        <f t="shared" si="12"/>
        <v>229.29800000000009</v>
      </c>
      <c r="O61">
        <f t="shared" si="5"/>
        <v>0.11939388354901781</v>
      </c>
      <c r="P61">
        <f t="shared" si="13"/>
        <v>4.2648020339546289E-3</v>
      </c>
      <c r="Q61">
        <f t="shared" si="6"/>
        <v>2.6612072718357194E-4</v>
      </c>
      <c r="R61">
        <f t="shared" si="14"/>
        <v>3.1937875721865794E-7</v>
      </c>
      <c r="S61">
        <f t="shared" si="7"/>
        <v>0.1193926922713896</v>
      </c>
      <c r="T61">
        <f t="shared" si="7"/>
        <v>4.2647593891280769E-3</v>
      </c>
      <c r="U61">
        <f t="shared" si="8"/>
        <v>-49.176356698224957</v>
      </c>
      <c r="V61">
        <f t="shared" si="20"/>
        <v>238.78776709803563</v>
      </c>
      <c r="W61">
        <f t="shared" si="21"/>
        <v>8.5296040679092577</v>
      </c>
      <c r="X61">
        <f t="shared" si="22"/>
        <v>0.53224145436714387</v>
      </c>
      <c r="Y61">
        <f t="shared" si="23"/>
        <v>6.3875751443731588E-4</v>
      </c>
      <c r="Z61">
        <f t="shared" si="9"/>
        <v>238.78538454277921</v>
      </c>
      <c r="AA61">
        <f t="shared" si="9"/>
        <v>8.5295187782561541</v>
      </c>
      <c r="AB61">
        <f t="array" ref="AB61">EXP(SUMPRODUCT(TRANSPOSE(N$5:N$11),E61:K61))</f>
        <v>1.7940448070354313</v>
      </c>
      <c r="AC61">
        <f t="shared" si="15"/>
        <v>55.880064888765354</v>
      </c>
      <c r="AD61">
        <f t="shared" si="16"/>
        <v>1.5572925106707423</v>
      </c>
      <c r="AE61">
        <f t="shared" si="10"/>
        <v>4.1375784100947772</v>
      </c>
      <c r="AF61">
        <f t="shared" si="11"/>
        <v>5.3432607007418174</v>
      </c>
    </row>
    <row r="62" spans="1:32" x14ac:dyDescent="0.2">
      <c r="A62" s="1">
        <v>35134</v>
      </c>
      <c r="B62">
        <v>10025</v>
      </c>
      <c r="C62">
        <v>8282.4</v>
      </c>
      <c r="D62">
        <f t="shared" si="4"/>
        <v>10.025</v>
      </c>
      <c r="E62">
        <f t="shared" si="4"/>
        <v>8.2823999999999991</v>
      </c>
      <c r="F62">
        <v>0</v>
      </c>
      <c r="G62">
        <v>0</v>
      </c>
      <c r="H62">
        <f t="shared" si="17"/>
        <v>4.242584577724719E-59</v>
      </c>
      <c r="I62">
        <f t="shared" si="18"/>
        <v>1.2763873533014225E-12</v>
      </c>
      <c r="J62">
        <f t="shared" si="24"/>
        <v>0.99993000209996541</v>
      </c>
      <c r="K62">
        <f t="shared" si="19"/>
        <v>0.31385631860239149</v>
      </c>
      <c r="M62">
        <v>49</v>
      </c>
      <c r="N62">
        <f t="shared" si="12"/>
        <v>239.32300000000009</v>
      </c>
      <c r="O62">
        <f t="shared" si="5"/>
        <v>0.12362184058331294</v>
      </c>
      <c r="P62">
        <f t="shared" si="13"/>
        <v>4.2279570342951267E-3</v>
      </c>
      <c r="Q62">
        <f t="shared" si="6"/>
        <v>2.6643175448026746E-4</v>
      </c>
      <c r="R62">
        <f t="shared" si="14"/>
        <v>3.1102729669552076E-7</v>
      </c>
      <c r="S62">
        <f t="shared" si="7"/>
        <v>0.12362060702922466</v>
      </c>
      <c r="T62">
        <f t="shared" si="7"/>
        <v>4.227914757835057E-3</v>
      </c>
      <c r="U62">
        <f t="shared" si="8"/>
        <v>-54.797114884532874</v>
      </c>
      <c r="V62">
        <f t="shared" si="20"/>
        <v>247.24368116662586</v>
      </c>
      <c r="W62">
        <f t="shared" si="21"/>
        <v>8.4559140685902534</v>
      </c>
      <c r="X62">
        <f t="shared" si="22"/>
        <v>0.53286350896053492</v>
      </c>
      <c r="Y62">
        <f t="shared" si="23"/>
        <v>6.2205459339104152E-4</v>
      </c>
      <c r="Z62">
        <f t="shared" si="9"/>
        <v>247.24121405844932</v>
      </c>
      <c r="AA62">
        <f t="shared" si="9"/>
        <v>8.4558295156701142</v>
      </c>
      <c r="AB62">
        <f t="array" ref="AB62">EXP(SUMPRODUCT(TRANSPOSE(N$5:N$11),E62:K62))</f>
        <v>1.7859313182520826</v>
      </c>
      <c r="AC62">
        <f t="shared" si="15"/>
        <v>57.996705992017318</v>
      </c>
      <c r="AD62">
        <f t="shared" si="16"/>
        <v>1.5625092845774151</v>
      </c>
      <c r="AE62">
        <f t="shared" si="10"/>
        <v>3.3085888353602537</v>
      </c>
      <c r="AF62">
        <f t="shared" si="11"/>
        <v>15.652573409774426</v>
      </c>
    </row>
    <row r="63" spans="1:32" x14ac:dyDescent="0.2">
      <c r="A63" s="1">
        <v>35141</v>
      </c>
      <c r="B63">
        <v>10601</v>
      </c>
      <c r="C63">
        <v>8033.3</v>
      </c>
      <c r="D63">
        <f t="shared" si="4"/>
        <v>10.601000000000001</v>
      </c>
      <c r="E63">
        <f t="shared" si="4"/>
        <v>8.0333000000000006</v>
      </c>
      <c r="F63">
        <v>0</v>
      </c>
      <c r="G63">
        <v>0</v>
      </c>
      <c r="H63">
        <f t="shared" si="17"/>
        <v>1.8626598098926664E-60</v>
      </c>
      <c r="I63">
        <f t="shared" si="18"/>
        <v>4.9641392757314053E-13</v>
      </c>
      <c r="J63">
        <f t="shared" si="24"/>
        <v>0.99992000279994442</v>
      </c>
      <c r="K63">
        <f t="shared" si="19"/>
        <v>0.2984349003128311</v>
      </c>
      <c r="M63">
        <v>50</v>
      </c>
      <c r="N63">
        <f t="shared" si="12"/>
        <v>249.92400000000009</v>
      </c>
      <c r="O63">
        <f t="shared" si="5"/>
        <v>0.12785506844035055</v>
      </c>
      <c r="P63">
        <f t="shared" si="13"/>
        <v>4.2332278570376136E-3</v>
      </c>
      <c r="Q63">
        <f t="shared" si="6"/>
        <v>2.6673781327402057E-4</v>
      </c>
      <c r="R63">
        <f t="shared" si="14"/>
        <v>3.0605879375311673E-7</v>
      </c>
      <c r="S63">
        <f t="shared" si="7"/>
        <v>0.12785379255704427</v>
      </c>
      <c r="T63">
        <f t="shared" si="7"/>
        <v>4.2331855278196313E-3</v>
      </c>
      <c r="U63">
        <f t="shared" si="8"/>
        <v>-57.932349989014682</v>
      </c>
      <c r="V63">
        <f t="shared" si="20"/>
        <v>255.7101368807011</v>
      </c>
      <c r="W63">
        <f t="shared" si="21"/>
        <v>8.4664557140752272</v>
      </c>
      <c r="X63">
        <f t="shared" si="22"/>
        <v>0.53347562654804115</v>
      </c>
      <c r="Y63">
        <f t="shared" si="23"/>
        <v>6.1211758750623346E-4</v>
      </c>
      <c r="Z63">
        <f t="shared" si="9"/>
        <v>255.70758511408854</v>
      </c>
      <c r="AA63">
        <f t="shared" si="9"/>
        <v>8.4663710556392626</v>
      </c>
      <c r="AB63">
        <f t="array" ref="AB63">EXP(SUMPRODUCT(TRANSPOSE(N$5:N$11),E63:K63))</f>
        <v>1.7956198931463736</v>
      </c>
      <c r="AC63">
        <f t="shared" si="15"/>
        <v>60.126347213100516</v>
      </c>
      <c r="AD63">
        <f t="shared" si="16"/>
        <v>1.5676585922606028</v>
      </c>
      <c r="AE63">
        <f t="shared" si="10"/>
        <v>2.3141375434485885</v>
      </c>
      <c r="AF63">
        <f t="shared" si="11"/>
        <v>20.13610927611299</v>
      </c>
    </row>
    <row r="64" spans="1:32" x14ac:dyDescent="0.2">
      <c r="A64" s="1">
        <v>35148</v>
      </c>
      <c r="B64">
        <v>11083</v>
      </c>
      <c r="C64">
        <v>6769.2</v>
      </c>
      <c r="D64">
        <f t="shared" si="4"/>
        <v>11.083</v>
      </c>
      <c r="E64">
        <f t="shared" si="4"/>
        <v>6.7691999999999997</v>
      </c>
      <c r="F64">
        <v>0</v>
      </c>
      <c r="G64">
        <v>0</v>
      </c>
      <c r="H64">
        <f t="shared" si="17"/>
        <v>8.177801771131843E-62</v>
      </c>
      <c r="I64">
        <f t="shared" si="18"/>
        <v>1.9306583291600264E-13</v>
      </c>
      <c r="J64">
        <f t="shared" si="24"/>
        <v>0.99991000359991644</v>
      </c>
      <c r="K64">
        <f t="shared" si="19"/>
        <v>0.28377121773851965</v>
      </c>
      <c r="M64">
        <v>51</v>
      </c>
      <c r="N64">
        <f t="shared" si="12"/>
        <v>261.00700000000012</v>
      </c>
      <c r="O64">
        <f t="shared" si="5"/>
        <v>0.13194781330799965</v>
      </c>
      <c r="P64">
        <f t="shared" si="13"/>
        <v>4.0927448676491007E-3</v>
      </c>
      <c r="Q64">
        <f t="shared" si="6"/>
        <v>2.6702875045048202E-4</v>
      </c>
      <c r="R64">
        <f t="shared" si="14"/>
        <v>2.9093717646144768E-7</v>
      </c>
      <c r="S64">
        <f t="shared" si="7"/>
        <v>0.13194649650015408</v>
      </c>
      <c r="T64">
        <f t="shared" si="7"/>
        <v>4.0927039431097956E-3</v>
      </c>
      <c r="U64">
        <f t="shared" si="8"/>
        <v>-60.940423183957265</v>
      </c>
      <c r="V64">
        <f t="shared" si="20"/>
        <v>263.89562661599928</v>
      </c>
      <c r="W64">
        <f t="shared" si="21"/>
        <v>8.1854897352982015</v>
      </c>
      <c r="X64">
        <f t="shared" si="22"/>
        <v>0.53405750090096404</v>
      </c>
      <c r="Y64">
        <f t="shared" si="23"/>
        <v>5.8187435292289535E-4</v>
      </c>
      <c r="Z64">
        <f t="shared" si="9"/>
        <v>263.89299300030814</v>
      </c>
      <c r="AA64">
        <f t="shared" si="9"/>
        <v>8.1854078862195916</v>
      </c>
      <c r="AB64">
        <f t="array" ref="AB64">EXP(SUMPRODUCT(TRANSPOSE(N$5:N$11),E64:K64))</f>
        <v>1.7432044434387652</v>
      </c>
      <c r="AC64">
        <f t="shared" si="15"/>
        <v>62.195267376607696</v>
      </c>
      <c r="AD64">
        <f t="shared" si="16"/>
        <v>1.572568123405107</v>
      </c>
      <c r="AE64">
        <f t="shared" si="10"/>
        <v>1.1057147893765371</v>
      </c>
      <c r="AF64">
        <f t="shared" si="11"/>
        <v>26.14447454462157</v>
      </c>
    </row>
    <row r="65" spans="1:32" x14ac:dyDescent="0.2">
      <c r="A65" s="1">
        <v>35155</v>
      </c>
      <c r="B65">
        <v>11136</v>
      </c>
      <c r="C65">
        <v>5454</v>
      </c>
      <c r="D65">
        <f t="shared" si="4"/>
        <v>11.135999999999999</v>
      </c>
      <c r="E65">
        <f t="shared" si="4"/>
        <v>5.4539999999999997</v>
      </c>
      <c r="F65">
        <v>0</v>
      </c>
      <c r="G65">
        <v>0</v>
      </c>
      <c r="H65">
        <f t="shared" si="17"/>
        <v>3.5903733710655835E-63</v>
      </c>
      <c r="I65">
        <f t="shared" si="18"/>
        <v>7.5087369167453321E-14</v>
      </c>
      <c r="J65">
        <f t="shared" si="24"/>
        <v>0.99990000449988048</v>
      </c>
      <c r="K65">
        <f t="shared" si="19"/>
        <v>0.26982803932245103</v>
      </c>
      <c r="M65">
        <v>52</v>
      </c>
      <c r="N65">
        <f t="shared" si="12"/>
        <v>272.14300000000014</v>
      </c>
      <c r="O65">
        <f t="shared" si="5"/>
        <v>0.13589585583146735</v>
      </c>
      <c r="P65">
        <f t="shared" si="13"/>
        <v>3.9480425234676986E-3</v>
      </c>
      <c r="Q65">
        <f t="shared" si="6"/>
        <v>2.6730479580860944E-4</v>
      </c>
      <c r="R65">
        <f t="shared" si="14"/>
        <v>2.7604535812741915E-7</v>
      </c>
      <c r="S65">
        <f t="shared" si="7"/>
        <v>0.135894499545957</v>
      </c>
      <c r="T65">
        <f t="shared" si="7"/>
        <v>3.9480030458029173E-3</v>
      </c>
      <c r="U65">
        <f t="shared" si="8"/>
        <v>-61.632697417730178</v>
      </c>
      <c r="V65">
        <f t="shared" si="20"/>
        <v>271.79171166293469</v>
      </c>
      <c r="W65">
        <f t="shared" si="21"/>
        <v>7.8960850469353971</v>
      </c>
      <c r="X65">
        <f t="shared" si="22"/>
        <v>0.53460959161721888</v>
      </c>
      <c r="Y65">
        <f t="shared" si="23"/>
        <v>5.520907162548383E-4</v>
      </c>
      <c r="Z65">
        <f t="shared" si="9"/>
        <v>271.78899909191398</v>
      </c>
      <c r="AA65">
        <f t="shared" si="9"/>
        <v>7.8960060916058357</v>
      </c>
      <c r="AB65">
        <f t="array" ref="AB65">EXP(SUMPRODUCT(TRANSPOSE(N$5:N$11),E65:K65))</f>
        <v>1.6883018965777139</v>
      </c>
      <c r="AC65">
        <f t="shared" si="15"/>
        <v>64.200399242202593</v>
      </c>
      <c r="AD65">
        <f t="shared" si="16"/>
        <v>1.5772395859618173</v>
      </c>
      <c r="AE65">
        <f t="shared" si="10"/>
        <v>0.13007900555449287</v>
      </c>
      <c r="AF65">
        <f t="shared" si="11"/>
        <v>29.094772884286673</v>
      </c>
    </row>
    <row r="66" spans="1:32" x14ac:dyDescent="0.2">
      <c r="M66" s="3" t="s">
        <v>10</v>
      </c>
      <c r="U66">
        <f>(B2-N65)*LN(1-S65)</f>
        <v>-252.37150292221537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opLeftCell="V13" workbookViewId="0">
      <selection activeCell="AV34" sqref="AV34"/>
    </sheetView>
  </sheetViews>
  <sheetFormatPr defaultRowHeight="12.75" x14ac:dyDescent="0.2"/>
  <cols>
    <col min="1" max="1" width="10.140625" bestFit="1" customWidth="1"/>
    <col min="5" max="5" width="10" bestFit="1" customWidth="1"/>
    <col min="6" max="11" width="10" customWidth="1"/>
    <col min="12" max="12" width="14.85546875" bestFit="1" customWidth="1"/>
    <col min="13" max="13" width="11.5703125" bestFit="1" customWidth="1"/>
    <col min="14" max="14" width="10.42578125" customWidth="1"/>
  </cols>
  <sheetData>
    <row r="1" spans="1:37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>
        <v>3.1462271457152112E-4</v>
      </c>
      <c r="O1">
        <v>4.8555811484021464E-5</v>
      </c>
      <c r="P1">
        <v>10.801784565965214</v>
      </c>
    </row>
    <row r="2" spans="1:37" x14ac:dyDescent="0.2">
      <c r="A2" s="2" t="s">
        <v>12</v>
      </c>
      <c r="B2">
        <f>B1/1000</f>
        <v>2000</v>
      </c>
      <c r="I2" s="2" t="s">
        <v>87</v>
      </c>
      <c r="J2">
        <f>CORREL(AD14:AD65,N14:N65)</f>
        <v>0.99893669336216107</v>
      </c>
      <c r="K2">
        <f>CORREL(AE14:AE65,D14:D65)</f>
        <v>0.87983648102936096</v>
      </c>
      <c r="M2" s="2" t="s">
        <v>14</v>
      </c>
      <c r="N2">
        <v>1.0897465892734979E-6</v>
      </c>
      <c r="O2">
        <v>0.11667129547743126</v>
      </c>
      <c r="P2">
        <v>6513.9880223115824</v>
      </c>
      <c r="R2" s="2" t="s">
        <v>45</v>
      </c>
      <c r="S2" s="2">
        <v>-0.13967548162207252</v>
      </c>
      <c r="T2">
        <f>EXP(S2)</f>
        <v>0.86964040390515196</v>
      </c>
    </row>
    <row r="3" spans="1:37" x14ac:dyDescent="0.2">
      <c r="A3" s="2"/>
      <c r="I3" s="2" t="s">
        <v>88</v>
      </c>
      <c r="J3">
        <f>AVERAGE(AJ14:AJ65)</f>
        <v>2.1998158625249373</v>
      </c>
      <c r="K3">
        <f>AVERAGE(AK14:AK65)</f>
        <v>15.579508286329567</v>
      </c>
      <c r="M3" s="2" t="s">
        <v>19</v>
      </c>
      <c r="N3">
        <v>23.984154664808791</v>
      </c>
      <c r="O3">
        <v>1.3124988996964313</v>
      </c>
      <c r="P3">
        <v>1.099282804540423</v>
      </c>
      <c r="R3" s="2" t="s">
        <v>46</v>
      </c>
      <c r="S3">
        <v>-0.98233074546728738</v>
      </c>
      <c r="T3">
        <f t="shared" ref="T3:T4" si="0">EXP(S3)</f>
        <v>0.3744373628326001</v>
      </c>
    </row>
    <row r="4" spans="1:37" x14ac:dyDescent="0.2">
      <c r="M4" s="2" t="s">
        <v>39</v>
      </c>
      <c r="N4">
        <f>T2/SUM(T2:T4)</f>
        <v>0.38752685704353312</v>
      </c>
      <c r="O4">
        <f>T3/SUM(T2:T4)</f>
        <v>0.16685578743419618</v>
      </c>
      <c r="P4">
        <f>T4/SUM(T2:T4)</f>
        <v>0.44561735552227061</v>
      </c>
      <c r="R4" s="2" t="s">
        <v>47</v>
      </c>
      <c r="S4">
        <v>0</v>
      </c>
      <c r="T4">
        <f t="shared" si="0"/>
        <v>1</v>
      </c>
    </row>
    <row r="5" spans="1:37" x14ac:dyDescent="0.2">
      <c r="M5" s="2" t="s">
        <v>16</v>
      </c>
      <c r="N5">
        <v>6.7059864836610833E-2</v>
      </c>
    </row>
    <row r="6" spans="1:37" x14ac:dyDescent="0.2">
      <c r="M6" s="2" t="s">
        <v>22</v>
      </c>
      <c r="N6">
        <v>2.1662833325107263E-2</v>
      </c>
    </row>
    <row r="7" spans="1:37" x14ac:dyDescent="0.2">
      <c r="M7" s="2" t="s">
        <v>23</v>
      </c>
      <c r="N7">
        <v>1.0269095338264316</v>
      </c>
    </row>
    <row r="8" spans="1:37" x14ac:dyDescent="0.2">
      <c r="M8" s="2" t="s">
        <v>35</v>
      </c>
      <c r="N8">
        <v>-0.3435608050573763</v>
      </c>
      <c r="O8" s="2" t="s">
        <v>48</v>
      </c>
      <c r="P8">
        <v>1.5296794575433753E-5</v>
      </c>
      <c r="R8">
        <f>SUM(W14:W66)</f>
        <v>-1844.060149454182</v>
      </c>
    </row>
    <row r="9" spans="1:37" x14ac:dyDescent="0.2">
      <c r="M9" s="2" t="s">
        <v>36</v>
      </c>
      <c r="N9">
        <v>-0.25332731192448532</v>
      </c>
      <c r="O9" s="2" t="s">
        <v>49</v>
      </c>
      <c r="P9" s="2">
        <v>0.97402897086289053</v>
      </c>
    </row>
    <row r="10" spans="1:37" x14ac:dyDescent="0.2">
      <c r="M10" s="2" t="s">
        <v>37</v>
      </c>
      <c r="N10">
        <v>0.51712204421832597</v>
      </c>
      <c r="O10" s="2" t="s">
        <v>50</v>
      </c>
      <c r="P10">
        <v>0.99999000000000005</v>
      </c>
    </row>
    <row r="11" spans="1:37" x14ac:dyDescent="0.2">
      <c r="M11" s="2" t="s">
        <v>38</v>
      </c>
      <c r="N11">
        <v>-0.77621538271653445</v>
      </c>
      <c r="O11" s="2" t="s">
        <v>51</v>
      </c>
      <c r="P11">
        <v>0.97142031597259804</v>
      </c>
    </row>
    <row r="12" spans="1:37" x14ac:dyDescent="0.2">
      <c r="O12">
        <v>1</v>
      </c>
      <c r="P12">
        <v>2</v>
      </c>
      <c r="Q12">
        <v>3</v>
      </c>
      <c r="R12">
        <v>1</v>
      </c>
      <c r="S12">
        <v>2</v>
      </c>
      <c r="T12">
        <v>3</v>
      </c>
      <c r="U12" s="2" t="s">
        <v>43</v>
      </c>
      <c r="X12">
        <v>1</v>
      </c>
      <c r="Y12">
        <v>2</v>
      </c>
      <c r="Z12">
        <v>3</v>
      </c>
      <c r="AA12">
        <v>1</v>
      </c>
      <c r="AB12">
        <v>2</v>
      </c>
      <c r="AC12">
        <v>3</v>
      </c>
      <c r="AD12" s="2" t="s">
        <v>43</v>
      </c>
    </row>
    <row r="13" spans="1:37" x14ac:dyDescent="0.2">
      <c r="A13" t="s">
        <v>1</v>
      </c>
      <c r="B13" t="s">
        <v>2</v>
      </c>
      <c r="C13" t="s">
        <v>0</v>
      </c>
      <c r="D13" s="2" t="s">
        <v>8</v>
      </c>
      <c r="E13" s="2" t="s">
        <v>9</v>
      </c>
      <c r="F13" s="2" t="s">
        <v>20</v>
      </c>
      <c r="G13" s="2" t="s">
        <v>21</v>
      </c>
      <c r="H13" s="2" t="s">
        <v>32</v>
      </c>
      <c r="I13" s="2" t="s">
        <v>33</v>
      </c>
      <c r="J13" s="2" t="s">
        <v>34</v>
      </c>
      <c r="K13" s="2" t="s">
        <v>31</v>
      </c>
      <c r="M13" s="2" t="s">
        <v>1</v>
      </c>
      <c r="N13" s="2" t="s">
        <v>3</v>
      </c>
      <c r="O13" s="2" t="s">
        <v>6</v>
      </c>
      <c r="P13" s="2" t="s">
        <v>6</v>
      </c>
      <c r="Q13" s="2" t="s">
        <v>6</v>
      </c>
      <c r="R13" s="2" t="s">
        <v>15</v>
      </c>
      <c r="S13" s="2" t="s">
        <v>15</v>
      </c>
      <c r="T13" s="2" t="s">
        <v>15</v>
      </c>
      <c r="U13" s="2" t="s">
        <v>6</v>
      </c>
      <c r="V13" s="2" t="s">
        <v>15</v>
      </c>
      <c r="W13" s="2" t="s">
        <v>7</v>
      </c>
      <c r="X13" s="2" t="s">
        <v>28</v>
      </c>
      <c r="Y13" s="2" t="s">
        <v>28</v>
      </c>
      <c r="Z13" s="2" t="s">
        <v>28</v>
      </c>
      <c r="AA13" s="2" t="s">
        <v>26</v>
      </c>
      <c r="AB13" s="2" t="s">
        <v>26</v>
      </c>
      <c r="AC13" s="2" t="s">
        <v>26</v>
      </c>
      <c r="AD13" s="2" t="s">
        <v>28</v>
      </c>
      <c r="AE13" s="2" t="s">
        <v>26</v>
      </c>
      <c r="AF13" s="2" t="s">
        <v>17</v>
      </c>
      <c r="AG13" s="2" t="s">
        <v>41</v>
      </c>
      <c r="AH13" s="2" t="s">
        <v>40</v>
      </c>
      <c r="AI13" s="2" t="s">
        <v>44</v>
      </c>
      <c r="AJ13" s="2" t="s">
        <v>91</v>
      </c>
      <c r="AK13" s="2" t="s">
        <v>92</v>
      </c>
    </row>
    <row r="14" spans="1:37" x14ac:dyDescent="0.2">
      <c r="A14" s="1">
        <v>34798</v>
      </c>
      <c r="B14">
        <v>5250</v>
      </c>
      <c r="C14">
        <v>1709.8</v>
      </c>
      <c r="D14">
        <f>B14/1000</f>
        <v>5.25</v>
      </c>
      <c r="E14">
        <f>C14/1000</f>
        <v>1.7098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1</v>
      </c>
      <c r="N14">
        <f>D14</f>
        <v>5.25</v>
      </c>
      <c r="O14">
        <f>1-($N$2/($N$2+AG14))^$N$1</f>
        <v>4.346235409277921E-3</v>
      </c>
      <c r="P14">
        <f>1-($O$2/($O$2+AH14))^$O$1</f>
        <v>1.1468336272668633E-4</v>
      </c>
      <c r="Q14">
        <f>1-($P$2/($P$2+AI14))^$P$1</f>
        <v>1.8578181115604941E-3</v>
      </c>
      <c r="R14">
        <f>O14</f>
        <v>4.346235409277921E-3</v>
      </c>
      <c r="S14">
        <f>P14</f>
        <v>1.1468336272668633E-4</v>
      </c>
      <c r="T14">
        <f>Q14</f>
        <v>1.8578181115604941E-3</v>
      </c>
      <c r="U14">
        <f>SUMPRODUCT($N$4:$P$4,O14:Q14)</f>
        <v>2.5312945248371155E-3</v>
      </c>
      <c r="V14">
        <f>SUMPRODUCT($N$4:$P$4,R14:T14)</f>
        <v>2.5312945248371155E-3</v>
      </c>
      <c r="W14">
        <f t="shared" ref="W14:W45" si="1">D14*LN(V14)</f>
        <v>-31.389878295326358</v>
      </c>
      <c r="X14">
        <f t="shared" ref="X14:X45" si="2">$B$2*O14</f>
        <v>8.6924708185558419</v>
      </c>
      <c r="Y14">
        <f t="shared" ref="Y14:Y45" si="3">$B$2*P14</f>
        <v>0.22936672545337267</v>
      </c>
      <c r="Z14">
        <f t="shared" ref="Z14:Z45" si="4">$B$2*Q14</f>
        <v>3.7156362231209883</v>
      </c>
      <c r="AA14">
        <f t="shared" ref="AA14:AA45" si="5">$B$2*R14</f>
        <v>8.6924708185558419</v>
      </c>
      <c r="AB14">
        <f t="shared" ref="AB14:AB45" si="6">$B$2*S14</f>
        <v>0.22936672545337267</v>
      </c>
      <c r="AC14">
        <f t="shared" ref="AC14:AC45" si="7">$B$2*T14</f>
        <v>3.7156362231209883</v>
      </c>
      <c r="AD14">
        <f>SUMPRODUCT($N$4:$P$4,X14:Z14)</f>
        <v>5.062589049674231</v>
      </c>
      <c r="AE14">
        <f>SUMPRODUCT($N$4:$P$4,AA14:AC14)</f>
        <v>5.062589049674231</v>
      </c>
      <c r="AF14">
        <f t="array" ref="AF14">EXP(SUMPRODUCT(TRANSPOSE(N$5:N$11),E14:K14))</f>
        <v>1.121490895609687</v>
      </c>
      <c r="AG14" s="4">
        <f>M14^N3*AF14</f>
        <v>1.121490895609687</v>
      </c>
      <c r="AH14">
        <f>M14^O3*AF14</f>
        <v>1.121490895609687</v>
      </c>
      <c r="AI14">
        <f>M14^P3*AF14</f>
        <v>1.121490895609687</v>
      </c>
      <c r="AJ14">
        <f>100*ABS(AD14-N14)/N14</f>
        <v>3.5697323871575057</v>
      </c>
      <c r="AK14">
        <f>100*ABS(AE14-D14)/D14</f>
        <v>3.5697323871575057</v>
      </c>
    </row>
    <row r="15" spans="1:37" x14ac:dyDescent="0.2">
      <c r="A15" s="1">
        <v>34805</v>
      </c>
      <c r="B15">
        <v>5482</v>
      </c>
      <c r="C15">
        <v>2748</v>
      </c>
      <c r="D15">
        <f t="shared" ref="D15:E65" si="8">B15/1000</f>
        <v>5.4820000000000002</v>
      </c>
      <c r="E15">
        <f t="shared" si="8"/>
        <v>2.7480000000000002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</v>
      </c>
      <c r="N15">
        <f>D15+N14</f>
        <v>10.731999999999999</v>
      </c>
      <c r="O15">
        <f t="shared" ref="O15:O65" si="9">1-($N$2/($N$2+AG15))^$N$1</f>
        <v>9.5620626966362865E-3</v>
      </c>
      <c r="P15">
        <f t="shared" ref="P15:P65" si="10">1-($O$2/($O$2+AH15))^$O$1</f>
        <v>1.5800511966002073E-4</v>
      </c>
      <c r="Q15">
        <f t="shared" ref="Q15:Q65" si="11">1-($P$2/($P$2+AI15))^$P$1</f>
        <v>4.1282434993276107E-3</v>
      </c>
      <c r="R15">
        <f t="shared" ref="R15:R46" si="12">O15-O14</f>
        <v>5.2158272873583655E-3</v>
      </c>
      <c r="S15">
        <f t="shared" ref="S15:S46" si="13">P15-P14</f>
        <v>4.3321756933334399E-5</v>
      </c>
      <c r="T15">
        <f t="shared" ref="T15:T46" si="14">Q15-Q14</f>
        <v>2.2704253877671166E-3</v>
      </c>
      <c r="U15">
        <f t="shared" ref="U15:U65" si="15">SUMPRODUCT($N$4:$P$4,O15:Q15)</f>
        <v>5.5715371234625524E-3</v>
      </c>
      <c r="V15">
        <f t="shared" ref="V15:V65" si="16">SUMPRODUCT($N$4:$P$4,R15:T15)</f>
        <v>3.0402425986254368E-3</v>
      </c>
      <c r="W15">
        <f t="shared" si="1"/>
        <v>-31.772674081765128</v>
      </c>
      <c r="X15">
        <f t="shared" si="2"/>
        <v>19.124125393272571</v>
      </c>
      <c r="Y15">
        <f t="shared" si="3"/>
        <v>0.31601023932004146</v>
      </c>
      <c r="Z15">
        <f t="shared" si="4"/>
        <v>8.2564869986552214</v>
      </c>
      <c r="AA15">
        <f t="shared" si="5"/>
        <v>10.431654574716731</v>
      </c>
      <c r="AB15">
        <f t="shared" si="6"/>
        <v>8.6643513866668798E-2</v>
      </c>
      <c r="AC15">
        <f t="shared" si="7"/>
        <v>4.5408507755342331</v>
      </c>
      <c r="AD15">
        <f t="shared" ref="AD15:AD65" si="17">SUMPRODUCT($N$4:$P$4,X15:Z15)</f>
        <v>11.143074246925105</v>
      </c>
      <c r="AE15">
        <f t="shared" ref="AE15:AE65" si="18">SUMPRODUCT($N$4:$P$4,AA15:AC15)</f>
        <v>6.0804851972508747</v>
      </c>
      <c r="AF15">
        <f t="array" ref="AF15">EXP(SUMPRODUCT(TRANSPOSE(N$5:N$11),E15:K15))</f>
        <v>1.2023530461319303</v>
      </c>
      <c r="AG15">
        <f t="shared" ref="AG15:AG46" si="19">AG14+(M15^$N$3-M14^$N$3)*AF15</f>
        <v>19951795.326291986</v>
      </c>
      <c r="AH15">
        <f t="shared" ref="AH15:AH46" si="20">AH14+(M15^$O$3-M14^$O$3)*AF15</f>
        <v>2.9054386183265386</v>
      </c>
      <c r="AI15">
        <f t="shared" ref="AI15:AI46" si="21">AH14+(M15^$P$3-M14^$P$3)*AF15</f>
        <v>2.4951571101320633</v>
      </c>
      <c r="AJ15">
        <f t="shared" ref="AJ15:AJ65" si="22">100*ABS(AD15-N15)/N15</f>
        <v>3.8303601092536845</v>
      </c>
      <c r="AK15">
        <f t="shared" ref="AK15:AK65" si="23">100*ABS(AE15-D15)/D15</f>
        <v>10.917278315411791</v>
      </c>
    </row>
    <row r="16" spans="1:37" x14ac:dyDescent="0.2">
      <c r="A16" s="1">
        <v>34812</v>
      </c>
      <c r="B16">
        <v>4980</v>
      </c>
      <c r="C16">
        <v>4595.8999999999996</v>
      </c>
      <c r="D16">
        <f t="shared" si="8"/>
        <v>4.9800000000000004</v>
      </c>
      <c r="E16">
        <f t="shared" si="8"/>
        <v>4.5958999999999994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3</v>
      </c>
      <c r="N16">
        <f t="shared" ref="N16:N65" si="24">D16+N15</f>
        <v>15.712</v>
      </c>
      <c r="O16">
        <f t="shared" si="9"/>
        <v>1.2626292979950771E-2</v>
      </c>
      <c r="P16">
        <f t="shared" si="10"/>
        <v>1.8615881915817756E-4</v>
      </c>
      <c r="Q16">
        <f t="shared" si="11"/>
        <v>7.5025449926394705E-3</v>
      </c>
      <c r="R16">
        <f t="shared" si="12"/>
        <v>3.0642302833144841E-3</v>
      </c>
      <c r="S16">
        <f t="shared" si="13"/>
        <v>2.8153699498156826E-5</v>
      </c>
      <c r="T16">
        <f t="shared" si="14"/>
        <v>3.3743014933118598E-3</v>
      </c>
      <c r="U16">
        <f t="shared" si="15"/>
        <v>8.267353570296461E-3</v>
      </c>
      <c r="V16">
        <f t="shared" si="16"/>
        <v>2.6958164468339073E-3</v>
      </c>
      <c r="W16">
        <f t="shared" si="1"/>
        <v>-29.461949775406858</v>
      </c>
      <c r="X16">
        <f t="shared" si="2"/>
        <v>25.252585959901541</v>
      </c>
      <c r="Y16">
        <f t="shared" si="3"/>
        <v>0.37231763831635512</v>
      </c>
      <c r="Z16">
        <f t="shared" si="4"/>
        <v>15.005089985278941</v>
      </c>
      <c r="AA16">
        <f t="shared" si="5"/>
        <v>6.1284605666289682</v>
      </c>
      <c r="AB16">
        <f t="shared" si="6"/>
        <v>5.6307398996313651E-2</v>
      </c>
      <c r="AC16">
        <f t="shared" si="7"/>
        <v>6.7486029866237196</v>
      </c>
      <c r="AD16">
        <f t="shared" si="17"/>
        <v>16.534707140592921</v>
      </c>
      <c r="AE16">
        <f t="shared" si="18"/>
        <v>5.3916328936678148</v>
      </c>
      <c r="AF16">
        <f t="array" ref="AF16">EXP(SUMPRODUCT(TRANSPOSE(N$5:N$11),E16:K16))</f>
        <v>1.3609737453835922</v>
      </c>
      <c r="AG16">
        <f t="shared" si="19"/>
        <v>377743228787.14728</v>
      </c>
      <c r="AH16">
        <f t="shared" si="20"/>
        <v>5.2805079064252762</v>
      </c>
      <c r="AI16">
        <f t="shared" si="21"/>
        <v>4.5430312698707525</v>
      </c>
      <c r="AJ16">
        <f t="shared" si="22"/>
        <v>5.2361707013296943</v>
      </c>
      <c r="AK16">
        <f t="shared" si="23"/>
        <v>8.265720756381814</v>
      </c>
    </row>
    <row r="17" spans="1:37" x14ac:dyDescent="0.2">
      <c r="A17" s="1">
        <v>34819</v>
      </c>
      <c r="B17">
        <v>5517</v>
      </c>
      <c r="C17">
        <v>6801.8</v>
      </c>
      <c r="D17">
        <f t="shared" si="8"/>
        <v>5.5170000000000003</v>
      </c>
      <c r="E17">
        <f t="shared" si="8"/>
        <v>6.8018000000000001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4</v>
      </c>
      <c r="N17">
        <f t="shared" si="24"/>
        <v>21.228999999999999</v>
      </c>
      <c r="O17">
        <f t="shared" si="9"/>
        <v>1.4813208023569779E-2</v>
      </c>
      <c r="P17">
        <f t="shared" si="10"/>
        <v>2.0796984006710151E-4</v>
      </c>
      <c r="Q17">
        <f t="shared" si="11"/>
        <v>1.1934295964726616E-2</v>
      </c>
      <c r="R17">
        <f t="shared" si="12"/>
        <v>2.1869150436190088E-3</v>
      </c>
      <c r="S17">
        <f t="shared" si="13"/>
        <v>2.181102090892395E-5</v>
      </c>
      <c r="T17">
        <f t="shared" si="14"/>
        <v>4.4317509720871451E-3</v>
      </c>
      <c r="U17">
        <f t="shared" si="15"/>
        <v>1.1093346327354585E-2</v>
      </c>
      <c r="V17">
        <f t="shared" si="16"/>
        <v>2.8259927570581239E-3</v>
      </c>
      <c r="W17">
        <f t="shared" si="1"/>
        <v>-32.378696791770615</v>
      </c>
      <c r="X17">
        <f t="shared" si="2"/>
        <v>29.626416047139557</v>
      </c>
      <c r="Y17">
        <f t="shared" si="3"/>
        <v>0.41593968013420302</v>
      </c>
      <c r="Z17">
        <f t="shared" si="4"/>
        <v>23.868591929453231</v>
      </c>
      <c r="AA17">
        <f t="shared" si="5"/>
        <v>4.3738300872380176</v>
      </c>
      <c r="AB17">
        <f t="shared" si="6"/>
        <v>4.3622041817847901E-2</v>
      </c>
      <c r="AC17">
        <f t="shared" si="7"/>
        <v>8.8635019441742902</v>
      </c>
      <c r="AD17">
        <f t="shared" si="17"/>
        <v>22.186692654709169</v>
      </c>
      <c r="AE17">
        <f t="shared" si="18"/>
        <v>5.6519855141162472</v>
      </c>
      <c r="AF17">
        <f t="array" ref="AF17">EXP(SUMPRODUCT(TRANSPOSE(N$5:N$11),E17:K17))</f>
        <v>1.5779519762290559</v>
      </c>
      <c r="AG17">
        <f t="shared" si="19"/>
        <v>434443726106087.81</v>
      </c>
      <c r="AH17">
        <f t="shared" si="20"/>
        <v>8.3417271287924706</v>
      </c>
      <c r="AI17">
        <f t="shared" si="21"/>
        <v>7.2442612978566094</v>
      </c>
      <c r="AJ17">
        <f t="shared" si="22"/>
        <v>4.511247136978521</v>
      </c>
      <c r="AK17">
        <f t="shared" si="23"/>
        <v>2.4467194873345441</v>
      </c>
    </row>
    <row r="18" spans="1:37" x14ac:dyDescent="0.2">
      <c r="A18" s="1">
        <v>34826</v>
      </c>
      <c r="B18">
        <v>6563</v>
      </c>
      <c r="C18">
        <v>8056.5</v>
      </c>
      <c r="D18">
        <f t="shared" si="8"/>
        <v>6.5629999999999997</v>
      </c>
      <c r="E18">
        <f t="shared" si="8"/>
        <v>8.0564999999999998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5</v>
      </c>
      <c r="N18">
        <f t="shared" si="24"/>
        <v>27.791999999999998</v>
      </c>
      <c r="O18">
        <f t="shared" si="9"/>
        <v>1.649666182460785E-2</v>
      </c>
      <c r="P18">
        <f t="shared" si="10"/>
        <v>2.2519634051387794E-4</v>
      </c>
      <c r="Q18">
        <f t="shared" si="11"/>
        <v>1.7299305424822609E-2</v>
      </c>
      <c r="R18">
        <f t="shared" si="12"/>
        <v>1.6834538010380706E-3</v>
      </c>
      <c r="S18">
        <f t="shared" si="13"/>
        <v>1.7226500446776427E-5</v>
      </c>
      <c r="T18">
        <f t="shared" si="14"/>
        <v>5.365009460095993E-3</v>
      </c>
      <c r="U18">
        <f t="shared" si="15"/>
        <v>1.4139345557105581E-2</v>
      </c>
      <c r="V18">
        <f t="shared" si="16"/>
        <v>3.0459992297509966E-3</v>
      </c>
      <c r="W18">
        <f t="shared" si="1"/>
        <v>-38.025538158454729</v>
      </c>
      <c r="X18">
        <f t="shared" si="2"/>
        <v>32.993323649215696</v>
      </c>
      <c r="Y18">
        <f t="shared" si="3"/>
        <v>0.45039268102775587</v>
      </c>
      <c r="Z18">
        <f t="shared" si="4"/>
        <v>34.598610849645219</v>
      </c>
      <c r="AA18">
        <f t="shared" si="5"/>
        <v>3.3669076020761413</v>
      </c>
      <c r="AB18">
        <f t="shared" si="6"/>
        <v>3.4453000893552854E-2</v>
      </c>
      <c r="AC18">
        <f t="shared" si="7"/>
        <v>10.730018920191986</v>
      </c>
      <c r="AD18">
        <f t="shared" si="17"/>
        <v>28.278691114211156</v>
      </c>
      <c r="AE18">
        <f t="shared" si="18"/>
        <v>6.0919984595019931</v>
      </c>
      <c r="AF18">
        <f t="array" ref="AF18">EXP(SUMPRODUCT(TRANSPOSE(N$5:N$11),E18:K18))</f>
        <v>1.7164664721741945</v>
      </c>
      <c r="AG18">
        <f t="shared" si="19"/>
        <v>9.9695058425206096E+16</v>
      </c>
      <c r="AH18">
        <f t="shared" si="20"/>
        <v>11.944773864857426</v>
      </c>
      <c r="AI18">
        <f t="shared" si="21"/>
        <v>10.532096394658438</v>
      </c>
      <c r="AJ18">
        <f t="shared" si="22"/>
        <v>1.7511914011627747</v>
      </c>
      <c r="AK18">
        <f t="shared" si="23"/>
        <v>7.176619541337903</v>
      </c>
    </row>
    <row r="19" spans="1:37" x14ac:dyDescent="0.2">
      <c r="A19" s="1">
        <v>34833</v>
      </c>
      <c r="B19">
        <v>6555</v>
      </c>
      <c r="C19">
        <v>9496.5</v>
      </c>
      <c r="D19">
        <f t="shared" si="8"/>
        <v>6.5549999999999997</v>
      </c>
      <c r="E19">
        <f t="shared" si="8"/>
        <v>9.4964999999999993</v>
      </c>
      <c r="F19">
        <v>0</v>
      </c>
      <c r="G19">
        <v>0</v>
      </c>
      <c r="H19">
        <f>$P$8^(M19-$M$19)</f>
        <v>1</v>
      </c>
      <c r="I19">
        <v>0</v>
      </c>
      <c r="J19">
        <v>0</v>
      </c>
      <c r="K19">
        <v>0</v>
      </c>
      <c r="M19">
        <v>6</v>
      </c>
      <c r="N19">
        <f t="shared" si="24"/>
        <v>34.346999999999994</v>
      </c>
      <c r="O19">
        <f t="shared" si="9"/>
        <v>1.7773707442286013E-2</v>
      </c>
      <c r="P19">
        <f t="shared" si="10"/>
        <v>2.3596988890095538E-4</v>
      </c>
      <c r="Q19">
        <f t="shared" si="11"/>
        <v>2.2422838543316503E-2</v>
      </c>
      <c r="R19">
        <f t="shared" si="12"/>
        <v>1.277045617678163E-3</v>
      </c>
      <c r="S19">
        <f t="shared" si="13"/>
        <v>1.0773548387077447E-5</v>
      </c>
      <c r="T19">
        <f t="shared" si="14"/>
        <v>5.1235331184938948E-3</v>
      </c>
      <c r="U19">
        <f t="shared" si="15"/>
        <v>1.6919167939719225E-2</v>
      </c>
      <c r="V19">
        <f t="shared" si="16"/>
        <v>2.7798223826136438E-3</v>
      </c>
      <c r="W19">
        <f t="shared" si="1"/>
        <v>-38.578588842480457</v>
      </c>
      <c r="X19">
        <f t="shared" si="2"/>
        <v>35.547414884572028</v>
      </c>
      <c r="Y19">
        <f t="shared" si="3"/>
        <v>0.47193977780191076</v>
      </c>
      <c r="Z19">
        <f t="shared" si="4"/>
        <v>44.845677086633003</v>
      </c>
      <c r="AA19">
        <f t="shared" si="5"/>
        <v>2.5540912353563261</v>
      </c>
      <c r="AB19">
        <f t="shared" si="6"/>
        <v>2.1547096774154895E-2</v>
      </c>
      <c r="AC19">
        <f t="shared" si="7"/>
        <v>10.24706623698779</v>
      </c>
      <c r="AD19">
        <f t="shared" si="17"/>
        <v>33.838335879438446</v>
      </c>
      <c r="AE19">
        <f t="shared" si="18"/>
        <v>5.5596447652272882</v>
      </c>
      <c r="AF19">
        <f t="array" ref="AF19">EXP(SUMPRODUCT(TRANSPOSE(N$5:N$11),E19:K19))</f>
        <v>1.3408090512589197</v>
      </c>
      <c r="AG19">
        <f t="shared" si="19"/>
        <v>6.1972142603652383E+18</v>
      </c>
      <c r="AH19">
        <f t="shared" si="20"/>
        <v>14.941862773305965</v>
      </c>
      <c r="AI19">
        <f t="shared" si="21"/>
        <v>13.690306735508095</v>
      </c>
      <c r="AJ19">
        <f t="shared" si="22"/>
        <v>1.4809564752716335</v>
      </c>
      <c r="AK19">
        <f t="shared" si="23"/>
        <v>15.184671773801853</v>
      </c>
    </row>
    <row r="20" spans="1:37" x14ac:dyDescent="0.2">
      <c r="A20" s="1">
        <v>34840</v>
      </c>
      <c r="B20">
        <v>6413</v>
      </c>
      <c r="C20">
        <v>9218.1</v>
      </c>
      <c r="D20">
        <f t="shared" si="8"/>
        <v>6.4130000000000003</v>
      </c>
      <c r="E20">
        <f t="shared" si="8"/>
        <v>9.2180999999999997</v>
      </c>
      <c r="F20">
        <v>0</v>
      </c>
      <c r="G20">
        <v>0</v>
      </c>
      <c r="H20">
        <f t="shared" ref="H20:H65" si="25">$P$8^(M20-$M$19)</f>
        <v>1.5296794575433753E-5</v>
      </c>
      <c r="I20">
        <v>0</v>
      </c>
      <c r="J20">
        <v>0</v>
      </c>
      <c r="K20">
        <v>0</v>
      </c>
      <c r="M20">
        <v>7</v>
      </c>
      <c r="N20">
        <f t="shared" si="24"/>
        <v>40.759999999999991</v>
      </c>
      <c r="O20">
        <f t="shared" si="9"/>
        <v>1.9012663897390314E-2</v>
      </c>
      <c r="P20">
        <f t="shared" si="10"/>
        <v>2.48339393188024E-4</v>
      </c>
      <c r="Q20">
        <f t="shared" si="11"/>
        <v>2.8400487834273624E-2</v>
      </c>
      <c r="R20">
        <f t="shared" si="12"/>
        <v>1.2389564551043009E-3</v>
      </c>
      <c r="S20">
        <f t="shared" si="13"/>
        <v>1.2369504287068622E-5</v>
      </c>
      <c r="T20">
        <f t="shared" si="14"/>
        <v>5.9776492909571211E-3</v>
      </c>
      <c r="U20">
        <f t="shared" si="15"/>
        <v>2.0065105033433471E-2</v>
      </c>
      <c r="V20">
        <f t="shared" si="16"/>
        <v>3.1459370937142444E-3</v>
      </c>
      <c r="W20">
        <f t="shared" si="1"/>
        <v>-36.949419574307321</v>
      </c>
      <c r="X20">
        <f t="shared" si="2"/>
        <v>38.02532779478063</v>
      </c>
      <c r="Y20">
        <f t="shared" si="3"/>
        <v>0.49667878637604801</v>
      </c>
      <c r="Z20">
        <f t="shared" si="4"/>
        <v>56.800975668547252</v>
      </c>
      <c r="AA20">
        <f t="shared" si="5"/>
        <v>2.4779129102086017</v>
      </c>
      <c r="AB20">
        <f t="shared" si="6"/>
        <v>2.4739008574137245E-2</v>
      </c>
      <c r="AC20">
        <f t="shared" si="7"/>
        <v>11.955298581914242</v>
      </c>
      <c r="AD20">
        <f t="shared" si="17"/>
        <v>40.130210066866944</v>
      </c>
      <c r="AE20">
        <f t="shared" si="18"/>
        <v>6.2918741874284896</v>
      </c>
      <c r="AF20">
        <f t="array" ref="AF20">EXP(SUMPRODUCT(TRANSPOSE(N$5:N$11),E20:K20))</f>
        <v>1.8555094318139695</v>
      </c>
      <c r="AG20">
        <f t="shared" si="19"/>
        <v>3.4233849626537302E+20</v>
      </c>
      <c r="AH20">
        <f t="shared" si="20"/>
        <v>19.312094777958116</v>
      </c>
      <c r="AI20">
        <f t="shared" si="21"/>
        <v>17.397943027222809</v>
      </c>
      <c r="AJ20">
        <f t="shared" si="22"/>
        <v>1.5451175984618428</v>
      </c>
      <c r="AK20">
        <f t="shared" si="23"/>
        <v>1.8887542892797546</v>
      </c>
    </row>
    <row r="21" spans="1:37" x14ac:dyDescent="0.2">
      <c r="A21" s="1">
        <v>34847</v>
      </c>
      <c r="B21">
        <v>6531</v>
      </c>
      <c r="C21">
        <v>8893.4</v>
      </c>
      <c r="D21">
        <f t="shared" si="8"/>
        <v>6.5309999999999997</v>
      </c>
      <c r="E21">
        <f t="shared" si="8"/>
        <v>8.8933999999999997</v>
      </c>
      <c r="F21">
        <v>0</v>
      </c>
      <c r="G21">
        <v>0</v>
      </c>
      <c r="H21">
        <f t="shared" si="25"/>
        <v>2.3399192428301947E-10</v>
      </c>
      <c r="I21">
        <v>0</v>
      </c>
      <c r="J21">
        <v>0</v>
      </c>
      <c r="K21">
        <v>0</v>
      </c>
      <c r="M21">
        <v>8</v>
      </c>
      <c r="N21">
        <f t="shared" si="24"/>
        <v>47.29099999999999</v>
      </c>
      <c r="O21">
        <f t="shared" si="9"/>
        <v>1.9996215679059293E-2</v>
      </c>
      <c r="P21">
        <f t="shared" si="10"/>
        <v>2.5839530615257011E-4</v>
      </c>
      <c r="Q21">
        <f t="shared" si="11"/>
        <v>3.5365770411817432E-2</v>
      </c>
      <c r="R21">
        <f t="shared" si="12"/>
        <v>9.8355178166897872E-4</v>
      </c>
      <c r="S21">
        <f t="shared" si="13"/>
        <v>1.005591296454611E-5</v>
      </c>
      <c r="T21">
        <f t="shared" si="14"/>
        <v>6.9652825775438076E-3</v>
      </c>
      <c r="U21">
        <f t="shared" si="15"/>
        <v>2.35517864540697E-2</v>
      </c>
      <c r="V21">
        <f t="shared" si="16"/>
        <v>3.4866814206362317E-3</v>
      </c>
      <c r="W21">
        <f t="shared" si="1"/>
        <v>-36.957654654837512</v>
      </c>
      <c r="X21">
        <f t="shared" si="2"/>
        <v>39.992431358118587</v>
      </c>
      <c r="Y21">
        <f t="shared" si="3"/>
        <v>0.51679061230514023</v>
      </c>
      <c r="Z21">
        <f t="shared" si="4"/>
        <v>70.731540823634859</v>
      </c>
      <c r="AA21">
        <f t="shared" si="5"/>
        <v>1.9671035633379574</v>
      </c>
      <c r="AB21">
        <f t="shared" si="6"/>
        <v>2.011182592909222E-2</v>
      </c>
      <c r="AC21">
        <f t="shared" si="7"/>
        <v>13.930565155087615</v>
      </c>
      <c r="AD21">
        <f t="shared" si="17"/>
        <v>47.103572908139398</v>
      </c>
      <c r="AE21">
        <f t="shared" si="18"/>
        <v>6.973362841272464</v>
      </c>
      <c r="AF21">
        <f t="array" ref="AF21">EXP(SUMPRODUCT(TRANSPOSE(N$5:N$11),E21:K21))</f>
        <v>1.8155531767470285</v>
      </c>
      <c r="AG21">
        <f t="shared" si="19"/>
        <v>8.3008855859276557E+21</v>
      </c>
      <c r="AH21">
        <f t="shared" si="20"/>
        <v>23.784018770220822</v>
      </c>
      <c r="AI21">
        <f t="shared" si="21"/>
        <v>21.74972676535555</v>
      </c>
      <c r="AJ21">
        <f t="shared" si="22"/>
        <v>0.39632719092552837</v>
      </c>
      <c r="AK21">
        <f t="shared" si="23"/>
        <v>6.7732788435532738</v>
      </c>
    </row>
    <row r="22" spans="1:37" x14ac:dyDescent="0.2">
      <c r="A22" s="1">
        <v>34854</v>
      </c>
      <c r="B22">
        <v>6875</v>
      </c>
      <c r="C22">
        <v>8178.5</v>
      </c>
      <c r="D22">
        <f t="shared" si="8"/>
        <v>6.875</v>
      </c>
      <c r="E22">
        <f t="shared" si="8"/>
        <v>8.1784999999999997</v>
      </c>
      <c r="F22">
        <v>0</v>
      </c>
      <c r="G22">
        <v>0</v>
      </c>
      <c r="H22">
        <f t="shared" si="25"/>
        <v>3.5793263980677976E-15</v>
      </c>
      <c r="I22">
        <v>0</v>
      </c>
      <c r="J22">
        <v>0</v>
      </c>
      <c r="K22">
        <v>0</v>
      </c>
      <c r="M22">
        <v>9</v>
      </c>
      <c r="N22">
        <f t="shared" si="24"/>
        <v>54.16599999999999</v>
      </c>
      <c r="O22">
        <f t="shared" si="9"/>
        <v>2.0852793049838558E-2</v>
      </c>
      <c r="P22">
        <f t="shared" si="10"/>
        <v>2.6665424660776704E-4</v>
      </c>
      <c r="Q22">
        <f t="shared" si="11"/>
        <v>4.2332088546945368E-2</v>
      </c>
      <c r="R22">
        <f t="shared" si="12"/>
        <v>8.5657737077926566E-4</v>
      </c>
      <c r="S22">
        <f t="shared" si="13"/>
        <v>8.2589404551969281E-6</v>
      </c>
      <c r="T22">
        <f t="shared" si="14"/>
        <v>6.9663181351279357E-3</v>
      </c>
      <c r="U22">
        <f t="shared" si="15"/>
        <v>2.6989423507497973E-2</v>
      </c>
      <c r="V22">
        <f t="shared" si="16"/>
        <v>3.4376370534282726E-3</v>
      </c>
      <c r="W22">
        <f t="shared" si="1"/>
        <v>-39.001675258535094</v>
      </c>
      <c r="X22">
        <f t="shared" si="2"/>
        <v>41.70558609967712</v>
      </c>
      <c r="Y22">
        <f t="shared" si="3"/>
        <v>0.53330849321553409</v>
      </c>
      <c r="Z22">
        <f t="shared" si="4"/>
        <v>84.664177093890743</v>
      </c>
      <c r="AA22">
        <f t="shared" si="5"/>
        <v>1.7131547415585313</v>
      </c>
      <c r="AB22">
        <f t="shared" si="6"/>
        <v>1.6517880910393856E-2</v>
      </c>
      <c r="AC22">
        <f t="shared" si="7"/>
        <v>13.932636270255871</v>
      </c>
      <c r="AD22">
        <f t="shared" si="17"/>
        <v>53.978847014995949</v>
      </c>
      <c r="AE22">
        <f t="shared" si="18"/>
        <v>6.8752741068565442</v>
      </c>
      <c r="AF22">
        <f t="array" ref="AF22">EXP(SUMPRODUCT(TRANSPOSE(N$5:N$11),E22:K22))</f>
        <v>1.7305670070757193</v>
      </c>
      <c r="AG22">
        <f t="shared" si="19"/>
        <v>1.3371126733374242E+23</v>
      </c>
      <c r="AH22">
        <f t="shared" si="20"/>
        <v>28.216795981493263</v>
      </c>
      <c r="AI22">
        <f t="shared" si="21"/>
        <v>26.136633178507402</v>
      </c>
      <c r="AJ22">
        <f t="shared" si="22"/>
        <v>0.34551745560691272</v>
      </c>
      <c r="AK22">
        <f t="shared" si="23"/>
        <v>3.9870088224605834E-3</v>
      </c>
    </row>
    <row r="23" spans="1:37" x14ac:dyDescent="0.2">
      <c r="A23" s="1">
        <v>34861</v>
      </c>
      <c r="B23">
        <v>7565</v>
      </c>
      <c r="C23">
        <v>6640</v>
      </c>
      <c r="D23">
        <f t="shared" si="8"/>
        <v>7.5650000000000004</v>
      </c>
      <c r="E23">
        <f t="shared" si="8"/>
        <v>6.64</v>
      </c>
      <c r="F23">
        <v>0</v>
      </c>
      <c r="G23">
        <v>0</v>
      </c>
      <c r="H23">
        <f t="shared" si="25"/>
        <v>5.4752220629670311E-20</v>
      </c>
      <c r="I23">
        <v>0</v>
      </c>
      <c r="J23">
        <v>0</v>
      </c>
      <c r="K23">
        <v>0</v>
      </c>
      <c r="M23">
        <v>10</v>
      </c>
      <c r="N23">
        <f t="shared" si="24"/>
        <v>61.730999999999987</v>
      </c>
      <c r="O23">
        <f t="shared" si="9"/>
        <v>2.1601026722247729E-2</v>
      </c>
      <c r="P23">
        <f t="shared" si="10"/>
        <v>2.7327412266076045E-4</v>
      </c>
      <c r="Q23">
        <f t="shared" si="11"/>
        <v>4.899053305840928E-2</v>
      </c>
      <c r="R23">
        <f t="shared" si="12"/>
        <v>7.4823367240917094E-4</v>
      </c>
      <c r="S23">
        <f t="shared" si="13"/>
        <v>6.619876052993412E-6</v>
      </c>
      <c r="T23">
        <f t="shared" si="14"/>
        <v>6.6584445114639124E-3</v>
      </c>
      <c r="U23">
        <f t="shared" si="15"/>
        <v>3.0247607150622705E-2</v>
      </c>
      <c r="V23">
        <f t="shared" si="16"/>
        <v>3.2581836431247314E-3</v>
      </c>
      <c r="W23">
        <f t="shared" si="1"/>
        <v>-43.321618577954908</v>
      </c>
      <c r="X23">
        <f t="shared" si="2"/>
        <v>43.202053444495462</v>
      </c>
      <c r="Y23">
        <f t="shared" si="3"/>
        <v>0.54654824532152091</v>
      </c>
      <c r="Z23">
        <f t="shared" si="4"/>
        <v>97.981066116818567</v>
      </c>
      <c r="AA23">
        <f t="shared" si="5"/>
        <v>1.4964673448183419</v>
      </c>
      <c r="AB23">
        <f t="shared" si="6"/>
        <v>1.3239752105986824E-2</v>
      </c>
      <c r="AC23">
        <f t="shared" si="7"/>
        <v>13.316889022927825</v>
      </c>
      <c r="AD23">
        <f t="shared" si="17"/>
        <v>60.495214301245412</v>
      </c>
      <c r="AE23">
        <f t="shared" si="18"/>
        <v>6.5163672862494622</v>
      </c>
      <c r="AF23">
        <f t="array" ref="AF23">EXP(SUMPRODUCT(TRANSPOSE(N$5:N$11),E23:K23))</f>
        <v>1.5609232958771893</v>
      </c>
      <c r="AG23">
        <f t="shared" si="19"/>
        <v>1.5184613154018877E+24</v>
      </c>
      <c r="AH23">
        <f t="shared" si="20"/>
        <v>32.356553986979051</v>
      </c>
      <c r="AI23">
        <f t="shared" si="21"/>
        <v>30.362373421328865</v>
      </c>
      <c r="AJ23">
        <f t="shared" si="22"/>
        <v>2.0018883522939466</v>
      </c>
      <c r="AK23">
        <f t="shared" si="23"/>
        <v>13.861635343695152</v>
      </c>
    </row>
    <row r="24" spans="1:37" x14ac:dyDescent="0.2">
      <c r="A24" s="1">
        <v>34868</v>
      </c>
      <c r="B24">
        <v>7895</v>
      </c>
      <c r="C24">
        <v>5184.8</v>
      </c>
      <c r="D24">
        <f t="shared" si="8"/>
        <v>7.8949999999999996</v>
      </c>
      <c r="E24">
        <f t="shared" si="8"/>
        <v>5.1848000000000001</v>
      </c>
      <c r="F24">
        <v>0</v>
      </c>
      <c r="G24">
        <v>0</v>
      </c>
      <c r="H24">
        <f t="shared" si="25"/>
        <v>8.3753347152089281E-25</v>
      </c>
      <c r="I24">
        <v>0</v>
      </c>
      <c r="J24">
        <v>0</v>
      </c>
      <c r="K24">
        <v>0</v>
      </c>
      <c r="M24">
        <v>11</v>
      </c>
      <c r="N24">
        <f t="shared" si="24"/>
        <v>69.625999999999991</v>
      </c>
      <c r="O24">
        <f t="shared" si="9"/>
        <v>2.2275181965988766E-2</v>
      </c>
      <c r="P24">
        <f t="shared" si="10"/>
        <v>2.7874524846938087E-4</v>
      </c>
      <c r="Q24">
        <f t="shared" si="11"/>
        <v>5.5183931707586953E-2</v>
      </c>
      <c r="R24">
        <f t="shared" si="12"/>
        <v>6.7415524374103697E-4</v>
      </c>
      <c r="S24">
        <f t="shared" si="13"/>
        <v>5.471125808620414E-6</v>
      </c>
      <c r="T24">
        <f t="shared" si="14"/>
        <v>6.1933986491776727E-3</v>
      </c>
      <c r="U24">
        <f t="shared" si="15"/>
        <v>3.3269659230135792E-2</v>
      </c>
      <c r="V24">
        <f t="shared" si="16"/>
        <v>3.0220520795130879E-3</v>
      </c>
      <c r="W24">
        <f t="shared" si="1"/>
        <v>-45.805362440477481</v>
      </c>
      <c r="X24">
        <f t="shared" si="2"/>
        <v>44.550363931977529</v>
      </c>
      <c r="Y24">
        <f t="shared" si="3"/>
        <v>0.55749049693876174</v>
      </c>
      <c r="Z24">
        <f t="shared" si="4"/>
        <v>110.3678634151739</v>
      </c>
      <c r="AA24">
        <f t="shared" si="5"/>
        <v>1.3483104874820739</v>
      </c>
      <c r="AB24">
        <f t="shared" si="6"/>
        <v>1.0942251617240828E-2</v>
      </c>
      <c r="AC24">
        <f t="shared" si="7"/>
        <v>12.386797298355345</v>
      </c>
      <c r="AD24">
        <f t="shared" si="17"/>
        <v>66.539318460271588</v>
      </c>
      <c r="AE24">
        <f t="shared" si="18"/>
        <v>6.0441041590261744</v>
      </c>
      <c r="AF24">
        <f t="array" ref="AF24">EXP(SUMPRODUCT(TRANSPOSE(N$5:N$11),E24:K24))</f>
        <v>1.4157960992596259</v>
      </c>
      <c r="AG24">
        <f t="shared" si="19"/>
        <v>1.3578688031119889E+25</v>
      </c>
      <c r="AH24">
        <f t="shared" si="20"/>
        <v>36.230779613016267</v>
      </c>
      <c r="AI24">
        <f t="shared" si="21"/>
        <v>34.322094485307964</v>
      </c>
      <c r="AJ24">
        <f t="shared" si="22"/>
        <v>4.4332311776181355</v>
      </c>
      <c r="AK24">
        <f t="shared" si="23"/>
        <v>23.443899189028819</v>
      </c>
    </row>
    <row r="25" spans="1:37" x14ac:dyDescent="0.2">
      <c r="A25" s="1">
        <v>34875</v>
      </c>
      <c r="B25">
        <v>7538</v>
      </c>
      <c r="C25">
        <v>3885.7</v>
      </c>
      <c r="D25">
        <f t="shared" si="8"/>
        <v>7.5380000000000003</v>
      </c>
      <c r="E25">
        <f t="shared" si="8"/>
        <v>3.8856999999999999</v>
      </c>
      <c r="F25">
        <v>0</v>
      </c>
      <c r="G25">
        <v>0</v>
      </c>
      <c r="H25">
        <f t="shared" si="25"/>
        <v>1.2811577463904991E-29</v>
      </c>
      <c r="I25">
        <v>0</v>
      </c>
      <c r="J25">
        <v>0</v>
      </c>
      <c r="K25">
        <v>0</v>
      </c>
      <c r="M25">
        <v>12</v>
      </c>
      <c r="N25">
        <f t="shared" si="24"/>
        <v>77.163999999999987</v>
      </c>
      <c r="O25">
        <f t="shared" si="9"/>
        <v>2.2890578437920639E-2</v>
      </c>
      <c r="P25">
        <f t="shared" si="10"/>
        <v>2.8339450844439007E-4</v>
      </c>
      <c r="Q25">
        <f t="shared" si="11"/>
        <v>6.0972463095931295E-2</v>
      </c>
      <c r="R25">
        <f t="shared" si="12"/>
        <v>6.1539647193187275E-4</v>
      </c>
      <c r="S25">
        <f t="shared" si="13"/>
        <v>4.6492599750092012E-6</v>
      </c>
      <c r="T25">
        <f t="shared" si="14"/>
        <v>5.7885313883443423E-3</v>
      </c>
      <c r="U25">
        <f t="shared" si="15"/>
        <v>3.6088387696305006E-2</v>
      </c>
      <c r="V25">
        <f t="shared" si="16"/>
        <v>2.8187284661692173E-3</v>
      </c>
      <c r="W25">
        <f t="shared" si="1"/>
        <v>-44.259136293773395</v>
      </c>
      <c r="X25">
        <f t="shared" si="2"/>
        <v>45.781156875841276</v>
      </c>
      <c r="Y25">
        <f t="shared" si="3"/>
        <v>0.56678901688878014</v>
      </c>
      <c r="Z25">
        <f t="shared" si="4"/>
        <v>121.94492619186259</v>
      </c>
      <c r="AA25">
        <f t="shared" si="5"/>
        <v>1.2307929438637455</v>
      </c>
      <c r="AB25">
        <f t="shared" si="6"/>
        <v>9.2985199500184024E-3</v>
      </c>
      <c r="AC25">
        <f t="shared" si="7"/>
        <v>11.577062776688685</v>
      </c>
      <c r="AD25">
        <f t="shared" si="17"/>
        <v>72.176775392610011</v>
      </c>
      <c r="AE25">
        <f t="shared" si="18"/>
        <v>5.6374569323384343</v>
      </c>
      <c r="AF25">
        <f t="array" ref="AF25">EXP(SUMPRODUCT(TRANSPOSE(N$5:N$11),E25:K25))</f>
        <v>1.2976754088628639</v>
      </c>
      <c r="AG25">
        <f t="shared" si="19"/>
        <v>1.0045161764106579E+26</v>
      </c>
      <c r="AH25">
        <f t="shared" si="20"/>
        <v>39.884224164597718</v>
      </c>
      <c r="AI25">
        <f t="shared" si="21"/>
        <v>38.04868938084887</v>
      </c>
      <c r="AJ25">
        <f t="shared" si="22"/>
        <v>6.4631494056684167</v>
      </c>
      <c r="AK25">
        <f t="shared" si="23"/>
        <v>25.212829234035102</v>
      </c>
    </row>
    <row r="26" spans="1:37" x14ac:dyDescent="0.2">
      <c r="A26" s="1">
        <v>34882</v>
      </c>
      <c r="B26">
        <v>5296</v>
      </c>
      <c r="C26">
        <v>2590.5</v>
      </c>
      <c r="D26">
        <f t="shared" si="8"/>
        <v>5.2960000000000003</v>
      </c>
      <c r="E26">
        <f t="shared" si="8"/>
        <v>2.5905</v>
      </c>
      <c r="F26">
        <v>0</v>
      </c>
      <c r="G26">
        <v>0</v>
      </c>
      <c r="H26">
        <f t="shared" si="25"/>
        <v>1.9597606865261119E-34</v>
      </c>
      <c r="I26">
        <v>0</v>
      </c>
      <c r="J26">
        <v>0</v>
      </c>
      <c r="K26">
        <v>0</v>
      </c>
      <c r="M26">
        <v>13</v>
      </c>
      <c r="N26">
        <f t="shared" si="24"/>
        <v>82.46</v>
      </c>
      <c r="O26">
        <f t="shared" si="9"/>
        <v>2.3454651285589878E-2</v>
      </c>
      <c r="P26">
        <f t="shared" si="10"/>
        <v>2.8739692593082733E-4</v>
      </c>
      <c r="Q26">
        <f t="shared" si="11"/>
        <v>6.6398479688418721E-2</v>
      </c>
      <c r="R26">
        <f t="shared" si="12"/>
        <v>5.6407284766923915E-4</v>
      </c>
      <c r="S26">
        <f t="shared" si="13"/>
        <v>4.0024174864372597E-6</v>
      </c>
      <c r="T26">
        <f t="shared" si="14"/>
        <v>5.426016592487426E-3</v>
      </c>
      <c r="U26">
        <f t="shared" si="15"/>
        <v>3.8725576065591412E-2</v>
      </c>
      <c r="V26">
        <f t="shared" si="16"/>
        <v>2.6371883692864044E-3</v>
      </c>
      <c r="W26">
        <f t="shared" si="1"/>
        <v>-31.447870119460401</v>
      </c>
      <c r="X26">
        <f t="shared" si="2"/>
        <v>46.909302571179758</v>
      </c>
      <c r="Y26">
        <f t="shared" si="3"/>
        <v>0.57479385186165466</v>
      </c>
      <c r="Z26">
        <f t="shared" si="4"/>
        <v>132.79695937683744</v>
      </c>
      <c r="AA26">
        <f t="shared" si="5"/>
        <v>1.1281456953384783</v>
      </c>
      <c r="AB26">
        <f t="shared" si="6"/>
        <v>8.0048349728745194E-3</v>
      </c>
      <c r="AC26">
        <f t="shared" si="7"/>
        <v>10.852033184974852</v>
      </c>
      <c r="AD26">
        <f t="shared" si="17"/>
        <v>77.451152131182823</v>
      </c>
      <c r="AE26">
        <f t="shared" si="18"/>
        <v>5.2743767385728093</v>
      </c>
      <c r="AF26">
        <f t="array" ref="AF26">EXP(SUMPRODUCT(TRANSPOSE(N$5:N$11),E26:K26))</f>
        <v>1.1897207073356886</v>
      </c>
      <c r="AG26">
        <f t="shared" si="19"/>
        <v>6.2958554565442053E+26</v>
      </c>
      <c r="AH26">
        <f t="shared" si="20"/>
        <v>43.322195486071571</v>
      </c>
      <c r="AI26">
        <f t="shared" si="21"/>
        <v>41.564762394071323</v>
      </c>
      <c r="AJ26">
        <f t="shared" si="22"/>
        <v>6.0742758535255525</v>
      </c>
      <c r="AK26">
        <f t="shared" si="23"/>
        <v>0.40829421123849985</v>
      </c>
    </row>
    <row r="27" spans="1:37" x14ac:dyDescent="0.2">
      <c r="A27" s="1">
        <v>34889</v>
      </c>
      <c r="B27">
        <v>4809</v>
      </c>
      <c r="C27">
        <v>1952.1</v>
      </c>
      <c r="D27">
        <f t="shared" si="8"/>
        <v>4.8090000000000002</v>
      </c>
      <c r="E27">
        <f t="shared" si="8"/>
        <v>1.9520999999999999</v>
      </c>
      <c r="F27">
        <v>0</v>
      </c>
      <c r="G27">
        <v>0</v>
      </c>
      <c r="H27">
        <f t="shared" si="25"/>
        <v>2.9978056638800949E-39</v>
      </c>
      <c r="I27">
        <v>0</v>
      </c>
      <c r="J27">
        <v>0</v>
      </c>
      <c r="K27">
        <v>0</v>
      </c>
      <c r="M27">
        <v>14</v>
      </c>
      <c r="N27">
        <f t="shared" si="24"/>
        <v>87.268999999999991</v>
      </c>
      <c r="O27">
        <f t="shared" si="9"/>
        <v>2.39858589407973E-2</v>
      </c>
      <c r="P27">
        <f t="shared" si="10"/>
        <v>2.9102812540626743E-4</v>
      </c>
      <c r="Q27">
        <f t="shared" si="11"/>
        <v>7.1582075502342413E-2</v>
      </c>
      <c r="R27">
        <f t="shared" si="12"/>
        <v>5.3120765520742186E-4</v>
      </c>
      <c r="S27">
        <f t="shared" si="13"/>
        <v>3.6311994754401056E-6</v>
      </c>
      <c r="T27">
        <f t="shared" si="14"/>
        <v>5.1835958139236915E-3</v>
      </c>
      <c r="U27">
        <f t="shared" si="15"/>
        <v>4.1241939443996206E-2</v>
      </c>
      <c r="V27">
        <f t="shared" si="16"/>
        <v>2.5163633784047895E-3</v>
      </c>
      <c r="W27">
        <f t="shared" si="1"/>
        <v>-28.781578977721132</v>
      </c>
      <c r="X27">
        <f t="shared" si="2"/>
        <v>47.9717178815946</v>
      </c>
      <c r="Y27">
        <f t="shared" si="3"/>
        <v>0.58205625081253487</v>
      </c>
      <c r="Z27">
        <f t="shared" si="4"/>
        <v>143.16415100468481</v>
      </c>
      <c r="AA27">
        <f t="shared" si="5"/>
        <v>1.0624153104148437</v>
      </c>
      <c r="AB27">
        <f t="shared" si="6"/>
        <v>7.2623989508802111E-3</v>
      </c>
      <c r="AC27">
        <f t="shared" si="7"/>
        <v>10.367191627847383</v>
      </c>
      <c r="AD27">
        <f t="shared" si="17"/>
        <v>82.483878887992404</v>
      </c>
      <c r="AE27">
        <f t="shared" si="18"/>
        <v>5.0327267568095788</v>
      </c>
      <c r="AF27">
        <f t="array" ref="AF27">EXP(SUMPRODUCT(TRANSPOSE(N$5:N$11),E27:K27))</f>
        <v>1.139862410008645</v>
      </c>
      <c r="AG27">
        <f t="shared" si="19"/>
        <v>3.5492080420467517E+27</v>
      </c>
      <c r="AH27">
        <f t="shared" si="20"/>
        <v>46.696296651456429</v>
      </c>
      <c r="AI27">
        <f t="shared" si="21"/>
        <v>44.944661807176196</v>
      </c>
      <c r="AJ27">
        <f t="shared" si="22"/>
        <v>5.4831854518873691</v>
      </c>
      <c r="AK27">
        <f t="shared" si="23"/>
        <v>4.6522511293320576</v>
      </c>
    </row>
    <row r="28" spans="1:37" x14ac:dyDescent="0.2">
      <c r="A28" s="1">
        <v>34896</v>
      </c>
      <c r="B28">
        <v>4154</v>
      </c>
      <c r="C28">
        <v>1406.1</v>
      </c>
      <c r="D28">
        <f t="shared" si="8"/>
        <v>4.1539999999999999</v>
      </c>
      <c r="E28">
        <f t="shared" si="8"/>
        <v>1.4060999999999999</v>
      </c>
      <c r="F28">
        <v>0</v>
      </c>
      <c r="G28">
        <v>0</v>
      </c>
      <c r="H28">
        <f t="shared" si="25"/>
        <v>4.5856817417445619E-44</v>
      </c>
      <c r="I28">
        <v>0</v>
      </c>
      <c r="J28">
        <v>0</v>
      </c>
      <c r="K28">
        <v>0</v>
      </c>
      <c r="M28">
        <v>15</v>
      </c>
      <c r="N28">
        <f t="shared" si="24"/>
        <v>91.422999999999988</v>
      </c>
      <c r="O28">
        <f t="shared" si="9"/>
        <v>2.4482322886942742E-2</v>
      </c>
      <c r="P28">
        <f t="shared" si="10"/>
        <v>2.9436019770601174E-4</v>
      </c>
      <c r="Q28">
        <f t="shared" si="11"/>
        <v>7.6653709482718435E-2</v>
      </c>
      <c r="R28">
        <f t="shared" si="12"/>
        <v>4.9646394614544231E-4</v>
      </c>
      <c r="S28">
        <f t="shared" si="13"/>
        <v>3.3320722997443042E-6</v>
      </c>
      <c r="T28">
        <f t="shared" si="14"/>
        <v>5.0716339803760224E-3</v>
      </c>
      <c r="U28">
        <f t="shared" si="15"/>
        <v>4.3694896654740786E-2</v>
      </c>
      <c r="V28">
        <f t="shared" si="16"/>
        <v>2.4529572107445849E-3</v>
      </c>
      <c r="W28">
        <f t="shared" si="1"/>
        <v>-24.967454817457387</v>
      </c>
      <c r="X28">
        <f t="shared" si="2"/>
        <v>48.964645773885486</v>
      </c>
      <c r="Y28">
        <f t="shared" si="3"/>
        <v>0.58872039541202348</v>
      </c>
      <c r="Z28">
        <f t="shared" si="4"/>
        <v>153.30741896543688</v>
      </c>
      <c r="AA28">
        <f t="shared" si="5"/>
        <v>0.99292789229088463</v>
      </c>
      <c r="AB28">
        <f t="shared" si="6"/>
        <v>6.6641445994886084E-3</v>
      </c>
      <c r="AC28">
        <f t="shared" si="7"/>
        <v>10.143267960752045</v>
      </c>
      <c r="AD28">
        <f t="shared" si="17"/>
        <v>87.38979330948159</v>
      </c>
      <c r="AE28">
        <f t="shared" si="18"/>
        <v>4.9059144214891699</v>
      </c>
      <c r="AF28">
        <f t="array" ref="AF28">EXP(SUMPRODUCT(TRANSPOSE(N$5:N$11),E28:K28))</f>
        <v>1.0988815347626362</v>
      </c>
      <c r="AG28">
        <f t="shared" si="19"/>
        <v>1.7883541828185153E+28</v>
      </c>
      <c r="AH28">
        <f t="shared" si="20"/>
        <v>50.022567044798535</v>
      </c>
      <c r="AI28">
        <f t="shared" si="21"/>
        <v>48.271572024209497</v>
      </c>
      <c r="AJ28">
        <f t="shared" si="22"/>
        <v>4.4115886489377933</v>
      </c>
      <c r="AK28">
        <f t="shared" si="23"/>
        <v>18.100973073884688</v>
      </c>
    </row>
    <row r="29" spans="1:37" x14ac:dyDescent="0.2">
      <c r="A29" s="1">
        <v>34903</v>
      </c>
      <c r="B29">
        <v>4730</v>
      </c>
      <c r="C29">
        <v>1088.5999999999999</v>
      </c>
      <c r="D29">
        <f t="shared" si="8"/>
        <v>4.7300000000000004</v>
      </c>
      <c r="E29">
        <f t="shared" si="8"/>
        <v>1.0886</v>
      </c>
      <c r="F29">
        <v>0</v>
      </c>
      <c r="G29">
        <v>0</v>
      </c>
      <c r="H29">
        <f t="shared" si="25"/>
        <v>7.01462315917838E-49</v>
      </c>
      <c r="I29">
        <v>0</v>
      </c>
      <c r="J29">
        <v>0</v>
      </c>
      <c r="K29">
        <v>0</v>
      </c>
      <c r="M29">
        <v>16</v>
      </c>
      <c r="N29">
        <f t="shared" si="24"/>
        <v>96.152999999999992</v>
      </c>
      <c r="O29">
        <f t="shared" si="9"/>
        <v>2.494997515331121E-2</v>
      </c>
      <c r="P29">
        <f t="shared" si="10"/>
        <v>2.9747680859470993E-4</v>
      </c>
      <c r="Q29">
        <f t="shared" si="11"/>
        <v>8.165946781817035E-2</v>
      </c>
      <c r="R29">
        <f t="shared" si="12"/>
        <v>4.6765226636846791E-4</v>
      </c>
      <c r="S29">
        <f t="shared" si="13"/>
        <v>3.1166108886981903E-6</v>
      </c>
      <c r="T29">
        <f t="shared" si="14"/>
        <v>5.0057583354519153E-3</v>
      </c>
      <c r="U29">
        <f t="shared" si="15"/>
        <v>4.6107297284107451E-2</v>
      </c>
      <c r="V29">
        <f t="shared" si="16"/>
        <v>2.4124006293666628E-3</v>
      </c>
      <c r="W29">
        <f t="shared" si="1"/>
        <v>-28.508338690311643</v>
      </c>
      <c r="X29">
        <f t="shared" si="2"/>
        <v>49.899950306622422</v>
      </c>
      <c r="Y29">
        <f t="shared" si="3"/>
        <v>0.59495361718941986</v>
      </c>
      <c r="Z29">
        <f t="shared" si="4"/>
        <v>163.31893563634071</v>
      </c>
      <c r="AA29">
        <f t="shared" si="5"/>
        <v>0.93530453273693581</v>
      </c>
      <c r="AB29">
        <f t="shared" si="6"/>
        <v>6.2332217773963805E-3</v>
      </c>
      <c r="AC29">
        <f t="shared" si="7"/>
        <v>10.011516670903831</v>
      </c>
      <c r="AD29">
        <f t="shared" si="17"/>
        <v>92.214594568214906</v>
      </c>
      <c r="AE29">
        <f t="shared" si="18"/>
        <v>4.8248012587333262</v>
      </c>
      <c r="AF29">
        <f t="array" ref="AF29">EXP(SUMPRODUCT(TRANSPOSE(N$5:N$11),E29:K29))</f>
        <v>1.0757320094414347</v>
      </c>
      <c r="AG29">
        <f t="shared" si="19"/>
        <v>8.2100197122886476E+28</v>
      </c>
      <c r="AH29">
        <f t="shared" si="20"/>
        <v>53.347356890701306</v>
      </c>
      <c r="AI29">
        <f t="shared" si="21"/>
        <v>51.574904934974128</v>
      </c>
      <c r="AJ29">
        <f t="shared" si="22"/>
        <v>4.0959776936601937</v>
      </c>
      <c r="AK29">
        <f t="shared" si="23"/>
        <v>2.0042549415079445</v>
      </c>
    </row>
    <row r="30" spans="1:37" x14ac:dyDescent="0.2">
      <c r="A30" s="1">
        <v>34910</v>
      </c>
      <c r="B30">
        <v>4135</v>
      </c>
      <c r="C30">
        <v>596.5</v>
      </c>
      <c r="D30">
        <f t="shared" si="8"/>
        <v>4.1349999999999998</v>
      </c>
      <c r="E30">
        <f t="shared" si="8"/>
        <v>0.59650000000000003</v>
      </c>
      <c r="F30">
        <v>0</v>
      </c>
      <c r="G30">
        <v>0</v>
      </c>
      <c r="H30">
        <f t="shared" si="25"/>
        <v>1.0730124949003184E-53</v>
      </c>
      <c r="I30">
        <v>0</v>
      </c>
      <c r="J30">
        <v>0</v>
      </c>
      <c r="K30">
        <v>0</v>
      </c>
      <c r="M30">
        <v>17</v>
      </c>
      <c r="N30">
        <f t="shared" si="24"/>
        <v>100.288</v>
      </c>
      <c r="O30">
        <f t="shared" si="9"/>
        <v>2.5386681688286727E-2</v>
      </c>
      <c r="P30">
        <f t="shared" si="10"/>
        <v>3.0036731769245151E-4</v>
      </c>
      <c r="Q30">
        <f t="shared" si="11"/>
        <v>8.6606182882520311E-2</v>
      </c>
      <c r="R30">
        <f t="shared" si="12"/>
        <v>4.3670653497551726E-4</v>
      </c>
      <c r="S30">
        <f t="shared" si="13"/>
        <v>2.8905090977415782E-6</v>
      </c>
      <c r="T30">
        <f t="shared" si="14"/>
        <v>4.9467150643499602E-3</v>
      </c>
      <c r="U30">
        <f t="shared" si="15"/>
        <v>4.848135717872628E-2</v>
      </c>
      <c r="V30">
        <f t="shared" si="16"/>
        <v>2.3740598946188313E-3</v>
      </c>
      <c r="W30">
        <f t="shared" si="1"/>
        <v>-24.988440771562445</v>
      </c>
      <c r="X30">
        <f t="shared" si="2"/>
        <v>50.773363376573457</v>
      </c>
      <c r="Y30">
        <f t="shared" si="3"/>
        <v>0.60073463538490302</v>
      </c>
      <c r="Z30">
        <f t="shared" si="4"/>
        <v>173.21236576504063</v>
      </c>
      <c r="AA30">
        <f t="shared" si="5"/>
        <v>0.87341306995103452</v>
      </c>
      <c r="AB30">
        <f t="shared" si="6"/>
        <v>5.7810181954831563E-3</v>
      </c>
      <c r="AC30">
        <f t="shared" si="7"/>
        <v>9.8934301286999204</v>
      </c>
      <c r="AD30">
        <f t="shared" si="17"/>
        <v>96.962714357452569</v>
      </c>
      <c r="AE30">
        <f t="shared" si="18"/>
        <v>4.7481197892376628</v>
      </c>
      <c r="AF30">
        <f t="array" ref="AF30">EXP(SUMPRODUCT(TRANSPOSE(N$5:N$11),E30:K30))</f>
        <v>1.0408120329237194</v>
      </c>
      <c r="AG30">
        <f t="shared" si="19"/>
        <v>3.4097504146111044E+29</v>
      </c>
      <c r="AH30">
        <f t="shared" si="20"/>
        <v>56.62770068683777</v>
      </c>
      <c r="AI30">
        <f t="shared" si="21"/>
        <v>54.858658045411218</v>
      </c>
      <c r="AJ30">
        <f t="shared" si="22"/>
        <v>3.31573632194024</v>
      </c>
      <c r="AK30">
        <f t="shared" si="23"/>
        <v>14.827564431382418</v>
      </c>
    </row>
    <row r="31" spans="1:37" x14ac:dyDescent="0.2">
      <c r="A31" s="1">
        <v>34917</v>
      </c>
      <c r="B31">
        <v>3915</v>
      </c>
      <c r="C31">
        <v>508.8</v>
      </c>
      <c r="D31">
        <f t="shared" si="8"/>
        <v>3.915</v>
      </c>
      <c r="E31">
        <f t="shared" si="8"/>
        <v>0.50880000000000003</v>
      </c>
      <c r="F31">
        <v>0</v>
      </c>
      <c r="G31">
        <v>0</v>
      </c>
      <c r="H31">
        <f t="shared" si="25"/>
        <v>1.6413651711363823E-58</v>
      </c>
      <c r="I31">
        <v>0</v>
      </c>
      <c r="J31">
        <v>0</v>
      </c>
      <c r="K31">
        <v>0</v>
      </c>
      <c r="M31">
        <v>18</v>
      </c>
      <c r="N31">
        <f t="shared" si="24"/>
        <v>104.203</v>
      </c>
      <c r="O31">
        <f t="shared" si="9"/>
        <v>2.5803473538732469E-2</v>
      </c>
      <c r="P31">
        <f t="shared" si="10"/>
        <v>3.0312871072202263E-4</v>
      </c>
      <c r="Q31">
        <f t="shared" si="11"/>
        <v>9.1518623901669649E-2</v>
      </c>
      <c r="R31">
        <f t="shared" si="12"/>
        <v>4.167918504457413E-4</v>
      </c>
      <c r="S31">
        <f t="shared" si="13"/>
        <v>2.7613930295711242E-6</v>
      </c>
      <c r="T31">
        <f t="shared" si="14"/>
        <v>4.9124410191493384E-3</v>
      </c>
      <c r="U31">
        <f t="shared" si="15"/>
        <v>5.0832404945091697E-2</v>
      </c>
      <c r="V31">
        <f t="shared" si="16"/>
        <v>2.3510477663654171E-3</v>
      </c>
      <c r="W31">
        <f t="shared" si="1"/>
        <v>-23.697080762319665</v>
      </c>
      <c r="X31">
        <f t="shared" si="2"/>
        <v>51.606947077464937</v>
      </c>
      <c r="Y31">
        <f t="shared" si="3"/>
        <v>0.60625742144404526</v>
      </c>
      <c r="Z31">
        <f t="shared" si="4"/>
        <v>183.03724780333931</v>
      </c>
      <c r="AA31">
        <f t="shared" si="5"/>
        <v>0.83358370089148259</v>
      </c>
      <c r="AB31">
        <f t="shared" si="6"/>
        <v>5.5227860591422484E-3</v>
      </c>
      <c r="AC31">
        <f t="shared" si="7"/>
        <v>9.8248820382986768</v>
      </c>
      <c r="AD31">
        <f t="shared" si="17"/>
        <v>101.66480989018341</v>
      </c>
      <c r="AE31">
        <f t="shared" si="18"/>
        <v>4.7020955327308336</v>
      </c>
      <c r="AF31">
        <f t="array" ref="AF31">EXP(SUMPRODUCT(TRANSPOSE(N$5:N$11),E31:K31))</f>
        <v>1.0347088256148627</v>
      </c>
      <c r="AG31">
        <f t="shared" si="19"/>
        <v>1.3278841083968486E+30</v>
      </c>
      <c r="AH31">
        <f t="shared" si="20"/>
        <v>59.9493396547849</v>
      </c>
      <c r="AI31">
        <f t="shared" si="21"/>
        <v>58.138944745536371</v>
      </c>
      <c r="AJ31">
        <f t="shared" si="22"/>
        <v>2.4358128938865451</v>
      </c>
      <c r="AK31">
        <f t="shared" si="23"/>
        <v>20.104611308578125</v>
      </c>
    </row>
    <row r="32" spans="1:37" x14ac:dyDescent="0.2">
      <c r="A32" s="1">
        <v>34924</v>
      </c>
      <c r="B32">
        <v>3407</v>
      </c>
      <c r="C32">
        <v>321</v>
      </c>
      <c r="D32">
        <f t="shared" si="8"/>
        <v>3.407</v>
      </c>
      <c r="E32">
        <f t="shared" si="8"/>
        <v>0.32100000000000001</v>
      </c>
      <c r="F32">
        <v>0</v>
      </c>
      <c r="G32">
        <v>0</v>
      </c>
      <c r="H32">
        <f t="shared" si="25"/>
        <v>2.5107625846144906E-63</v>
      </c>
      <c r="I32">
        <v>0</v>
      </c>
      <c r="J32">
        <v>0</v>
      </c>
      <c r="K32">
        <v>0</v>
      </c>
      <c r="M32">
        <v>19</v>
      </c>
      <c r="N32">
        <f t="shared" si="24"/>
        <v>107.61</v>
      </c>
      <c r="O32">
        <f t="shared" si="9"/>
        <v>2.6197191449649826E-2</v>
      </c>
      <c r="P32">
        <f t="shared" si="10"/>
        <v>3.0575359985529627E-4</v>
      </c>
      <c r="Q32">
        <f t="shared" si="11"/>
        <v>9.6447778659097483E-2</v>
      </c>
      <c r="R32">
        <f t="shared" si="12"/>
        <v>3.9371791091735719E-4</v>
      </c>
      <c r="S32">
        <f t="shared" si="13"/>
        <v>2.6248891332736335E-6</v>
      </c>
      <c r="T32">
        <f t="shared" si="14"/>
        <v>4.9291547574278338E-3</v>
      </c>
      <c r="U32">
        <f t="shared" si="15"/>
        <v>5.3181936095579523E-2</v>
      </c>
      <c r="V32">
        <f t="shared" si="16"/>
        <v>2.3495311504878194E-3</v>
      </c>
      <c r="W32">
        <f t="shared" si="1"/>
        <v>-20.624409012317702</v>
      </c>
      <c r="X32">
        <f t="shared" si="2"/>
        <v>52.39438289929965</v>
      </c>
      <c r="Y32">
        <f t="shared" si="3"/>
        <v>0.61150719971059253</v>
      </c>
      <c r="Z32">
        <f t="shared" si="4"/>
        <v>192.89555731819496</v>
      </c>
      <c r="AA32">
        <f t="shared" si="5"/>
        <v>0.78743582183471439</v>
      </c>
      <c r="AB32">
        <f t="shared" si="6"/>
        <v>5.249778266547267E-3</v>
      </c>
      <c r="AC32">
        <f t="shared" si="7"/>
        <v>9.8583095148556676</v>
      </c>
      <c r="AD32">
        <f t="shared" si="17"/>
        <v>106.36387219115903</v>
      </c>
      <c r="AE32">
        <f t="shared" si="18"/>
        <v>4.6990623009756396</v>
      </c>
      <c r="AF32">
        <f t="array" ref="AF32">EXP(SUMPRODUCT(TRANSPOSE(N$5:N$11),E32:K32))</f>
        <v>1.0217595770612051</v>
      </c>
      <c r="AG32">
        <f t="shared" si="19"/>
        <v>4.7989111586271871E+30</v>
      </c>
      <c r="AH32">
        <f t="shared" si="20"/>
        <v>63.28687654423954</v>
      </c>
      <c r="AI32">
        <f t="shared" si="21"/>
        <v>61.449928748192271</v>
      </c>
      <c r="AJ32">
        <f t="shared" si="22"/>
        <v>1.1580037253424098</v>
      </c>
      <c r="AK32">
        <f t="shared" si="23"/>
        <v>37.92375406444495</v>
      </c>
    </row>
    <row r="33" spans="1:37" x14ac:dyDescent="0.2">
      <c r="A33" s="1">
        <v>34931</v>
      </c>
      <c r="B33">
        <v>3315</v>
      </c>
      <c r="C33">
        <v>207.4</v>
      </c>
      <c r="D33">
        <f t="shared" si="8"/>
        <v>3.3149999999999999</v>
      </c>
      <c r="E33">
        <f t="shared" si="8"/>
        <v>0.2074</v>
      </c>
      <c r="F33">
        <v>0</v>
      </c>
      <c r="G33">
        <v>0</v>
      </c>
      <c r="H33">
        <f t="shared" si="25"/>
        <v>3.8406619484532963E-68</v>
      </c>
      <c r="I33">
        <f>$P$9^(M33-$M$33)</f>
        <v>1</v>
      </c>
      <c r="J33">
        <v>0</v>
      </c>
      <c r="K33">
        <v>0</v>
      </c>
      <c r="M33">
        <v>20</v>
      </c>
      <c r="N33">
        <f t="shared" si="24"/>
        <v>110.925</v>
      </c>
      <c r="O33">
        <f t="shared" si="9"/>
        <v>2.6518798272202826E-2</v>
      </c>
      <c r="P33">
        <f t="shared" si="10"/>
        <v>3.0771442068899812E-4</v>
      </c>
      <c r="Q33">
        <f t="shared" si="11"/>
        <v>0.10088718048468737</v>
      </c>
      <c r="R33">
        <f t="shared" si="12"/>
        <v>3.2160682255299999E-4</v>
      </c>
      <c r="S33">
        <f t="shared" si="13"/>
        <v>1.9608208337018596E-6</v>
      </c>
      <c r="T33">
        <f t="shared" si="14"/>
        <v>4.4394018255898837E-3</v>
      </c>
      <c r="U33">
        <f t="shared" si="15"/>
        <v>5.5285169052651573E-2</v>
      </c>
      <c r="V33">
        <f t="shared" si="16"/>
        <v>2.1032329570720505E-3</v>
      </c>
      <c r="W33">
        <f t="shared" si="1"/>
        <v>-20.434586922749013</v>
      </c>
      <c r="X33">
        <f t="shared" si="2"/>
        <v>53.037596544405652</v>
      </c>
      <c r="Y33">
        <f t="shared" si="3"/>
        <v>0.61542884137799625</v>
      </c>
      <c r="Z33">
        <f t="shared" si="4"/>
        <v>201.77436096937473</v>
      </c>
      <c r="AA33">
        <f t="shared" si="5"/>
        <v>0.64321364510599999</v>
      </c>
      <c r="AB33">
        <f t="shared" si="6"/>
        <v>3.9216416674037191E-3</v>
      </c>
      <c r="AC33">
        <f t="shared" si="7"/>
        <v>8.8788036511797674</v>
      </c>
      <c r="AD33">
        <f t="shared" si="17"/>
        <v>110.57033810530314</v>
      </c>
      <c r="AE33">
        <f t="shared" si="18"/>
        <v>4.2064659141441005</v>
      </c>
      <c r="AF33">
        <f t="array" ref="AF33">EXP(SUMPRODUCT(TRANSPOSE(N$5:N$11),E33:K33))</f>
        <v>0.78708494912038607</v>
      </c>
      <c r="AG33">
        <f t="shared" si="19"/>
        <v>1.371184296310435E+31</v>
      </c>
      <c r="AH33">
        <f t="shared" si="20"/>
        <v>65.900510276478627</v>
      </c>
      <c r="AI33">
        <f t="shared" si="21"/>
        <v>64.448873633272513</v>
      </c>
      <c r="AJ33">
        <f t="shared" si="22"/>
        <v>0.31973125507943267</v>
      </c>
      <c r="AK33">
        <f t="shared" si="23"/>
        <v>26.891882779610878</v>
      </c>
    </row>
    <row r="34" spans="1:37" x14ac:dyDescent="0.2">
      <c r="A34" s="1">
        <v>34938</v>
      </c>
      <c r="B34">
        <v>3246</v>
      </c>
      <c r="C34">
        <v>115.5</v>
      </c>
      <c r="D34">
        <f t="shared" si="8"/>
        <v>3.246</v>
      </c>
      <c r="E34">
        <f t="shared" si="8"/>
        <v>0.11550000000000001</v>
      </c>
      <c r="F34">
        <v>0</v>
      </c>
      <c r="G34">
        <v>0</v>
      </c>
      <c r="H34">
        <f t="shared" si="25"/>
        <v>5.8749816859175211E-73</v>
      </c>
      <c r="I34">
        <f t="shared" ref="I34:I65" si="26">$P$9^(M34-$M$33)</f>
        <v>0.97402897086289053</v>
      </c>
      <c r="J34">
        <v>0</v>
      </c>
      <c r="K34">
        <v>0</v>
      </c>
      <c r="M34">
        <v>21</v>
      </c>
      <c r="N34">
        <f t="shared" si="24"/>
        <v>114.17099999999999</v>
      </c>
      <c r="O34">
        <f t="shared" si="9"/>
        <v>2.6859487678706384E-2</v>
      </c>
      <c r="P34">
        <f t="shared" si="10"/>
        <v>3.096289894204407E-4</v>
      </c>
      <c r="Q34">
        <f t="shared" si="11"/>
        <v>0.10474598206794938</v>
      </c>
      <c r="R34">
        <f t="shared" si="12"/>
        <v>3.4068940650355817E-4</v>
      </c>
      <c r="S34">
        <f t="shared" si="13"/>
        <v>1.9145687314425786E-6</v>
      </c>
      <c r="T34">
        <f t="shared" si="14"/>
        <v>3.8588015832620171E-3</v>
      </c>
      <c r="U34">
        <f t="shared" si="15"/>
        <v>5.7137063761473574E-2</v>
      </c>
      <c r="V34">
        <f t="shared" si="16"/>
        <v>1.8518947088220032E-3</v>
      </c>
      <c r="W34">
        <f t="shared" si="1"/>
        <v>-20.422358306463991</v>
      </c>
      <c r="X34">
        <f t="shared" si="2"/>
        <v>53.718975357412766</v>
      </c>
      <c r="Y34">
        <f t="shared" si="3"/>
        <v>0.61925797884088141</v>
      </c>
      <c r="Z34">
        <f t="shared" si="4"/>
        <v>209.49196413589877</v>
      </c>
      <c r="AA34">
        <f t="shared" si="5"/>
        <v>0.68137881300711634</v>
      </c>
      <c r="AB34">
        <f t="shared" si="6"/>
        <v>3.8291374628851571E-3</v>
      </c>
      <c r="AC34">
        <f t="shared" si="7"/>
        <v>7.7176031665240341</v>
      </c>
      <c r="AD34">
        <f t="shared" si="17"/>
        <v>114.27412752294714</v>
      </c>
      <c r="AE34">
        <f t="shared" si="18"/>
        <v>3.7037894176440069</v>
      </c>
      <c r="AF34">
        <f t="array" ref="AF34">EXP(SUMPRODUCT(TRANSPOSE(N$5:N$11),E34:K34))</f>
        <v>0.78741273546008683</v>
      </c>
      <c r="AG34">
        <f t="shared" si="19"/>
        <v>4.1712606116801908E+31</v>
      </c>
      <c r="AH34">
        <f t="shared" si="20"/>
        <v>68.556422811315159</v>
      </c>
      <c r="AI34">
        <f t="shared" si="21"/>
        <v>67.068778650787891</v>
      </c>
      <c r="AJ34">
        <f t="shared" si="22"/>
        <v>9.0327248554490688E-2</v>
      </c>
      <c r="AK34">
        <f t="shared" si="23"/>
        <v>14.103186002588014</v>
      </c>
    </row>
    <row r="35" spans="1:37" x14ac:dyDescent="0.2">
      <c r="A35" s="1">
        <v>34945</v>
      </c>
      <c r="B35">
        <v>2656</v>
      </c>
      <c r="C35">
        <v>185</v>
      </c>
      <c r="D35">
        <f t="shared" si="8"/>
        <v>2.6560000000000001</v>
      </c>
      <c r="E35">
        <f t="shared" si="8"/>
        <v>0.185</v>
      </c>
      <c r="F35">
        <v>0</v>
      </c>
      <c r="G35">
        <v>0</v>
      </c>
      <c r="H35">
        <f t="shared" si="25"/>
        <v>8.9868387983915754E-78</v>
      </c>
      <c r="I35">
        <f t="shared" si="26"/>
        <v>0.94873243608022162</v>
      </c>
      <c r="J35">
        <v>0</v>
      </c>
      <c r="K35">
        <v>1</v>
      </c>
      <c r="M35">
        <v>22</v>
      </c>
      <c r="N35">
        <f t="shared" si="24"/>
        <v>116.827</v>
      </c>
      <c r="O35">
        <f t="shared" si="9"/>
        <v>2.70606480102632E-2</v>
      </c>
      <c r="P35">
        <f t="shared" si="10"/>
        <v>3.1050753334294079E-4</v>
      </c>
      <c r="Q35">
        <f t="shared" si="11"/>
        <v>0.10772901248494016</v>
      </c>
      <c r="R35">
        <f t="shared" si="12"/>
        <v>2.0116033155681556E-4</v>
      </c>
      <c r="S35">
        <f t="shared" si="13"/>
        <v>8.7854392250008573E-7</v>
      </c>
      <c r="T35">
        <f t="shared" si="14"/>
        <v>2.9830304169907729E-3</v>
      </c>
      <c r="U35">
        <f t="shared" si="15"/>
        <v>5.8544455508523531E-2</v>
      </c>
      <c r="V35">
        <f t="shared" si="16"/>
        <v>1.4073917470499564E-3</v>
      </c>
      <c r="W35">
        <f t="shared" si="1"/>
        <v>-17.439341450582397</v>
      </c>
      <c r="X35">
        <f t="shared" si="2"/>
        <v>54.121296020526401</v>
      </c>
      <c r="Y35">
        <f t="shared" si="3"/>
        <v>0.62101506668588158</v>
      </c>
      <c r="Z35">
        <f t="shared" si="4"/>
        <v>215.45802496988031</v>
      </c>
      <c r="AA35">
        <f t="shared" si="5"/>
        <v>0.40232066311363113</v>
      </c>
      <c r="AB35">
        <f t="shared" si="6"/>
        <v>1.7570878450001715E-3</v>
      </c>
      <c r="AC35">
        <f t="shared" si="7"/>
        <v>5.9660608339815457</v>
      </c>
      <c r="AD35">
        <f t="shared" si="17"/>
        <v>117.08891101704705</v>
      </c>
      <c r="AE35">
        <f t="shared" si="18"/>
        <v>2.8147834940999128</v>
      </c>
      <c r="AF35">
        <f t="array" ref="AF35">EXP(SUMPRODUCT(TRANSPOSE(N$5:N$11),E35:K35))</f>
        <v>0.36635621806978663</v>
      </c>
      <c r="AG35">
        <f t="shared" si="19"/>
        <v>8.0470323921722002E+31</v>
      </c>
      <c r="AH35">
        <f t="shared" si="20"/>
        <v>69.810659949596754</v>
      </c>
      <c r="AI35">
        <f t="shared" si="21"/>
        <v>69.102554941256244</v>
      </c>
      <c r="AJ35">
        <f t="shared" si="22"/>
        <v>0.22418706039447636</v>
      </c>
      <c r="AK35">
        <f t="shared" si="23"/>
        <v>5.978294205569</v>
      </c>
    </row>
    <row r="36" spans="1:37" x14ac:dyDescent="0.2">
      <c r="A36" s="1">
        <v>34952</v>
      </c>
      <c r="B36">
        <v>2224</v>
      </c>
      <c r="C36">
        <v>239.8</v>
      </c>
      <c r="D36">
        <f t="shared" si="8"/>
        <v>2.2240000000000002</v>
      </c>
      <c r="E36">
        <f t="shared" si="8"/>
        <v>0.23980000000000001</v>
      </c>
      <c r="F36">
        <v>0</v>
      </c>
      <c r="G36">
        <v>0</v>
      </c>
      <c r="H36">
        <f t="shared" si="25"/>
        <v>1.3746982698153384E-82</v>
      </c>
      <c r="I36">
        <f t="shared" si="26"/>
        <v>0.9240928783394613</v>
      </c>
      <c r="J36">
        <v>0</v>
      </c>
      <c r="K36">
        <v>1</v>
      </c>
      <c r="M36">
        <v>23</v>
      </c>
      <c r="N36">
        <f t="shared" si="24"/>
        <v>119.051</v>
      </c>
      <c r="O36">
        <f t="shared" si="9"/>
        <v>2.73257399529927E-2</v>
      </c>
      <c r="P36">
        <f t="shared" si="10"/>
        <v>3.1139133877045033E-4</v>
      </c>
      <c r="Q36">
        <f t="shared" si="11"/>
        <v>0.10957483947604008</v>
      </c>
      <c r="R36">
        <f t="shared" si="12"/>
        <v>2.6509194272950065E-4</v>
      </c>
      <c r="S36">
        <f t="shared" si="13"/>
        <v>8.8380542750954305E-7</v>
      </c>
      <c r="T36">
        <f t="shared" si="14"/>
        <v>1.8458269910999192E-3</v>
      </c>
      <c r="U36">
        <f t="shared" si="15"/>
        <v>5.9469865766493178E-2</v>
      </c>
      <c r="V36">
        <f t="shared" si="16"/>
        <v>9.2541025796964911E-4</v>
      </c>
      <c r="W36">
        <f t="shared" si="1"/>
        <v>-15.535248034148191</v>
      </c>
      <c r="X36">
        <f t="shared" si="2"/>
        <v>54.651479905985397</v>
      </c>
      <c r="Y36">
        <f t="shared" si="3"/>
        <v>0.62278267754090066</v>
      </c>
      <c r="Z36">
        <f t="shared" si="4"/>
        <v>219.14967895208014</v>
      </c>
      <c r="AA36">
        <f t="shared" si="5"/>
        <v>0.5301838854590013</v>
      </c>
      <c r="AB36">
        <f t="shared" si="6"/>
        <v>1.7676108550190861E-3</v>
      </c>
      <c r="AC36">
        <f t="shared" si="7"/>
        <v>3.6916539821998384</v>
      </c>
      <c r="AD36">
        <f t="shared" si="17"/>
        <v>118.93973153298634</v>
      </c>
      <c r="AE36">
        <f t="shared" si="18"/>
        <v>1.8508205159392983</v>
      </c>
      <c r="AF36">
        <f t="array" ref="AF36">EXP(SUMPRODUCT(TRANSPOSE(N$5:N$11),E36:K36))</f>
        <v>0.37000735618256186</v>
      </c>
      <c r="AG36">
        <f t="shared" si="19"/>
        <v>1.913323632670666E+32</v>
      </c>
      <c r="AH36">
        <f t="shared" si="20"/>
        <v>71.095523991508614</v>
      </c>
      <c r="AI36">
        <f t="shared" si="21"/>
        <v>70.364730501703278</v>
      </c>
      <c r="AJ36">
        <f t="shared" si="22"/>
        <v>9.3462857946307695E-2</v>
      </c>
      <c r="AK36">
        <f t="shared" si="23"/>
        <v>16.779653060283355</v>
      </c>
    </row>
    <row r="37" spans="1:37" x14ac:dyDescent="0.2">
      <c r="A37" s="1">
        <v>34959</v>
      </c>
      <c r="B37">
        <v>2324</v>
      </c>
      <c r="C37">
        <v>187.1</v>
      </c>
      <c r="D37">
        <f t="shared" si="8"/>
        <v>2.3239999999999998</v>
      </c>
      <c r="E37">
        <f t="shared" si="8"/>
        <v>0.18709999999999999</v>
      </c>
      <c r="F37">
        <v>0</v>
      </c>
      <c r="G37">
        <v>0</v>
      </c>
      <c r="H37">
        <f t="shared" si="25"/>
        <v>2.1028477036569433E-87</v>
      </c>
      <c r="I37">
        <f t="shared" si="26"/>
        <v>0.90009323527071183</v>
      </c>
      <c r="J37">
        <v>0</v>
      </c>
      <c r="K37">
        <v>1</v>
      </c>
      <c r="M37">
        <v>24</v>
      </c>
      <c r="N37">
        <f t="shared" si="24"/>
        <v>121.375</v>
      </c>
      <c r="O37">
        <f t="shared" si="9"/>
        <v>2.7614895901658443E-2</v>
      </c>
      <c r="P37">
        <f t="shared" si="10"/>
        <v>3.1227333122307854E-4</v>
      </c>
      <c r="Q37">
        <f t="shared" si="11"/>
        <v>0.11145512374372601</v>
      </c>
      <c r="R37">
        <f t="shared" si="12"/>
        <v>2.8915594866574246E-4</v>
      </c>
      <c r="S37">
        <f t="shared" si="13"/>
        <v>8.819924526282108E-7</v>
      </c>
      <c r="T37">
        <f t="shared" si="14"/>
        <v>1.8802842676859388E-3</v>
      </c>
      <c r="U37">
        <f t="shared" si="15"/>
        <v>6.0419955931016588E-2</v>
      </c>
      <c r="V37">
        <f t="shared" si="16"/>
        <v>9.5009016452340792E-4</v>
      </c>
      <c r="W37">
        <f t="shared" si="1"/>
        <v>-16.172608324080421</v>
      </c>
      <c r="X37">
        <f t="shared" si="2"/>
        <v>55.229791803316886</v>
      </c>
      <c r="Y37">
        <f t="shared" si="3"/>
        <v>0.62454666244615709</v>
      </c>
      <c r="Z37">
        <f t="shared" si="4"/>
        <v>222.91024748745204</v>
      </c>
      <c r="AA37">
        <f t="shared" si="5"/>
        <v>0.57831189733148491</v>
      </c>
      <c r="AB37">
        <f t="shared" si="6"/>
        <v>1.7639849052564216E-3</v>
      </c>
      <c r="AC37">
        <f t="shared" si="7"/>
        <v>3.7605685353718776</v>
      </c>
      <c r="AD37">
        <f t="shared" si="17"/>
        <v>120.83991186203318</v>
      </c>
      <c r="AE37">
        <f t="shared" si="18"/>
        <v>1.9001803290468158</v>
      </c>
      <c r="AF37">
        <f t="array" ref="AF37">EXP(SUMPRODUCT(TRANSPOSE(N$5:N$11),E37:K37))</f>
        <v>0.37095048763948885</v>
      </c>
      <c r="AG37">
        <f t="shared" si="19"/>
        <v>4.9227037661446304E+32</v>
      </c>
      <c r="AH37">
        <f t="shared" si="20"/>
        <v>72.401289077580017</v>
      </c>
      <c r="AI37">
        <f t="shared" si="21"/>
        <v>71.653410569405082</v>
      </c>
      <c r="AJ37">
        <f t="shared" si="22"/>
        <v>0.44085531449377857</v>
      </c>
      <c r="AK37">
        <f t="shared" si="23"/>
        <v>18.236646770791054</v>
      </c>
    </row>
    <row r="38" spans="1:37" x14ac:dyDescent="0.2">
      <c r="A38" s="1">
        <v>34966</v>
      </c>
      <c r="B38">
        <v>2194</v>
      </c>
      <c r="C38">
        <v>107.2</v>
      </c>
      <c r="D38">
        <f t="shared" si="8"/>
        <v>2.194</v>
      </c>
      <c r="E38">
        <f t="shared" si="8"/>
        <v>0.1072</v>
      </c>
      <c r="F38">
        <v>0</v>
      </c>
      <c r="G38">
        <v>0</v>
      </c>
      <c r="H38">
        <f t="shared" si="25"/>
        <v>3.2166829346262854E-92</v>
      </c>
      <c r="I38">
        <f t="shared" si="26"/>
        <v>0.876716887631381</v>
      </c>
      <c r="J38">
        <v>0</v>
      </c>
      <c r="K38">
        <v>1</v>
      </c>
      <c r="M38">
        <v>25</v>
      </c>
      <c r="N38">
        <f t="shared" si="24"/>
        <v>123.569</v>
      </c>
      <c r="O38">
        <f t="shared" si="9"/>
        <v>2.790590783529634E-2</v>
      </c>
      <c r="P38">
        <f t="shared" si="10"/>
        <v>3.1315132673659374E-4</v>
      </c>
      <c r="Q38">
        <f t="shared" si="11"/>
        <v>0.11335973532645238</v>
      </c>
      <c r="R38">
        <f t="shared" si="12"/>
        <v>2.910119336378969E-4</v>
      </c>
      <c r="S38">
        <f t="shared" si="13"/>
        <v>8.7799551351519511E-7</v>
      </c>
      <c r="T38">
        <f t="shared" si="14"/>
        <v>1.9046115827263677E-3</v>
      </c>
      <c r="U38">
        <f t="shared" si="15"/>
        <v>6.1381605346445822E-2</v>
      </c>
      <c r="V38">
        <f t="shared" si="16"/>
        <v>9.6164941542923698E-4</v>
      </c>
      <c r="W38">
        <f t="shared" si="1"/>
        <v>-15.241412171201079</v>
      </c>
      <c r="X38">
        <f t="shared" si="2"/>
        <v>55.811815670592679</v>
      </c>
      <c r="Y38">
        <f t="shared" si="3"/>
        <v>0.62630265347318748</v>
      </c>
      <c r="Z38">
        <f t="shared" si="4"/>
        <v>226.71947065290476</v>
      </c>
      <c r="AA38">
        <f t="shared" si="5"/>
        <v>0.5820238672757938</v>
      </c>
      <c r="AB38">
        <f t="shared" si="6"/>
        <v>1.7559910270303902E-3</v>
      </c>
      <c r="AC38">
        <f t="shared" si="7"/>
        <v>3.8092231654527353</v>
      </c>
      <c r="AD38">
        <f t="shared" si="17"/>
        <v>122.76321069289165</v>
      </c>
      <c r="AE38">
        <f t="shared" si="18"/>
        <v>1.923298830858474</v>
      </c>
      <c r="AF38">
        <f t="array" ref="AF38">EXP(SUMPRODUCT(TRANSPOSE(N$5:N$11),E38:K38))</f>
        <v>0.37115968259473742</v>
      </c>
      <c r="AG38">
        <f t="shared" si="19"/>
        <v>1.2746076247600455E+33</v>
      </c>
      <c r="AH38">
        <f t="shared" si="20"/>
        <v>73.7249176638948</v>
      </c>
      <c r="AI38">
        <f t="shared" si="21"/>
        <v>72.961804850128672</v>
      </c>
      <c r="AJ38">
        <f t="shared" si="22"/>
        <v>0.65209664811429691</v>
      </c>
      <c r="AK38">
        <f t="shared" si="23"/>
        <v>12.338248365611941</v>
      </c>
    </row>
    <row r="39" spans="1:37" x14ac:dyDescent="0.2">
      <c r="A39" s="1">
        <v>34973</v>
      </c>
      <c r="B39">
        <v>2177</v>
      </c>
      <c r="C39">
        <v>246.2</v>
      </c>
      <c r="D39">
        <f t="shared" si="8"/>
        <v>2.177</v>
      </c>
      <c r="E39">
        <f t="shared" si="8"/>
        <v>0.2462</v>
      </c>
      <c r="F39">
        <v>0</v>
      </c>
      <c r="G39">
        <v>0</v>
      </c>
      <c r="H39">
        <f t="shared" si="25"/>
        <v>4.9204938065281679E-97</v>
      </c>
      <c r="I39">
        <f t="shared" si="26"/>
        <v>0.85394764779771049</v>
      </c>
      <c r="J39">
        <v>0</v>
      </c>
      <c r="K39">
        <f>$P$11^(M39-$M$39)</f>
        <v>1</v>
      </c>
      <c r="M39">
        <v>26</v>
      </c>
      <c r="N39">
        <f t="shared" si="24"/>
        <v>125.74600000000001</v>
      </c>
      <c r="O39">
        <f t="shared" si="9"/>
        <v>2.819319821185573E-2</v>
      </c>
      <c r="P39">
        <f t="shared" si="10"/>
        <v>3.1403762990889206E-4</v>
      </c>
      <c r="Q39">
        <f t="shared" si="11"/>
        <v>0.11529763209851029</v>
      </c>
      <c r="R39">
        <f t="shared" si="12"/>
        <v>2.8729037655939038E-4</v>
      </c>
      <c r="S39">
        <f t="shared" si="13"/>
        <v>8.8630317229831945E-7</v>
      </c>
      <c r="T39">
        <f t="shared" si="14"/>
        <v>1.9378967720579121E-3</v>
      </c>
      <c r="U39">
        <f t="shared" si="15"/>
        <v>6.2356646402786049E-2</v>
      </c>
      <c r="V39">
        <f t="shared" si="16"/>
        <v>9.750410563402241E-4</v>
      </c>
      <c r="W39">
        <f t="shared" si="1"/>
        <v>-15.093208440817325</v>
      </c>
      <c r="X39">
        <f t="shared" si="2"/>
        <v>56.38639642371146</v>
      </c>
      <c r="Y39">
        <f t="shared" si="3"/>
        <v>0.62807525981778412</v>
      </c>
      <c r="Z39">
        <f t="shared" si="4"/>
        <v>230.59526419702058</v>
      </c>
      <c r="AA39">
        <f t="shared" si="5"/>
        <v>0.57458075311878076</v>
      </c>
      <c r="AB39">
        <f t="shared" si="6"/>
        <v>1.7726063445966389E-3</v>
      </c>
      <c r="AC39">
        <f t="shared" si="7"/>
        <v>3.8757935441158242</v>
      </c>
      <c r="AD39">
        <f t="shared" si="17"/>
        <v>124.7132928055721</v>
      </c>
      <c r="AE39">
        <f t="shared" si="18"/>
        <v>1.9500821126804484</v>
      </c>
      <c r="AF39">
        <f t="array" ref="AF39">EXP(SUMPRODUCT(TRANSPOSE(N$5:N$11),E39:K39))</f>
        <v>0.37680272432861167</v>
      </c>
      <c r="AG39">
        <f t="shared" si="19"/>
        <v>3.2612709094473829E+33</v>
      </c>
      <c r="AH39">
        <f t="shared" si="20"/>
        <v>75.085576547659471</v>
      </c>
      <c r="AI39">
        <f t="shared" si="21"/>
        <v>74.296220307479928</v>
      </c>
      <c r="AJ39">
        <f t="shared" si="22"/>
        <v>0.82126444930885589</v>
      </c>
      <c r="AK39">
        <f t="shared" si="23"/>
        <v>10.423421558086892</v>
      </c>
    </row>
    <row r="40" spans="1:37" x14ac:dyDescent="0.2">
      <c r="A40" s="1">
        <v>34980</v>
      </c>
      <c r="B40">
        <v>2366</v>
      </c>
      <c r="C40">
        <v>156.9</v>
      </c>
      <c r="D40">
        <f t="shared" si="8"/>
        <v>2.3660000000000001</v>
      </c>
      <c r="E40">
        <f t="shared" si="8"/>
        <v>0.15690000000000001</v>
      </c>
      <c r="F40">
        <v>0</v>
      </c>
      <c r="G40">
        <v>0</v>
      </c>
      <c r="H40">
        <f t="shared" si="25"/>
        <v>7.5267782968155443E-102</v>
      </c>
      <c r="I40">
        <f t="shared" si="26"/>
        <v>0.83176974855519004</v>
      </c>
      <c r="J40">
        <v>0</v>
      </c>
      <c r="K40">
        <f t="shared" ref="K40:K65" si="27">$P$11^(M40-$M$39)</f>
        <v>0.97142031597259804</v>
      </c>
      <c r="M40">
        <v>27</v>
      </c>
      <c r="N40">
        <f t="shared" si="24"/>
        <v>128.11200000000002</v>
      </c>
      <c r="O40">
        <f t="shared" si="9"/>
        <v>2.8473764172049831E-2</v>
      </c>
      <c r="P40">
        <f t="shared" si="10"/>
        <v>3.1493771763735356E-4</v>
      </c>
      <c r="Q40">
        <f t="shared" si="11"/>
        <v>0.11729034035352448</v>
      </c>
      <c r="R40">
        <f t="shared" si="12"/>
        <v>2.8056596019410129E-4</v>
      </c>
      <c r="S40">
        <f t="shared" si="13"/>
        <v>9.000877284615072E-7</v>
      </c>
      <c r="T40">
        <f t="shared" si="14"/>
        <v>1.9927082550141861E-3</v>
      </c>
      <c r="U40">
        <f t="shared" si="15"/>
        <v>6.3353508815306978E-2</v>
      </c>
      <c r="V40">
        <f t="shared" si="16"/>
        <v>9.9686241252093348E-4</v>
      </c>
      <c r="W40">
        <f t="shared" si="1"/>
        <v>-16.351184192455374</v>
      </c>
      <c r="X40">
        <f t="shared" si="2"/>
        <v>56.947528344099666</v>
      </c>
      <c r="Y40">
        <f t="shared" si="3"/>
        <v>0.62987543527470713</v>
      </c>
      <c r="Z40">
        <f t="shared" si="4"/>
        <v>234.58068070704897</v>
      </c>
      <c r="AA40">
        <f t="shared" si="5"/>
        <v>0.56113192038820259</v>
      </c>
      <c r="AB40">
        <f t="shared" si="6"/>
        <v>1.8001754569230144E-3</v>
      </c>
      <c r="AC40">
        <f t="shared" si="7"/>
        <v>3.9854165100283723</v>
      </c>
      <c r="AD40">
        <f t="shared" si="17"/>
        <v>126.70701763061396</v>
      </c>
      <c r="AE40">
        <f t="shared" si="18"/>
        <v>1.9937248250418669</v>
      </c>
      <c r="AF40">
        <f t="array" ref="AF40">EXP(SUMPRODUCT(TRANSPOSE(N$5:N$11),E40:K40))</f>
        <v>0.38511253292577724</v>
      </c>
      <c r="AG40">
        <f t="shared" si="19"/>
        <v>8.1651401668828083E+33</v>
      </c>
      <c r="AH40">
        <f t="shared" si="20"/>
        <v>76.493061736347812</v>
      </c>
      <c r="AI40">
        <f t="shared" si="21"/>
        <v>75.671712855472975</v>
      </c>
      <c r="AJ40">
        <f t="shared" si="22"/>
        <v>1.0966828785641169</v>
      </c>
      <c r="AK40">
        <f t="shared" si="23"/>
        <v>15.734369186734286</v>
      </c>
    </row>
    <row r="41" spans="1:37" x14ac:dyDescent="0.2">
      <c r="A41" s="1">
        <v>34987</v>
      </c>
      <c r="B41">
        <v>2402</v>
      </c>
      <c r="C41">
        <v>170.7</v>
      </c>
      <c r="D41">
        <f t="shared" si="8"/>
        <v>2.4020000000000001</v>
      </c>
      <c r="E41">
        <f t="shared" si="8"/>
        <v>0.17069999999999999</v>
      </c>
      <c r="F41">
        <v>0</v>
      </c>
      <c r="G41">
        <v>0</v>
      </c>
      <c r="H41">
        <f t="shared" si="25"/>
        <v>1.1513558142122051E-106</v>
      </c>
      <c r="I41">
        <f t="shared" si="26"/>
        <v>0.81016783218009703</v>
      </c>
      <c r="J41">
        <v>0</v>
      </c>
      <c r="K41">
        <f t="shared" si="27"/>
        <v>0.94365743028430216</v>
      </c>
      <c r="M41">
        <v>28</v>
      </c>
      <c r="N41">
        <f t="shared" si="24"/>
        <v>130.51400000000001</v>
      </c>
      <c r="O41">
        <f t="shared" si="9"/>
        <v>2.8746866324644182E-2</v>
      </c>
      <c r="P41">
        <f t="shared" si="10"/>
        <v>3.1585670925682319E-4</v>
      </c>
      <c r="Q41">
        <f t="shared" si="11"/>
        <v>0.11935150339258749</v>
      </c>
      <c r="R41">
        <f t="shared" si="12"/>
        <v>2.7310215259435111E-4</v>
      </c>
      <c r="S41">
        <f t="shared" si="13"/>
        <v>9.1899161946962238E-7</v>
      </c>
      <c r="T41">
        <f t="shared" si="14"/>
        <v>2.0611630390630076E-3</v>
      </c>
      <c r="U41">
        <f t="shared" si="15"/>
        <v>6.4377986595991504E-2</v>
      </c>
      <c r="V41">
        <f t="shared" si="16"/>
        <v>1.0244777806845283E-3</v>
      </c>
      <c r="W41">
        <f t="shared" si="1"/>
        <v>-16.534340612911237</v>
      </c>
      <c r="X41">
        <f t="shared" si="2"/>
        <v>57.493732649288361</v>
      </c>
      <c r="Y41">
        <f t="shared" si="3"/>
        <v>0.63171341851364637</v>
      </c>
      <c r="Z41">
        <f t="shared" si="4"/>
        <v>238.70300678517498</v>
      </c>
      <c r="AA41">
        <f t="shared" si="5"/>
        <v>0.54620430518870222</v>
      </c>
      <c r="AB41">
        <f t="shared" si="6"/>
        <v>1.8379832389392448E-3</v>
      </c>
      <c r="AC41">
        <f t="shared" si="7"/>
        <v>4.1223260781260151</v>
      </c>
      <c r="AD41">
        <f t="shared" si="17"/>
        <v>128.75597319198303</v>
      </c>
      <c r="AE41">
        <f t="shared" si="18"/>
        <v>2.0489555613690564</v>
      </c>
      <c r="AF41">
        <f t="array" ref="AF41">EXP(SUMPRODUCT(TRANSPOSE(N$5:N$11),E41:K41))</f>
        <v>0.39602737805787358</v>
      </c>
      <c r="AG41">
        <f t="shared" si="19"/>
        <v>1.995481785853327E+34</v>
      </c>
      <c r="AH41">
        <f t="shared" si="20"/>
        <v>77.957290386793701</v>
      </c>
      <c r="AI41">
        <f t="shared" si="21"/>
        <v>77.098031252646678</v>
      </c>
      <c r="AJ41">
        <f t="shared" si="22"/>
        <v>1.3470024733108927</v>
      </c>
      <c r="AK41">
        <f t="shared" si="23"/>
        <v>14.697936662403983</v>
      </c>
    </row>
    <row r="42" spans="1:37" x14ac:dyDescent="0.2">
      <c r="A42" s="1">
        <v>34994</v>
      </c>
      <c r="B42">
        <v>2485</v>
      </c>
      <c r="C42">
        <v>114.4</v>
      </c>
      <c r="D42">
        <f t="shared" si="8"/>
        <v>2.4849999999999999</v>
      </c>
      <c r="E42">
        <f t="shared" si="8"/>
        <v>0.1144</v>
      </c>
      <c r="F42">
        <v>0</v>
      </c>
      <c r="G42">
        <v>0</v>
      </c>
      <c r="H42">
        <f t="shared" si="25"/>
        <v>1.7612053373235373E-111</v>
      </c>
      <c r="I42">
        <f t="shared" si="26"/>
        <v>0.78912693980459891</v>
      </c>
      <c r="J42">
        <v>0</v>
      </c>
      <c r="K42">
        <f t="shared" si="27"/>
        <v>0.91668799909666665</v>
      </c>
      <c r="M42">
        <v>29</v>
      </c>
      <c r="N42">
        <f t="shared" si="24"/>
        <v>132.99900000000002</v>
      </c>
      <c r="O42">
        <f t="shared" si="9"/>
        <v>2.9010597146771455E-2</v>
      </c>
      <c r="P42">
        <f t="shared" si="10"/>
        <v>3.1678919668109984E-4</v>
      </c>
      <c r="Q42">
        <f t="shared" si="11"/>
        <v>0.1214849515550539</v>
      </c>
      <c r="R42">
        <f t="shared" si="12"/>
        <v>2.6373082212727272E-4</v>
      </c>
      <c r="S42">
        <f t="shared" si="13"/>
        <v>9.3248742427665121E-7</v>
      </c>
      <c r="T42">
        <f t="shared" si="14"/>
        <v>2.1334481624664114E-3</v>
      </c>
      <c r="U42">
        <f t="shared" si="15"/>
        <v>6.5431046491821576E-2</v>
      </c>
      <c r="V42">
        <f t="shared" si="16"/>
        <v>1.053059895830069E-3</v>
      </c>
      <c r="W42">
        <f t="shared" si="1"/>
        <v>-17.037297088299731</v>
      </c>
      <c r="X42">
        <f t="shared" si="2"/>
        <v>58.021194293542912</v>
      </c>
      <c r="Y42">
        <f t="shared" si="3"/>
        <v>0.63357839336219968</v>
      </c>
      <c r="Z42">
        <f t="shared" si="4"/>
        <v>242.96990311010779</v>
      </c>
      <c r="AA42">
        <f t="shared" si="5"/>
        <v>0.52746164425454545</v>
      </c>
      <c r="AB42">
        <f t="shared" si="6"/>
        <v>1.8649748485533024E-3</v>
      </c>
      <c r="AC42">
        <f t="shared" si="7"/>
        <v>4.2668963249328229</v>
      </c>
      <c r="AD42">
        <f t="shared" si="17"/>
        <v>130.86209298364315</v>
      </c>
      <c r="AE42">
        <f t="shared" si="18"/>
        <v>2.106119791660138</v>
      </c>
      <c r="AF42">
        <f t="array" ref="AF42">EXP(SUMPRODUCT(TRANSPOSE(N$5:N$11),E42:K42))</f>
        <v>0.40503447828099975</v>
      </c>
      <c r="AG42">
        <f t="shared" si="19"/>
        <v>4.7306259662899072E+34</v>
      </c>
      <c r="AH42">
        <f t="shared" si="20"/>
        <v>79.471631011114894</v>
      </c>
      <c r="AI42">
        <f t="shared" si="21"/>
        <v>78.578217342473508</v>
      </c>
      <c r="AJ42">
        <f t="shared" si="22"/>
        <v>1.6067090852990411</v>
      </c>
      <c r="AK42">
        <f t="shared" si="23"/>
        <v>15.24668846438076</v>
      </c>
    </row>
    <row r="43" spans="1:37" x14ac:dyDescent="0.2">
      <c r="A43" s="1">
        <v>35001</v>
      </c>
      <c r="B43">
        <v>2588</v>
      </c>
      <c r="C43">
        <v>174.4</v>
      </c>
      <c r="D43">
        <f t="shared" si="8"/>
        <v>2.5880000000000001</v>
      </c>
      <c r="E43">
        <f t="shared" si="8"/>
        <v>0.1744</v>
      </c>
      <c r="F43">
        <v>0</v>
      </c>
      <c r="G43">
        <v>0</v>
      </c>
      <c r="H43">
        <f t="shared" si="25"/>
        <v>2.6940796250195651E-116</v>
      </c>
      <c r="I43">
        <f t="shared" si="26"/>
        <v>0.76863250105805558</v>
      </c>
      <c r="J43">
        <v>0</v>
      </c>
      <c r="K43">
        <f t="shared" si="27"/>
        <v>0.89048934573077254</v>
      </c>
      <c r="M43">
        <v>30</v>
      </c>
      <c r="N43">
        <f t="shared" si="24"/>
        <v>135.58700000000002</v>
      </c>
      <c r="O43">
        <f t="shared" si="9"/>
        <v>2.9266785796434269E-2</v>
      </c>
      <c r="P43">
        <f t="shared" si="10"/>
        <v>3.1774139121409917E-4</v>
      </c>
      <c r="Q43">
        <f t="shared" si="11"/>
        <v>0.12369166787507568</v>
      </c>
      <c r="R43">
        <f t="shared" si="12"/>
        <v>2.5618864966281407E-4</v>
      </c>
      <c r="S43">
        <f t="shared" si="13"/>
        <v>9.5219453299932866E-7</v>
      </c>
      <c r="T43">
        <f t="shared" si="14"/>
        <v>2.2067163200217843E-3</v>
      </c>
      <c r="U43">
        <f t="shared" si="15"/>
        <v>6.6513836444120178E-2</v>
      </c>
      <c r="V43">
        <f t="shared" si="16"/>
        <v>1.0827899522985955E-3</v>
      </c>
      <c r="W43">
        <f t="shared" si="1"/>
        <v>-17.671418555699994</v>
      </c>
      <c r="X43">
        <f t="shared" si="2"/>
        <v>58.53357159286854</v>
      </c>
      <c r="Y43">
        <f t="shared" si="3"/>
        <v>0.63548278242819833</v>
      </c>
      <c r="Z43">
        <f t="shared" si="4"/>
        <v>247.38333575015136</v>
      </c>
      <c r="AA43">
        <f t="shared" si="5"/>
        <v>0.51237729932562814</v>
      </c>
      <c r="AB43">
        <f t="shared" si="6"/>
        <v>1.9043890659986573E-3</v>
      </c>
      <c r="AC43">
        <f t="shared" si="7"/>
        <v>4.4134326400435686</v>
      </c>
      <c r="AD43">
        <f t="shared" si="17"/>
        <v>133.02767288824035</v>
      </c>
      <c r="AE43">
        <f t="shared" si="18"/>
        <v>2.1655799045971911</v>
      </c>
      <c r="AF43">
        <f t="array" ref="AF43">EXP(SUMPRODUCT(TRANSPOSE(N$5:N$11),E43:K43))</f>
        <v>0.41718233722346398</v>
      </c>
      <c r="AG43">
        <f t="shared" si="19"/>
        <v>1.0943756110171491E+35</v>
      </c>
      <c r="AH43">
        <f t="shared" si="20"/>
        <v>81.048291396884011</v>
      </c>
      <c r="AI43">
        <f t="shared" si="21"/>
        <v>80.113374601566917</v>
      </c>
      <c r="AJ43">
        <f t="shared" si="22"/>
        <v>1.8875903381295192</v>
      </c>
      <c r="AK43">
        <f t="shared" si="23"/>
        <v>16.322260255131724</v>
      </c>
    </row>
    <row r="44" spans="1:37" x14ac:dyDescent="0.2">
      <c r="A44" s="1">
        <v>35008</v>
      </c>
      <c r="B44">
        <v>2453</v>
      </c>
      <c r="C44">
        <v>579.70000000000005</v>
      </c>
      <c r="D44">
        <f t="shared" si="8"/>
        <v>2.4529999999999998</v>
      </c>
      <c r="E44">
        <f t="shared" si="8"/>
        <v>0.57969999999999999</v>
      </c>
      <c r="F44">
        <v>0</v>
      </c>
      <c r="G44">
        <v>0</v>
      </c>
      <c r="H44">
        <f t="shared" si="25"/>
        <v>4.1210782593785889E-121</v>
      </c>
      <c r="I44">
        <f t="shared" si="26"/>
        <v>0.74867032397734745</v>
      </c>
      <c r="J44">
        <v>0</v>
      </c>
      <c r="K44">
        <f t="shared" si="27"/>
        <v>0.86503944160001911</v>
      </c>
      <c r="M44">
        <v>31</v>
      </c>
      <c r="N44">
        <f t="shared" si="24"/>
        <v>138.04000000000002</v>
      </c>
      <c r="O44">
        <f t="shared" si="9"/>
        <v>2.9519102150486143E-2</v>
      </c>
      <c r="P44">
        <f t="shared" si="10"/>
        <v>3.1873479295063678E-4</v>
      </c>
      <c r="Q44">
        <f t="shared" si="11"/>
        <v>0.12600397009107422</v>
      </c>
      <c r="R44">
        <f t="shared" si="12"/>
        <v>2.5231635405187358E-4</v>
      </c>
      <c r="S44">
        <f t="shared" si="13"/>
        <v>9.9340173653761354E-7</v>
      </c>
      <c r="T44">
        <f t="shared" si="14"/>
        <v>2.3123022159985407E-3</v>
      </c>
      <c r="U44">
        <f t="shared" si="15"/>
        <v>6.764218356127713E-2</v>
      </c>
      <c r="V44">
        <f t="shared" si="16"/>
        <v>1.1283471171569502E-3</v>
      </c>
      <c r="W44">
        <f t="shared" si="1"/>
        <v>-16.648514545244346</v>
      </c>
      <c r="X44">
        <f t="shared" si="2"/>
        <v>59.038204300972282</v>
      </c>
      <c r="Y44">
        <f t="shared" si="3"/>
        <v>0.63746958590127356</v>
      </c>
      <c r="Z44">
        <f t="shared" si="4"/>
        <v>252.00794018214845</v>
      </c>
      <c r="AA44">
        <f t="shared" si="5"/>
        <v>0.50463270810374716</v>
      </c>
      <c r="AB44">
        <f t="shared" si="6"/>
        <v>1.9868034730752271E-3</v>
      </c>
      <c r="AC44">
        <f t="shared" si="7"/>
        <v>4.6246044319970814</v>
      </c>
      <c r="AD44">
        <f t="shared" si="17"/>
        <v>135.28436712255424</v>
      </c>
      <c r="AE44">
        <f t="shared" si="18"/>
        <v>2.2566942343139003</v>
      </c>
      <c r="AF44">
        <f t="array" ref="AF44">EXP(SUMPRODUCT(TRANSPOSE(N$5:N$11),E44:K44))</f>
        <v>0.43944577062171525</v>
      </c>
      <c r="AG44">
        <f t="shared" si="19"/>
        <v>2.500360113901759E+35</v>
      </c>
      <c r="AH44">
        <f t="shared" si="20"/>
        <v>82.72648524273491</v>
      </c>
      <c r="AI44">
        <f t="shared" si="21"/>
        <v>81.726523643926981</v>
      </c>
      <c r="AJ44">
        <f t="shared" si="22"/>
        <v>1.9962567932814954</v>
      </c>
      <c r="AK44">
        <f t="shared" si="23"/>
        <v>8.0026810308234655</v>
      </c>
    </row>
    <row r="45" spans="1:37" x14ac:dyDescent="0.2">
      <c r="A45" s="1">
        <v>35015</v>
      </c>
      <c r="B45">
        <v>2169</v>
      </c>
      <c r="C45">
        <v>1443.5</v>
      </c>
      <c r="D45">
        <f t="shared" si="8"/>
        <v>2.169</v>
      </c>
      <c r="E45">
        <f t="shared" si="8"/>
        <v>1.4435</v>
      </c>
      <c r="F45">
        <v>0</v>
      </c>
      <c r="G45">
        <v>0</v>
      </c>
      <c r="H45">
        <f t="shared" si="25"/>
        <v>6.3039287563000355E-126</v>
      </c>
      <c r="I45">
        <f t="shared" si="26"/>
        <v>0.72922658517924266</v>
      </c>
      <c r="J45">
        <v>0</v>
      </c>
      <c r="K45">
        <f t="shared" si="27"/>
        <v>0.84031688768785029</v>
      </c>
      <c r="M45">
        <v>32</v>
      </c>
      <c r="N45">
        <f t="shared" si="24"/>
        <v>140.20900000000003</v>
      </c>
      <c r="O45">
        <f t="shared" si="9"/>
        <v>2.9770646538623491E-2</v>
      </c>
      <c r="P45">
        <f t="shared" si="10"/>
        <v>3.1980118696084414E-4</v>
      </c>
      <c r="Q45">
        <f t="shared" si="11"/>
        <v>0.12848855565574158</v>
      </c>
      <c r="R45">
        <f t="shared" si="12"/>
        <v>2.5154438813734803E-4</v>
      </c>
      <c r="S45">
        <f t="shared" si="13"/>
        <v>1.066394010207361E-6</v>
      </c>
      <c r="T45">
        <f t="shared" si="14"/>
        <v>2.484585564667352E-3</v>
      </c>
      <c r="U45">
        <f t="shared" si="15"/>
        <v>6.8847016150327095E-2</v>
      </c>
      <c r="V45">
        <f t="shared" si="16"/>
        <v>1.2048325890499662E-3</v>
      </c>
      <c r="W45">
        <f t="shared" si="1"/>
        <v>-14.578748380058316</v>
      </c>
      <c r="X45">
        <f t="shared" si="2"/>
        <v>59.541293077246984</v>
      </c>
      <c r="Y45">
        <f t="shared" si="3"/>
        <v>0.63960237392168828</v>
      </c>
      <c r="Z45">
        <f t="shared" si="4"/>
        <v>256.97711131148316</v>
      </c>
      <c r="AA45">
        <f t="shared" si="5"/>
        <v>0.50308877627469606</v>
      </c>
      <c r="AB45">
        <f t="shared" si="6"/>
        <v>2.132788020414722E-3</v>
      </c>
      <c r="AC45">
        <f t="shared" si="7"/>
        <v>4.9691711293347041</v>
      </c>
      <c r="AD45">
        <f t="shared" si="17"/>
        <v>137.69403230065419</v>
      </c>
      <c r="AE45">
        <f t="shared" si="18"/>
        <v>2.4096651780999321</v>
      </c>
      <c r="AF45">
        <f t="array" ref="AF45">EXP(SUMPRODUCT(TRANSPOSE(N$5:N$11),E45:K45))</f>
        <v>0.47701898392755659</v>
      </c>
      <c r="AG45">
        <f t="shared" si="19"/>
        <v>5.6994602930134034E+35</v>
      </c>
      <c r="AH45">
        <f t="shared" si="20"/>
        <v>84.566626201331829</v>
      </c>
      <c r="AI45">
        <f t="shared" si="21"/>
        <v>83.465069319647455</v>
      </c>
      <c r="AJ45">
        <f t="shared" si="22"/>
        <v>1.7937277202931661</v>
      </c>
      <c r="AK45">
        <f t="shared" si="23"/>
        <v>11.095674416778794</v>
      </c>
    </row>
    <row r="46" spans="1:37" x14ac:dyDescent="0.2">
      <c r="A46" s="1">
        <v>35022</v>
      </c>
      <c r="B46">
        <v>2240</v>
      </c>
      <c r="C46">
        <v>1695.7</v>
      </c>
      <c r="D46">
        <f t="shared" si="8"/>
        <v>2.2400000000000002</v>
      </c>
      <c r="E46">
        <f t="shared" si="8"/>
        <v>1.6957</v>
      </c>
      <c r="F46">
        <v>0</v>
      </c>
      <c r="G46">
        <v>0</v>
      </c>
      <c r="H46">
        <f t="shared" si="25"/>
        <v>9.6429903203291237E-131</v>
      </c>
      <c r="I46">
        <f t="shared" si="26"/>
        <v>0.71028782028799764</v>
      </c>
      <c r="J46">
        <v>0</v>
      </c>
      <c r="K46">
        <f t="shared" si="27"/>
        <v>0.81630089655484173</v>
      </c>
      <c r="M46">
        <v>33</v>
      </c>
      <c r="N46">
        <f t="shared" si="24"/>
        <v>142.44900000000004</v>
      </c>
      <c r="O46">
        <f t="shared" si="9"/>
        <v>3.0010893748246947E-2</v>
      </c>
      <c r="P46">
        <f t="shared" si="10"/>
        <v>3.2089768337983937E-4</v>
      </c>
      <c r="Q46">
        <f t="shared" si="11"/>
        <v>0.13115657965463334</v>
      </c>
      <c r="R46">
        <f t="shared" si="12"/>
        <v>2.4024720962345647E-4</v>
      </c>
      <c r="S46">
        <f t="shared" si="13"/>
        <v>1.0964964189952298E-6</v>
      </c>
      <c r="T46">
        <f t="shared" si="14"/>
        <v>2.6680239988917664E-3</v>
      </c>
      <c r="U46">
        <f t="shared" si="15"/>
        <v>7.0129219152015448E-2</v>
      </c>
      <c r="V46">
        <f t="shared" si="16"/>
        <v>1.2822030016883695E-3</v>
      </c>
      <c r="W46">
        <f t="shared" ref="W46:W65" si="28">D46*LN(V46)</f>
        <v>-14.916553311225421</v>
      </c>
      <c r="X46">
        <f t="shared" ref="X46:X65" si="29">$B$2*O46</f>
        <v>60.021787496493893</v>
      </c>
      <c r="Y46">
        <f t="shared" ref="Y46:Y65" si="30">$B$2*P46</f>
        <v>0.64179536675967874</v>
      </c>
      <c r="Z46">
        <f t="shared" ref="Z46:Z65" si="31">$B$2*Q46</f>
        <v>262.31315930926667</v>
      </c>
      <c r="AA46">
        <f t="shared" ref="AA46:AA65" si="32">$B$2*R46</f>
        <v>0.48049441924691294</v>
      </c>
      <c r="AB46">
        <f t="shared" ref="AB46:AB65" si="33">$B$2*S46</f>
        <v>2.1929928379904595E-3</v>
      </c>
      <c r="AC46">
        <f t="shared" ref="AC46:AC65" si="34">$B$2*T46</f>
        <v>5.3360479977835329</v>
      </c>
      <c r="AD46">
        <f t="shared" si="17"/>
        <v>140.2584383040309</v>
      </c>
      <c r="AE46">
        <f t="shared" si="18"/>
        <v>2.5644060033767393</v>
      </c>
      <c r="AF46">
        <f t="array" ref="AF46">EXP(SUMPRODUCT(TRANSPOSE(N$5:N$11),E46:K46))</f>
        <v>0.49666118572036472</v>
      </c>
      <c r="AG46">
        <f t="shared" si="19"/>
        <v>1.2522206920116082E+36</v>
      </c>
      <c r="AH46">
        <f t="shared" si="20"/>
        <v>86.501342876861216</v>
      </c>
      <c r="AI46">
        <f t="shared" si="21"/>
        <v>85.338012896133776</v>
      </c>
      <c r="AJ46">
        <f t="shared" si="22"/>
        <v>1.5377866436192158</v>
      </c>
      <c r="AK46">
        <f t="shared" si="23"/>
        <v>14.482410865032993</v>
      </c>
    </row>
    <row r="47" spans="1:37" x14ac:dyDescent="0.2">
      <c r="A47" s="1">
        <v>35029</v>
      </c>
      <c r="B47">
        <v>2590</v>
      </c>
      <c r="C47">
        <v>2294.5</v>
      </c>
      <c r="D47">
        <f t="shared" si="8"/>
        <v>2.59</v>
      </c>
      <c r="E47">
        <f t="shared" si="8"/>
        <v>2.2945000000000002</v>
      </c>
      <c r="F47">
        <v>0</v>
      </c>
      <c r="G47">
        <v>0</v>
      </c>
      <c r="H47">
        <f t="shared" si="25"/>
        <v>1.4750684202297069E-135</v>
      </c>
      <c r="I47">
        <f t="shared" si="26"/>
        <v>0.69184091461156416</v>
      </c>
      <c r="J47">
        <v>0</v>
      </c>
      <c r="K47">
        <f t="shared" si="27"/>
        <v>0.79297127486001939</v>
      </c>
      <c r="M47">
        <v>34</v>
      </c>
      <c r="N47">
        <f t="shared" si="24"/>
        <v>145.03900000000004</v>
      </c>
      <c r="O47">
        <f t="shared" si="9"/>
        <v>3.0246323114756835E-2</v>
      </c>
      <c r="P47">
        <f t="shared" si="10"/>
        <v>3.2204952880754423E-4</v>
      </c>
      <c r="Q47">
        <f t="shared" si="11"/>
        <v>0.13397775327578931</v>
      </c>
      <c r="R47">
        <f t="shared" ref="R47:R65" si="35">O47-O46</f>
        <v>2.3542936650988722E-4</v>
      </c>
      <c r="S47">
        <f t="shared" ref="S47:S65" si="36">P47-P46</f>
        <v>1.1518454277048562E-6</v>
      </c>
      <c r="T47">
        <f t="shared" ref="T47:T65" si="37">Q47-Q46</f>
        <v>2.8211736211559701E-3</v>
      </c>
      <c r="U47">
        <f t="shared" si="15"/>
        <v>7.147781047507934E-2</v>
      </c>
      <c r="V47">
        <f t="shared" si="16"/>
        <v>1.3485913230638804E-3</v>
      </c>
      <c r="W47">
        <f t="shared" si="28"/>
        <v>-17.116519261906795</v>
      </c>
      <c r="X47">
        <f t="shared" si="29"/>
        <v>60.492646229513667</v>
      </c>
      <c r="Y47">
        <f t="shared" si="30"/>
        <v>0.64409905761508846</v>
      </c>
      <c r="Z47">
        <f t="shared" si="31"/>
        <v>267.95550655157865</v>
      </c>
      <c r="AA47">
        <f t="shared" si="32"/>
        <v>0.47085873301977443</v>
      </c>
      <c r="AB47">
        <f t="shared" si="33"/>
        <v>2.3036908554097124E-3</v>
      </c>
      <c r="AC47">
        <f t="shared" si="34"/>
        <v>5.6423472423119403</v>
      </c>
      <c r="AD47">
        <f t="shared" si="17"/>
        <v>142.9556209501587</v>
      </c>
      <c r="AE47">
        <f t="shared" si="18"/>
        <v>2.6971826461277608</v>
      </c>
      <c r="AF47">
        <f t="array" ref="AF47">EXP(SUMPRODUCT(TRANSPOSE(N$5:N$11),E47:K47))</f>
        <v>0.52892436169567669</v>
      </c>
      <c r="AG47">
        <f t="shared" ref="AG47:AG65" si="38">AG46+(M47^$N$3-M46^$N$3)*AF47</f>
        <v>2.7086623526238038E+36</v>
      </c>
      <c r="AH47">
        <f t="shared" ref="AH47:AH65" si="39">AH46+(M47^$O$3-M46^$O$3)*AF47</f>
        <v>88.581345479586247</v>
      </c>
      <c r="AI47">
        <f t="shared" ref="AI47:AI65" si="40">AH46+(M47^$P$3-M46^$P$3)*AF47</f>
        <v>87.325314563473896</v>
      </c>
      <c r="AJ47">
        <f t="shared" si="22"/>
        <v>1.4364267885474529</v>
      </c>
      <c r="AK47">
        <f t="shared" si="23"/>
        <v>4.1383261053189564</v>
      </c>
    </row>
    <row r="48" spans="1:37" x14ac:dyDescent="0.2">
      <c r="A48" s="1">
        <v>35036</v>
      </c>
      <c r="B48">
        <v>2479</v>
      </c>
      <c r="C48">
        <v>3910</v>
      </c>
      <c r="D48">
        <f t="shared" si="8"/>
        <v>2.4790000000000001</v>
      </c>
      <c r="E48">
        <f t="shared" si="8"/>
        <v>3.91</v>
      </c>
      <c r="F48">
        <v>1</v>
      </c>
      <c r="G48">
        <v>0</v>
      </c>
      <c r="H48">
        <f t="shared" si="25"/>
        <v>2.2563818608963414E-140</v>
      </c>
      <c r="I48">
        <f t="shared" si="26"/>
        <v>0.67387309405994267</v>
      </c>
      <c r="J48">
        <v>0</v>
      </c>
      <c r="K48">
        <f t="shared" si="27"/>
        <v>0.77030840638171394</v>
      </c>
      <c r="M48">
        <v>35</v>
      </c>
      <c r="N48">
        <f t="shared" si="24"/>
        <v>147.51800000000006</v>
      </c>
      <c r="O48">
        <f t="shared" si="9"/>
        <v>3.0490930870042066E-2</v>
      </c>
      <c r="P48">
        <f t="shared" si="10"/>
        <v>3.233690034847303E-4</v>
      </c>
      <c r="Q48">
        <f t="shared" si="11"/>
        <v>0.13711490532349757</v>
      </c>
      <c r="R48">
        <f t="shared" si="35"/>
        <v>2.4460775528523104E-4</v>
      </c>
      <c r="S48">
        <f t="shared" si="36"/>
        <v>1.3194746771860721E-6</v>
      </c>
      <c r="T48">
        <f t="shared" si="37"/>
        <v>3.1371520477082582E-3</v>
      </c>
      <c r="U48">
        <f t="shared" si="15"/>
        <v>7.2970792111050786E-2</v>
      </c>
      <c r="V48">
        <f t="shared" si="16"/>
        <v>1.4929816359714508E-3</v>
      </c>
      <c r="W48">
        <f t="shared" si="28"/>
        <v>-16.130803570194757</v>
      </c>
      <c r="X48">
        <f t="shared" si="29"/>
        <v>60.981861740084128</v>
      </c>
      <c r="Y48">
        <f t="shared" si="30"/>
        <v>0.6467380069694606</v>
      </c>
      <c r="Z48">
        <f t="shared" si="31"/>
        <v>274.22981064699513</v>
      </c>
      <c r="AA48">
        <f t="shared" si="32"/>
        <v>0.48921551057046209</v>
      </c>
      <c r="AB48">
        <f t="shared" si="33"/>
        <v>2.6389493543721443E-3</v>
      </c>
      <c r="AC48">
        <f t="shared" si="34"/>
        <v>6.2743040954165163</v>
      </c>
      <c r="AD48">
        <f t="shared" si="17"/>
        <v>145.9415842221016</v>
      </c>
      <c r="AE48">
        <f t="shared" si="18"/>
        <v>2.9859632719429015</v>
      </c>
      <c r="AF48">
        <f t="array" ref="AF48">EXP(SUMPRODUCT(TRANSPOSE(N$5:N$11),E48:K48))</f>
        <v>0.6158395691074765</v>
      </c>
      <c r="AG48">
        <f t="shared" si="38"/>
        <v>6.0391824806031894E+36</v>
      </c>
      <c r="AH48">
        <f t="shared" si="39"/>
        <v>91.025507810610691</v>
      </c>
      <c r="AI48">
        <f t="shared" si="40"/>
        <v>89.543521784404007</v>
      </c>
      <c r="AJ48">
        <f t="shared" si="22"/>
        <v>1.0686260509893439</v>
      </c>
      <c r="AK48">
        <f t="shared" si="23"/>
        <v>20.450313511210219</v>
      </c>
    </row>
    <row r="49" spans="1:37" x14ac:dyDescent="0.2">
      <c r="A49" s="1">
        <v>35043</v>
      </c>
      <c r="B49">
        <v>2978</v>
      </c>
      <c r="C49">
        <v>5397.9</v>
      </c>
      <c r="D49">
        <f t="shared" si="8"/>
        <v>2.9780000000000002</v>
      </c>
      <c r="E49">
        <f t="shared" si="8"/>
        <v>5.3978999999999999</v>
      </c>
      <c r="F49">
        <v>1</v>
      </c>
      <c r="G49">
        <v>0</v>
      </c>
      <c r="H49">
        <f t="shared" si="25"/>
        <v>3.4515409809866267E-145</v>
      </c>
      <c r="I49">
        <f t="shared" si="26"/>
        <v>0.65637191629939784</v>
      </c>
      <c r="J49">
        <v>0</v>
      </c>
      <c r="K49">
        <f t="shared" si="27"/>
        <v>0.74829323552367299</v>
      </c>
      <c r="M49">
        <v>36</v>
      </c>
      <c r="N49">
        <f t="shared" si="24"/>
        <v>150.49600000000007</v>
      </c>
      <c r="O49">
        <f t="shared" si="9"/>
        <v>3.0731337226194699E-2</v>
      </c>
      <c r="P49">
        <f t="shared" si="10"/>
        <v>3.2482956196422386E-4</v>
      </c>
      <c r="Q49">
        <f t="shared" si="11"/>
        <v>0.14073594621245922</v>
      </c>
      <c r="R49">
        <f t="shared" si="35"/>
        <v>2.4040635615263373E-4</v>
      </c>
      <c r="S49">
        <f t="shared" si="36"/>
        <v>1.4605584794935567E-6</v>
      </c>
      <c r="T49">
        <f t="shared" si="37"/>
        <v>3.6210408889616463E-3</v>
      </c>
      <c r="U49">
        <f t="shared" si="15"/>
        <v>7.46777983984762E-2</v>
      </c>
      <c r="V49">
        <f t="shared" si="16"/>
        <v>1.7070062874254088E-3</v>
      </c>
      <c r="W49">
        <f t="shared" si="28"/>
        <v>-18.978836144232201</v>
      </c>
      <c r="X49">
        <f t="shared" si="29"/>
        <v>61.4626744523894</v>
      </c>
      <c r="Y49">
        <f t="shared" si="30"/>
        <v>0.64965912392844771</v>
      </c>
      <c r="Z49">
        <f t="shared" si="31"/>
        <v>281.47189242491845</v>
      </c>
      <c r="AA49">
        <f t="shared" si="32"/>
        <v>0.48081271230526745</v>
      </c>
      <c r="AB49">
        <f t="shared" si="33"/>
        <v>2.9211169589871133E-3</v>
      </c>
      <c r="AC49">
        <f t="shared" si="34"/>
        <v>7.2420817779232927</v>
      </c>
      <c r="AD49">
        <f t="shared" si="17"/>
        <v>149.3555967969524</v>
      </c>
      <c r="AE49">
        <f t="shared" si="18"/>
        <v>3.4140125748508177</v>
      </c>
      <c r="AF49">
        <f t="array" ref="AF49">EXP(SUMPRODUCT(TRANSPOSE(N$5:N$11),E49:K49))</f>
        <v>0.69526071403777145</v>
      </c>
      <c r="AG49">
        <f t="shared" si="38"/>
        <v>1.3283298862938405E+37</v>
      </c>
      <c r="AH49">
        <f t="shared" si="39"/>
        <v>93.809629461746283</v>
      </c>
      <c r="AI49">
        <f t="shared" si="40"/>
        <v>92.114856359355144</v>
      </c>
      <c r="AJ49">
        <f t="shared" si="22"/>
        <v>0.75776313194215661</v>
      </c>
      <c r="AK49">
        <f t="shared" si="23"/>
        <v>14.641120713593601</v>
      </c>
    </row>
    <row r="50" spans="1:37" x14ac:dyDescent="0.2">
      <c r="A50" s="1">
        <v>35050</v>
      </c>
      <c r="B50">
        <v>4167</v>
      </c>
      <c r="C50">
        <v>6417.2</v>
      </c>
      <c r="D50">
        <f t="shared" si="8"/>
        <v>4.1669999999999998</v>
      </c>
      <c r="E50">
        <f t="shared" si="8"/>
        <v>6.4172000000000002</v>
      </c>
      <c r="F50">
        <v>1</v>
      </c>
      <c r="G50">
        <v>0</v>
      </c>
      <c r="H50">
        <f t="shared" si="25"/>
        <v>5.2797513354843527E-150</v>
      </c>
      <c r="I50">
        <f t="shared" si="26"/>
        <v>0.63932526213640584</v>
      </c>
      <c r="J50">
        <v>0</v>
      </c>
      <c r="K50">
        <f t="shared" si="27"/>
        <v>0.72690725129256406</v>
      </c>
      <c r="M50">
        <v>37</v>
      </c>
      <c r="N50">
        <f t="shared" si="24"/>
        <v>154.66300000000007</v>
      </c>
      <c r="O50">
        <f t="shared" si="9"/>
        <v>3.0961622382409515E-2</v>
      </c>
      <c r="P50">
        <f t="shared" si="10"/>
        <v>3.2639104603626734E-4</v>
      </c>
      <c r="Q50">
        <f t="shared" si="11"/>
        <v>0.14478472701235845</v>
      </c>
      <c r="R50">
        <f t="shared" si="35"/>
        <v>2.302851562148156E-4</v>
      </c>
      <c r="S50">
        <f t="shared" si="36"/>
        <v>1.5614840720434842E-6</v>
      </c>
      <c r="T50">
        <f t="shared" si="37"/>
        <v>4.048780799899232E-3</v>
      </c>
      <c r="U50">
        <f t="shared" si="15"/>
        <v>7.6571507617082757E-2</v>
      </c>
      <c r="V50">
        <f t="shared" si="16"/>
        <v>1.8937092186065525E-3</v>
      </c>
      <c r="W50">
        <f t="shared" si="28"/>
        <v>-26.123830671223235</v>
      </c>
      <c r="X50">
        <f t="shared" si="29"/>
        <v>61.923244764819032</v>
      </c>
      <c r="Y50">
        <f t="shared" si="30"/>
        <v>0.65278209207253468</v>
      </c>
      <c r="Z50">
        <f t="shared" si="31"/>
        <v>289.56945402471689</v>
      </c>
      <c r="AA50">
        <f t="shared" si="32"/>
        <v>0.4605703124296312</v>
      </c>
      <c r="AB50">
        <f t="shared" si="33"/>
        <v>3.1229681440869683E-3</v>
      </c>
      <c r="AC50">
        <f t="shared" si="34"/>
        <v>8.097561599798464</v>
      </c>
      <c r="AD50">
        <f t="shared" si="17"/>
        <v>153.14301523416552</v>
      </c>
      <c r="AE50">
        <f t="shared" si="18"/>
        <v>3.787418437213105</v>
      </c>
      <c r="AF50">
        <f t="array" ref="AF50">EXP(SUMPRODUCT(TRANSPOSE(N$5:N$11),E50:K50))</f>
        <v>0.7601832605937423</v>
      </c>
      <c r="AG50">
        <f t="shared" si="38"/>
        <v>2.8268400374112366E+37</v>
      </c>
      <c r="AH50">
        <f t="shared" si="39"/>
        <v>96.88027108763751</v>
      </c>
      <c r="AI50">
        <f t="shared" si="40"/>
        <v>95.003989706447854</v>
      </c>
      <c r="AJ50">
        <f t="shared" si="22"/>
        <v>0.9827720694895028</v>
      </c>
      <c r="AK50">
        <f t="shared" si="23"/>
        <v>9.1092287685839892</v>
      </c>
    </row>
    <row r="51" spans="1:37" x14ac:dyDescent="0.2">
      <c r="A51" s="1">
        <v>35057</v>
      </c>
      <c r="B51">
        <v>8225</v>
      </c>
      <c r="C51">
        <v>6418</v>
      </c>
      <c r="D51">
        <f t="shared" si="8"/>
        <v>8.2249999999999996</v>
      </c>
      <c r="E51">
        <f t="shared" si="8"/>
        <v>6.4180000000000001</v>
      </c>
      <c r="F51">
        <v>1</v>
      </c>
      <c r="G51">
        <v>1</v>
      </c>
      <c r="H51">
        <f t="shared" si="25"/>
        <v>8.0763271588276138E-155</v>
      </c>
      <c r="I51">
        <f t="shared" si="26"/>
        <v>0.62272132712537098</v>
      </c>
      <c r="J51">
        <v>0</v>
      </c>
      <c r="K51">
        <f t="shared" si="27"/>
        <v>0.70613247173339522</v>
      </c>
      <c r="M51">
        <v>38</v>
      </c>
      <c r="N51">
        <f t="shared" si="24"/>
        <v>162.88800000000006</v>
      </c>
      <c r="O51">
        <f t="shared" si="9"/>
        <v>3.1369316401094305E-2</v>
      </c>
      <c r="P51">
        <f t="shared" si="10"/>
        <v>3.306179824741351E-4</v>
      </c>
      <c r="Q51">
        <f t="shared" si="11"/>
        <v>0.15214311949889281</v>
      </c>
      <c r="R51">
        <f t="shared" si="35"/>
        <v>4.0769401868478994E-4</v>
      </c>
      <c r="S51">
        <f t="shared" si="36"/>
        <v>4.2269364378677565E-6</v>
      </c>
      <c r="T51">
        <f t="shared" si="37"/>
        <v>7.3583924865343597E-3</v>
      </c>
      <c r="U51">
        <f t="shared" si="15"/>
        <v>8.000923268833128E-2</v>
      </c>
      <c r="V51">
        <f t="shared" si="16"/>
        <v>3.4377250712485257E-3</v>
      </c>
      <c r="W51">
        <f t="shared" si="28"/>
        <v>-46.65997544502811</v>
      </c>
      <c r="X51">
        <f t="shared" si="29"/>
        <v>62.738632802188611</v>
      </c>
      <c r="Y51">
        <f t="shared" si="30"/>
        <v>0.66123596494827019</v>
      </c>
      <c r="Z51">
        <f t="shared" si="31"/>
        <v>304.28623899778563</v>
      </c>
      <c r="AA51">
        <f t="shared" si="32"/>
        <v>0.81538803736957988</v>
      </c>
      <c r="AB51">
        <f t="shared" si="33"/>
        <v>8.453872875735513E-3</v>
      </c>
      <c r="AC51">
        <f t="shared" si="34"/>
        <v>14.716784973068719</v>
      </c>
      <c r="AD51">
        <f t="shared" si="17"/>
        <v>160.01846537666256</v>
      </c>
      <c r="AE51">
        <f t="shared" si="18"/>
        <v>6.8754501424970513</v>
      </c>
      <c r="AF51">
        <f t="array" ref="AF51">EXP(SUMPRODUCT(TRANSPOSE(N$5:N$11),E51:K51))</f>
        <v>2.1664705592009512</v>
      </c>
      <c r="AG51">
        <f t="shared" si="38"/>
        <v>1.0768898169286824E+38</v>
      </c>
      <c r="AH51">
        <f t="shared" si="39"/>
        <v>105.70562263861088</v>
      </c>
      <c r="AI51">
        <f t="shared" si="40"/>
        <v>100.29326343234401</v>
      </c>
      <c r="AJ51">
        <f t="shared" si="22"/>
        <v>1.7616611557250992</v>
      </c>
      <c r="AK51">
        <f t="shared" si="23"/>
        <v>16.407901003075359</v>
      </c>
    </row>
    <row r="52" spans="1:37" x14ac:dyDescent="0.2">
      <c r="A52" s="1">
        <v>35064</v>
      </c>
      <c r="B52">
        <v>7502</v>
      </c>
      <c r="C52">
        <v>7969.2</v>
      </c>
      <c r="D52">
        <f t="shared" si="8"/>
        <v>7.5019999999999998</v>
      </c>
      <c r="E52">
        <f t="shared" si="8"/>
        <v>7.9691999999999998</v>
      </c>
      <c r="F52">
        <v>1</v>
      </c>
      <c r="G52">
        <v>0</v>
      </c>
      <c r="H52">
        <f t="shared" si="25"/>
        <v>1.2354191747258254E-159</v>
      </c>
      <c r="I52">
        <f t="shared" si="26"/>
        <v>0.60654861339429855</v>
      </c>
      <c r="J52">
        <v>0</v>
      </c>
      <c r="K52">
        <f t="shared" si="27"/>
        <v>0.68595142880976645</v>
      </c>
      <c r="M52">
        <v>39</v>
      </c>
      <c r="N52">
        <f t="shared" si="24"/>
        <v>170.39000000000007</v>
      </c>
      <c r="O52">
        <f t="shared" si="9"/>
        <v>3.1502256129858019E-2</v>
      </c>
      <c r="P52">
        <f t="shared" si="10"/>
        <v>3.3224467133530222E-4</v>
      </c>
      <c r="Q52">
        <f t="shared" si="11"/>
        <v>0.16150076903674515</v>
      </c>
      <c r="R52">
        <f t="shared" si="35"/>
        <v>1.3293972876371463E-4</v>
      </c>
      <c r="S52">
        <f t="shared" si="36"/>
        <v>1.6266888611671249E-6</v>
      </c>
      <c r="T52">
        <f t="shared" si="37"/>
        <v>9.3576495378523417E-3</v>
      </c>
      <c r="U52">
        <f t="shared" si="15"/>
        <v>8.4230952867008102E-2</v>
      </c>
      <c r="V52">
        <f t="shared" si="16"/>
        <v>4.2217201786768207E-3</v>
      </c>
      <c r="W52">
        <f t="shared" si="28"/>
        <v>-41.017279590557152</v>
      </c>
      <c r="X52">
        <f t="shared" si="29"/>
        <v>63.004512259716037</v>
      </c>
      <c r="Y52">
        <f t="shared" si="30"/>
        <v>0.66448934267060444</v>
      </c>
      <c r="Z52">
        <f t="shared" si="31"/>
        <v>323.00153807349028</v>
      </c>
      <c r="AA52">
        <f t="shared" si="32"/>
        <v>0.26587945752742925</v>
      </c>
      <c r="AB52">
        <f t="shared" si="33"/>
        <v>3.2533777223342497E-3</v>
      </c>
      <c r="AC52">
        <f t="shared" si="34"/>
        <v>18.715299075704685</v>
      </c>
      <c r="AD52">
        <f t="shared" si="17"/>
        <v>168.46190573401617</v>
      </c>
      <c r="AE52">
        <f t="shared" si="18"/>
        <v>8.4434403573536425</v>
      </c>
      <c r="AF52">
        <f t="array" ref="AF52">EXP(SUMPRODUCT(TRANSPOSE(N$5:N$11),E52:K52))</f>
        <v>0.87807341520137316</v>
      </c>
      <c r="AG52">
        <f t="shared" si="38"/>
        <v>1.6658374128791703E+38</v>
      </c>
      <c r="AH52">
        <f t="shared" si="39"/>
        <v>109.31208901083033</v>
      </c>
      <c r="AI52">
        <f t="shared" si="40"/>
        <v>107.09253225384089</v>
      </c>
      <c r="AJ52">
        <f t="shared" si="22"/>
        <v>1.1315771265824874</v>
      </c>
      <c r="AK52">
        <f t="shared" si="23"/>
        <v>12.549191646942718</v>
      </c>
    </row>
    <row r="53" spans="1:37" x14ac:dyDescent="0.2">
      <c r="A53" s="1">
        <v>35071</v>
      </c>
      <c r="B53">
        <v>4967</v>
      </c>
      <c r="C53">
        <v>8870</v>
      </c>
      <c r="D53">
        <f t="shared" si="8"/>
        <v>4.9669999999999996</v>
      </c>
      <c r="E53">
        <f t="shared" si="8"/>
        <v>8.8699999999999992</v>
      </c>
      <c r="F53">
        <v>0</v>
      </c>
      <c r="G53">
        <v>0</v>
      </c>
      <c r="H53">
        <f t="shared" si="25"/>
        <v>1.8897953330332847E-164</v>
      </c>
      <c r="I53">
        <f t="shared" si="26"/>
        <v>0.59079592168276185</v>
      </c>
      <c r="J53">
        <v>0</v>
      </c>
      <c r="K53">
        <f t="shared" si="27"/>
        <v>0.66634715371623843</v>
      </c>
      <c r="M53">
        <v>40</v>
      </c>
      <c r="N53">
        <f t="shared" si="24"/>
        <v>175.35700000000008</v>
      </c>
      <c r="O53">
        <f t="shared" si="9"/>
        <v>3.1659406890653941E-2</v>
      </c>
      <c r="P53">
        <f t="shared" si="10"/>
        <v>3.3392409721244576E-4</v>
      </c>
      <c r="Q53">
        <f t="shared" si="11"/>
        <v>0.16653595880205418</v>
      </c>
      <c r="R53">
        <f t="shared" si="35"/>
        <v>1.5715076079592105E-4</v>
      </c>
      <c r="S53">
        <f t="shared" si="36"/>
        <v>1.6794258771435366E-6</v>
      </c>
      <c r="T53">
        <f t="shared" si="37"/>
        <v>5.0351897653090338E-3</v>
      </c>
      <c r="U53">
        <f t="shared" si="15"/>
        <v>8.6535901177118332E-2</v>
      </c>
      <c r="V53">
        <f t="shared" si="16"/>
        <v>2.3049483101102255E-3</v>
      </c>
      <c r="W53">
        <f t="shared" si="28"/>
        <v>-30.16308613757851</v>
      </c>
      <c r="X53">
        <f t="shared" si="29"/>
        <v>63.318813781307881</v>
      </c>
      <c r="Y53">
        <f t="shared" si="30"/>
        <v>0.66784819442489152</v>
      </c>
      <c r="Z53">
        <f t="shared" si="31"/>
        <v>333.07191760410836</v>
      </c>
      <c r="AA53">
        <f t="shared" si="32"/>
        <v>0.3143015215918421</v>
      </c>
      <c r="AB53">
        <f t="shared" si="33"/>
        <v>3.3588517542870733E-3</v>
      </c>
      <c r="AC53">
        <f t="shared" si="34"/>
        <v>10.070379530618068</v>
      </c>
      <c r="AD53">
        <f t="shared" si="17"/>
        <v>173.07180235423667</v>
      </c>
      <c r="AE53">
        <f t="shared" si="18"/>
        <v>4.6098966202204519</v>
      </c>
      <c r="AF53">
        <f t="array" ref="AF53">EXP(SUMPRODUCT(TRANSPOSE(N$5:N$11),E53:K53))</f>
        <v>0.93046329279755591</v>
      </c>
      <c r="AG53">
        <f t="shared" si="38"/>
        <v>2.7901802899243817E+38</v>
      </c>
      <c r="AH53">
        <f t="shared" si="39"/>
        <v>113.16448158015469</v>
      </c>
      <c r="AI53">
        <f t="shared" si="40"/>
        <v>110.7854944863663</v>
      </c>
      <c r="AJ53">
        <f t="shared" si="22"/>
        <v>1.3031687618762964</v>
      </c>
      <c r="AK53">
        <f t="shared" si="23"/>
        <v>7.1895184171441073</v>
      </c>
    </row>
    <row r="54" spans="1:37" x14ac:dyDescent="0.2">
      <c r="A54" s="1">
        <v>35078</v>
      </c>
      <c r="B54">
        <v>4283</v>
      </c>
      <c r="C54">
        <v>9017.9</v>
      </c>
      <c r="D54">
        <f t="shared" si="8"/>
        <v>4.2830000000000004</v>
      </c>
      <c r="E54">
        <f t="shared" si="8"/>
        <v>9.0178999999999991</v>
      </c>
      <c r="F54">
        <v>0</v>
      </c>
      <c r="G54">
        <v>0</v>
      </c>
      <c r="H54">
        <f t="shared" si="25"/>
        <v>2.8907810999023574E-169</v>
      </c>
      <c r="I54">
        <f t="shared" si="26"/>
        <v>0.57545234358665343</v>
      </c>
      <c r="J54">
        <v>0</v>
      </c>
      <c r="K54">
        <f t="shared" si="27"/>
        <v>0.64730316261046961</v>
      </c>
      <c r="M54">
        <v>41</v>
      </c>
      <c r="N54">
        <f t="shared" si="24"/>
        <v>179.64000000000007</v>
      </c>
      <c r="O54">
        <f t="shared" si="9"/>
        <v>3.1827462743329815E-2</v>
      </c>
      <c r="P54">
        <f t="shared" si="10"/>
        <v>3.3560649649355678E-4</v>
      </c>
      <c r="Q54">
        <f t="shared" si="11"/>
        <v>0.17181609562885591</v>
      </c>
      <c r="R54">
        <f t="shared" si="35"/>
        <v>1.6805585267587464E-4</v>
      </c>
      <c r="S54">
        <f t="shared" si="36"/>
        <v>1.6823992811110244E-6</v>
      </c>
      <c r="T54">
        <f t="shared" si="37"/>
        <v>5.280136826801729E-3</v>
      </c>
      <c r="U54">
        <f t="shared" si="15"/>
        <v>8.895422866112554E-2</v>
      </c>
      <c r="V54">
        <f t="shared" si="16"/>
        <v>2.4183274840072211E-3</v>
      </c>
      <c r="W54">
        <f t="shared" si="28"/>
        <v>-25.803700585555816</v>
      </c>
      <c r="X54">
        <f t="shared" si="29"/>
        <v>63.654925486659629</v>
      </c>
      <c r="Y54">
        <f t="shared" si="30"/>
        <v>0.67121299298711357</v>
      </c>
      <c r="Z54">
        <f t="shared" si="31"/>
        <v>343.63219125771184</v>
      </c>
      <c r="AA54">
        <f t="shared" si="32"/>
        <v>0.33611170535174928</v>
      </c>
      <c r="AB54">
        <f t="shared" si="33"/>
        <v>3.3647985622220489E-3</v>
      </c>
      <c r="AC54">
        <f t="shared" si="34"/>
        <v>10.560273653603458</v>
      </c>
      <c r="AD54">
        <f t="shared" si="17"/>
        <v>177.90845732225111</v>
      </c>
      <c r="AE54">
        <f t="shared" si="18"/>
        <v>4.8366549680144422</v>
      </c>
      <c r="AF54">
        <f t="array" ref="AF54">EXP(SUMPRODUCT(TRANSPOSE(N$5:N$11),E54:K54))</f>
        <v>0.9574466166469825</v>
      </c>
      <c r="AG54">
        <f t="shared" si="38"/>
        <v>4.8441329713422994E+38</v>
      </c>
      <c r="AH54">
        <f t="shared" si="39"/>
        <v>117.15968661749537</v>
      </c>
      <c r="AI54">
        <f t="shared" si="40"/>
        <v>114.68438383634648</v>
      </c>
      <c r="AJ54">
        <f t="shared" si="22"/>
        <v>0.96389594619737329</v>
      </c>
      <c r="AK54">
        <f t="shared" si="23"/>
        <v>12.926802895504126</v>
      </c>
    </row>
    <row r="55" spans="1:37" x14ac:dyDescent="0.2">
      <c r="A55" s="1">
        <v>35085</v>
      </c>
      <c r="B55">
        <v>4694</v>
      </c>
      <c r="C55">
        <v>8945.7999999999993</v>
      </c>
      <c r="D55">
        <f t="shared" si="8"/>
        <v>4.694</v>
      </c>
      <c r="E55">
        <f t="shared" si="8"/>
        <v>8.9457999999999984</v>
      </c>
      <c r="F55">
        <v>0</v>
      </c>
      <c r="G55">
        <v>0</v>
      </c>
      <c r="H55">
        <f t="shared" si="25"/>
        <v>4.4219684647752792E-174</v>
      </c>
      <c r="I55">
        <f t="shared" si="26"/>
        <v>0.56050725400434653</v>
      </c>
      <c r="J55">
        <f>$P$10^(M55-$M$55)</f>
        <v>1</v>
      </c>
      <c r="K55">
        <f t="shared" si="27"/>
        <v>0.62880344275312439</v>
      </c>
      <c r="M55">
        <v>42</v>
      </c>
      <c r="N55">
        <f t="shared" si="24"/>
        <v>184.33400000000006</v>
      </c>
      <c r="O55">
        <f t="shared" si="9"/>
        <v>3.2076024027892558E-2</v>
      </c>
      <c r="P55">
        <f t="shared" si="10"/>
        <v>3.3835898880585358E-4</v>
      </c>
      <c r="Q55">
        <f t="shared" si="11"/>
        <v>0.17862081222741211</v>
      </c>
      <c r="R55">
        <f t="shared" si="35"/>
        <v>2.4856128456274273E-4</v>
      </c>
      <c r="S55">
        <f t="shared" si="36"/>
        <v>2.7524923122967948E-6</v>
      </c>
      <c r="T55">
        <f t="shared" si="37"/>
        <v>6.804716598556193E-3</v>
      </c>
      <c r="U55">
        <f t="shared" si="15"/>
        <v>9.2083311919514133E-2</v>
      </c>
      <c r="V55">
        <f t="shared" si="16"/>
        <v>3.1290832583885887E-3</v>
      </c>
      <c r="W55">
        <f t="shared" si="28"/>
        <v>-27.070369377077064</v>
      </c>
      <c r="X55">
        <f t="shared" si="29"/>
        <v>64.152048055785116</v>
      </c>
      <c r="Y55">
        <f t="shared" si="30"/>
        <v>0.67671797761170716</v>
      </c>
      <c r="Z55">
        <f t="shared" si="31"/>
        <v>357.2416244548242</v>
      </c>
      <c r="AA55">
        <f t="shared" si="32"/>
        <v>0.49712256912548547</v>
      </c>
      <c r="AB55">
        <f t="shared" si="33"/>
        <v>5.5049846245935896E-3</v>
      </c>
      <c r="AC55">
        <f t="shared" si="34"/>
        <v>13.609433197112386</v>
      </c>
      <c r="AD55">
        <f t="shared" si="17"/>
        <v>184.16662383902826</v>
      </c>
      <c r="AE55">
        <f t="shared" si="18"/>
        <v>6.2581665167771776</v>
      </c>
      <c r="AF55">
        <f t="array" ref="AF55">EXP(SUMPRODUCT(TRANSPOSE(N$5:N$11),E55:K55))</f>
        <v>1.6273411426478206</v>
      </c>
      <c r="AG55">
        <f t="shared" si="38"/>
        <v>1.0955854451540674E+39</v>
      </c>
      <c r="AH55">
        <f t="shared" si="39"/>
        <v>124.00216674725154</v>
      </c>
      <c r="AI55">
        <f t="shared" si="40"/>
        <v>119.74927925922732</v>
      </c>
      <c r="AJ55">
        <f t="shared" si="22"/>
        <v>9.0800482261437651E-2</v>
      </c>
      <c r="AK55">
        <f t="shared" si="23"/>
        <v>33.322678244081331</v>
      </c>
    </row>
    <row r="56" spans="1:37" x14ac:dyDescent="0.2">
      <c r="A56" s="1">
        <v>35092</v>
      </c>
      <c r="B56">
        <v>5030</v>
      </c>
      <c r="C56">
        <v>9594.4</v>
      </c>
      <c r="D56">
        <f t="shared" si="8"/>
        <v>5.03</v>
      </c>
      <c r="E56">
        <f t="shared" si="8"/>
        <v>9.5944000000000003</v>
      </c>
      <c r="F56">
        <v>0</v>
      </c>
      <c r="G56">
        <v>0</v>
      </c>
      <c r="H56">
        <f t="shared" si="25"/>
        <v>6.7641943224713607E-179</v>
      </c>
      <c r="I56">
        <f t="shared" si="26"/>
        <v>0.54595030377903842</v>
      </c>
      <c r="J56">
        <f t="shared" ref="J56:J65" si="41">$P$10^(M56-$M$55)</f>
        <v>0.99999000000000005</v>
      </c>
      <c r="K56">
        <f t="shared" si="27"/>
        <v>0.6108324390438975</v>
      </c>
      <c r="M56">
        <v>43</v>
      </c>
      <c r="N56">
        <f t="shared" si="24"/>
        <v>189.36400000000006</v>
      </c>
      <c r="O56">
        <f t="shared" si="9"/>
        <v>3.2290786468761823E-2</v>
      </c>
      <c r="P56">
        <f t="shared" si="10"/>
        <v>3.4114339254753823E-4</v>
      </c>
      <c r="Q56">
        <f t="shared" si="11"/>
        <v>0.18794115247343623</v>
      </c>
      <c r="R56">
        <f t="shared" si="35"/>
        <v>2.1476244086926499E-4</v>
      </c>
      <c r="S56">
        <f t="shared" si="36"/>
        <v>2.784403741684649E-6</v>
      </c>
      <c r="T56">
        <f t="shared" si="37"/>
        <v>9.320340246024128E-3</v>
      </c>
      <c r="U56">
        <f t="shared" si="15"/>
        <v>9.6320308100115104E-2</v>
      </c>
      <c r="V56">
        <f t="shared" si="16"/>
        <v>4.2369961806009784E-3</v>
      </c>
      <c r="W56">
        <f t="shared" si="28"/>
        <v>-27.48342056515127</v>
      </c>
      <c r="X56">
        <f t="shared" si="29"/>
        <v>64.581572937523646</v>
      </c>
      <c r="Y56">
        <f t="shared" si="30"/>
        <v>0.68228678509507645</v>
      </c>
      <c r="Z56">
        <f t="shared" si="31"/>
        <v>375.88230494687247</v>
      </c>
      <c r="AA56">
        <f t="shared" si="32"/>
        <v>0.42952488173852998</v>
      </c>
      <c r="AB56">
        <f t="shared" si="33"/>
        <v>5.568807483369298E-3</v>
      </c>
      <c r="AC56">
        <f t="shared" si="34"/>
        <v>18.640680492048254</v>
      </c>
      <c r="AD56">
        <f t="shared" si="17"/>
        <v>192.64061620023023</v>
      </c>
      <c r="AE56">
        <f t="shared" si="18"/>
        <v>8.4739923612019563</v>
      </c>
      <c r="AF56">
        <f t="array" ref="AF56">EXP(SUMPRODUCT(TRANSPOSE(N$5:N$11),E56:K56))</f>
        <v>1.7299186457699178</v>
      </c>
      <c r="AG56">
        <f t="shared" si="38"/>
        <v>2.2179669818308844E+39</v>
      </c>
      <c r="AH56">
        <f t="shared" si="39"/>
        <v>131.33028087128343</v>
      </c>
      <c r="AI56">
        <f t="shared" si="40"/>
        <v>126.76150688457183</v>
      </c>
      <c r="AJ56">
        <f t="shared" si="22"/>
        <v>1.7303268837953172</v>
      </c>
      <c r="AK56">
        <f t="shared" si="23"/>
        <v>68.469033025883817</v>
      </c>
    </row>
    <row r="57" spans="1:37" x14ac:dyDescent="0.2">
      <c r="A57" s="1">
        <v>35099</v>
      </c>
      <c r="B57">
        <v>5580</v>
      </c>
      <c r="C57">
        <v>9960.7000000000007</v>
      </c>
      <c r="D57">
        <f t="shared" si="8"/>
        <v>5.58</v>
      </c>
      <c r="E57">
        <f t="shared" si="8"/>
        <v>9.960700000000001</v>
      </c>
      <c r="F57">
        <v>0</v>
      </c>
      <c r="G57">
        <v>0</v>
      </c>
      <c r="H57">
        <f t="shared" si="25"/>
        <v>1.034704910191597E-183</v>
      </c>
      <c r="I57">
        <f t="shared" si="26"/>
        <v>0.53177141253217919</v>
      </c>
      <c r="J57">
        <f t="shared" si="41"/>
        <v>0.9999800001000001</v>
      </c>
      <c r="K57">
        <f t="shared" si="27"/>
        <v>0.59337504094233562</v>
      </c>
      <c r="M57">
        <v>44</v>
      </c>
      <c r="N57">
        <f t="shared" si="24"/>
        <v>194.94400000000007</v>
      </c>
      <c r="O57">
        <f t="shared" si="9"/>
        <v>3.2486178512558861E-2</v>
      </c>
      <c r="P57">
        <f t="shared" si="10"/>
        <v>3.4390516263171911E-4</v>
      </c>
      <c r="Q57">
        <f t="shared" si="11"/>
        <v>0.19771988622897851</v>
      </c>
      <c r="R57">
        <f t="shared" si="35"/>
        <v>1.9539204379703801E-4</v>
      </c>
      <c r="S57">
        <f t="shared" si="36"/>
        <v>2.7617700841808812E-6</v>
      </c>
      <c r="T57">
        <f t="shared" si="37"/>
        <v>9.7787337555422793E-3</v>
      </c>
      <c r="U57">
        <f t="shared" si="15"/>
        <v>0.10075406205856231</v>
      </c>
      <c r="V57">
        <f t="shared" si="16"/>
        <v>4.4337539584471987E-3</v>
      </c>
      <c r="W57">
        <f t="shared" si="28"/>
        <v>-30.235278317654817</v>
      </c>
      <c r="X57">
        <f t="shared" si="29"/>
        <v>64.972357025117716</v>
      </c>
      <c r="Y57">
        <f t="shared" si="30"/>
        <v>0.68781032526343822</v>
      </c>
      <c r="Z57">
        <f t="shared" si="31"/>
        <v>395.43977245795702</v>
      </c>
      <c r="AA57">
        <f t="shared" si="32"/>
        <v>0.39078408759407601</v>
      </c>
      <c r="AB57">
        <f t="shared" si="33"/>
        <v>5.5235401683617624E-3</v>
      </c>
      <c r="AC57">
        <f t="shared" si="34"/>
        <v>19.55746751108456</v>
      </c>
      <c r="AD57">
        <f t="shared" si="17"/>
        <v>201.50812411712462</v>
      </c>
      <c r="AE57">
        <f t="shared" si="18"/>
        <v>8.8675079168943984</v>
      </c>
      <c r="AF57">
        <f t="array" ref="AF57">EXP(SUMPRODUCT(TRANSPOSE(N$5:N$11),E57:K57))</f>
        <v>1.8035840795989779</v>
      </c>
      <c r="AG57">
        <f t="shared" si="38"/>
        <v>4.2140102100445189E+39</v>
      </c>
      <c r="AH57">
        <f t="shared" si="39"/>
        <v>139.02618017249162</v>
      </c>
      <c r="AI57">
        <f t="shared" si="40"/>
        <v>134.21377307237222</v>
      </c>
      <c r="AJ57">
        <f t="shared" si="22"/>
        <v>3.3671844822741646</v>
      </c>
      <c r="AK57">
        <f t="shared" si="23"/>
        <v>58.915912489146926</v>
      </c>
    </row>
    <row r="58" spans="1:37" x14ac:dyDescent="0.2">
      <c r="A58" s="1">
        <v>35106</v>
      </c>
      <c r="B58">
        <v>6933</v>
      </c>
      <c r="C58">
        <v>10371.700000000001</v>
      </c>
      <c r="D58">
        <f t="shared" si="8"/>
        <v>6.9329999999999998</v>
      </c>
      <c r="E58">
        <f t="shared" si="8"/>
        <v>10.371700000000001</v>
      </c>
      <c r="F58">
        <v>0</v>
      </c>
      <c r="G58">
        <v>0</v>
      </c>
      <c r="H58">
        <f t="shared" si="25"/>
        <v>1.5827668457393486E-188</v>
      </c>
      <c r="I58">
        <f t="shared" si="26"/>
        <v>0.51796076168302418</v>
      </c>
      <c r="J58">
        <f t="shared" si="41"/>
        <v>0.99997000029999916</v>
      </c>
      <c r="K58">
        <f t="shared" si="27"/>
        <v>0.57641656976245692</v>
      </c>
      <c r="M58">
        <v>45</v>
      </c>
      <c r="N58">
        <f t="shared" si="24"/>
        <v>201.87700000000007</v>
      </c>
      <c r="O58">
        <f t="shared" si="9"/>
        <v>3.2670834442319219E-2</v>
      </c>
      <c r="P58">
        <f t="shared" si="10"/>
        <v>3.4665199342542863E-4</v>
      </c>
      <c r="Q58">
        <f t="shared" si="11"/>
        <v>0.20785981069475645</v>
      </c>
      <c r="R58">
        <f t="shared" si="35"/>
        <v>1.8465592976035783E-4</v>
      </c>
      <c r="S58">
        <f t="shared" si="36"/>
        <v>2.7468307937095204E-6</v>
      </c>
      <c r="T58">
        <f t="shared" si="37"/>
        <v>1.0139924465777939E-2</v>
      </c>
      <c r="U58">
        <f t="shared" si="15"/>
        <v>0.10534460584090737</v>
      </c>
      <c r="V58">
        <f t="shared" si="16"/>
        <v>4.5905437823450532E-3</v>
      </c>
      <c r="W58">
        <f t="shared" si="28"/>
        <v>-37.325585830808372</v>
      </c>
      <c r="X58">
        <f t="shared" si="29"/>
        <v>65.341668884638437</v>
      </c>
      <c r="Y58">
        <f t="shared" si="30"/>
        <v>0.69330398685085726</v>
      </c>
      <c r="Z58">
        <f t="shared" si="31"/>
        <v>415.71962138951289</v>
      </c>
      <c r="AA58">
        <f t="shared" si="32"/>
        <v>0.36931185952071566</v>
      </c>
      <c r="AB58">
        <f t="shared" si="33"/>
        <v>5.4936615874190409E-3</v>
      </c>
      <c r="AC58">
        <f t="shared" si="34"/>
        <v>20.279848931555875</v>
      </c>
      <c r="AD58">
        <f t="shared" si="17"/>
        <v>210.68921168181473</v>
      </c>
      <c r="AE58">
        <f t="shared" si="18"/>
        <v>9.181087564690106</v>
      </c>
      <c r="AF58">
        <f t="array" ref="AF58">EXP(SUMPRODUCT(TRANSPOSE(N$5:N$11),E58:K58))</f>
        <v>1.8851253457271748</v>
      </c>
      <c r="AG58">
        <f t="shared" si="38"/>
        <v>7.729866803056317E+39</v>
      </c>
      <c r="AH58">
        <f t="shared" si="39"/>
        <v>147.12735318049161</v>
      </c>
      <c r="AI58">
        <f t="shared" si="40"/>
        <v>142.04684580738689</v>
      </c>
      <c r="AJ58">
        <f t="shared" si="22"/>
        <v>4.3651390112864057</v>
      </c>
      <c r="AK58">
        <f t="shared" si="23"/>
        <v>32.425898812780993</v>
      </c>
    </row>
    <row r="59" spans="1:37" x14ac:dyDescent="0.2">
      <c r="A59" s="1">
        <v>35113</v>
      </c>
      <c r="B59">
        <v>8967</v>
      </c>
      <c r="C59">
        <v>9660.7000000000007</v>
      </c>
      <c r="D59">
        <f t="shared" si="8"/>
        <v>8.9670000000000005</v>
      </c>
      <c r="E59">
        <f t="shared" si="8"/>
        <v>9.6607000000000003</v>
      </c>
      <c r="F59">
        <v>0</v>
      </c>
      <c r="G59">
        <v>0</v>
      </c>
      <c r="H59">
        <f t="shared" si="25"/>
        <v>2.4211259300082057E-193</v>
      </c>
      <c r="I59">
        <f t="shared" si="26"/>
        <v>0.50450878764947493</v>
      </c>
      <c r="J59">
        <f t="shared" si="41"/>
        <v>0.99996000059999623</v>
      </c>
      <c r="K59">
        <f t="shared" si="27"/>
        <v>0.55994276633048701</v>
      </c>
      <c r="M59">
        <v>46</v>
      </c>
      <c r="N59">
        <f t="shared" si="24"/>
        <v>210.84400000000008</v>
      </c>
      <c r="O59">
        <f t="shared" si="9"/>
        <v>3.2838374679656113E-2</v>
      </c>
      <c r="P59">
        <f t="shared" si="10"/>
        <v>3.4919025164226181E-4</v>
      </c>
      <c r="Q59">
        <f t="shared" si="11"/>
        <v>0.21808922223003935</v>
      </c>
      <c r="R59">
        <f t="shared" si="35"/>
        <v>1.6754023733689394E-4</v>
      </c>
      <c r="S59">
        <f t="shared" si="36"/>
        <v>2.538258216833178E-6</v>
      </c>
      <c r="T59">
        <f t="shared" si="37"/>
        <v>1.0229411535282895E-2</v>
      </c>
      <c r="U59">
        <f t="shared" si="15"/>
        <v>0.10996835902248611</v>
      </c>
      <c r="V59">
        <f t="shared" si="16"/>
        <v>4.623753181578749E-3</v>
      </c>
      <c r="W59">
        <f t="shared" si="28"/>
        <v>-48.211510639124754</v>
      </c>
      <c r="X59">
        <f t="shared" si="29"/>
        <v>65.676749359312225</v>
      </c>
      <c r="Y59">
        <f t="shared" si="30"/>
        <v>0.69838050328452361</v>
      </c>
      <c r="Z59">
        <f t="shared" si="31"/>
        <v>436.17844446007871</v>
      </c>
      <c r="AA59">
        <f t="shared" si="32"/>
        <v>0.33508047467378788</v>
      </c>
      <c r="AB59">
        <f t="shared" si="33"/>
        <v>5.076516433666356E-3</v>
      </c>
      <c r="AC59">
        <f t="shared" si="34"/>
        <v>20.458823070565792</v>
      </c>
      <c r="AD59">
        <f t="shared" si="17"/>
        <v>219.93671804497222</v>
      </c>
      <c r="AE59">
        <f t="shared" si="18"/>
        <v>9.2475063631574983</v>
      </c>
      <c r="AF59">
        <f t="array" ref="AF59">EXP(SUMPRODUCT(TRANSPOSE(N$5:N$11),E59:K59))</f>
        <v>1.8266881116728284</v>
      </c>
      <c r="AG59">
        <f t="shared" si="38"/>
        <v>1.340511128391748E+40</v>
      </c>
      <c r="AH59">
        <f t="shared" si="39"/>
        <v>155.0321044595461</v>
      </c>
      <c r="AI59">
        <f t="shared" si="40"/>
        <v>150.06084631865238</v>
      </c>
      <c r="AJ59">
        <f t="shared" si="22"/>
        <v>4.3125334583730819</v>
      </c>
      <c r="AK59">
        <f t="shared" si="23"/>
        <v>3.1282074624456091</v>
      </c>
    </row>
    <row r="60" spans="1:37" x14ac:dyDescent="0.2">
      <c r="A60" s="1">
        <v>35120</v>
      </c>
      <c r="B60">
        <v>9443</v>
      </c>
      <c r="C60">
        <v>10335.700000000001</v>
      </c>
      <c r="D60">
        <f t="shared" si="8"/>
        <v>9.4429999999999996</v>
      </c>
      <c r="E60">
        <f t="shared" si="8"/>
        <v>10.335700000000001</v>
      </c>
      <c r="F60">
        <v>0</v>
      </c>
      <c r="G60">
        <v>0</v>
      </c>
      <c r="H60">
        <f t="shared" si="25"/>
        <v>3.7035465992591522E-198</v>
      </c>
      <c r="I60">
        <f t="shared" si="26"/>
        <v>0.49140617522550256</v>
      </c>
      <c r="J60">
        <f t="shared" si="41"/>
        <v>0.99995000099999032</v>
      </c>
      <c r="K60">
        <f t="shared" si="27"/>
        <v>0.5439397789953323</v>
      </c>
      <c r="M60">
        <v>47</v>
      </c>
      <c r="N60">
        <f t="shared" si="24"/>
        <v>220.28700000000009</v>
      </c>
      <c r="O60">
        <f t="shared" si="9"/>
        <v>3.3007138980361561E-2</v>
      </c>
      <c r="P60">
        <f t="shared" si="10"/>
        <v>3.5176712329609838E-4</v>
      </c>
      <c r="Q60">
        <f t="shared" si="11"/>
        <v>0.22827694093024409</v>
      </c>
      <c r="R60">
        <f t="shared" si="35"/>
        <v>1.6876430070544846E-4</v>
      </c>
      <c r="S60">
        <f t="shared" si="36"/>
        <v>2.5768716538365766E-6</v>
      </c>
      <c r="T60">
        <f t="shared" si="37"/>
        <v>1.018771870020474E-2</v>
      </c>
      <c r="U60">
        <f t="shared" si="15"/>
        <v>0.11457401395345859</v>
      </c>
      <c r="V60">
        <f t="shared" si="16"/>
        <v>4.6056549309724699E-3</v>
      </c>
      <c r="W60">
        <f t="shared" si="28"/>
        <v>-50.807781965272099</v>
      </c>
      <c r="X60">
        <f t="shared" si="29"/>
        <v>66.01427796072312</v>
      </c>
      <c r="Y60">
        <f t="shared" si="30"/>
        <v>0.70353424659219677</v>
      </c>
      <c r="Z60">
        <f t="shared" si="31"/>
        <v>456.55388186048816</v>
      </c>
      <c r="AA60">
        <f t="shared" si="32"/>
        <v>0.33752860141089691</v>
      </c>
      <c r="AB60">
        <f t="shared" si="33"/>
        <v>5.1537433076731531E-3</v>
      </c>
      <c r="AC60">
        <f t="shared" si="34"/>
        <v>20.375437400409481</v>
      </c>
      <c r="AD60">
        <f t="shared" si="17"/>
        <v>229.14802790691715</v>
      </c>
      <c r="AE60">
        <f t="shared" si="18"/>
        <v>9.2113098619449403</v>
      </c>
      <c r="AF60">
        <f t="array" ref="AF60">EXP(SUMPRODUCT(TRANSPOSE(N$5:N$11),E60:K60))</f>
        <v>1.9415872418546376</v>
      </c>
      <c r="AG60">
        <f t="shared" si="38"/>
        <v>2.3343049332280844E+40</v>
      </c>
      <c r="AH60">
        <f t="shared" si="39"/>
        <v>163.49134301738994</v>
      </c>
      <c r="AI60">
        <f t="shared" si="40"/>
        <v>158.15685247834659</v>
      </c>
      <c r="AJ60">
        <f t="shared" si="22"/>
        <v>4.0224924334695444</v>
      </c>
      <c r="AK60">
        <f t="shared" si="23"/>
        <v>2.4535649481632889</v>
      </c>
    </row>
    <row r="61" spans="1:37" x14ac:dyDescent="0.2">
      <c r="A61" s="1">
        <v>35127</v>
      </c>
      <c r="B61">
        <v>9011</v>
      </c>
      <c r="C61">
        <v>8846.4</v>
      </c>
      <c r="D61">
        <f t="shared" si="8"/>
        <v>9.0109999999999992</v>
      </c>
      <c r="E61">
        <f t="shared" si="8"/>
        <v>8.8463999999999992</v>
      </c>
      <c r="F61">
        <v>0</v>
      </c>
      <c r="G61">
        <v>0</v>
      </c>
      <c r="H61">
        <f t="shared" si="25"/>
        <v>5.6652391529413502E-203</v>
      </c>
      <c r="I61">
        <f t="shared" si="26"/>
        <v>0.47864385113056557</v>
      </c>
      <c r="J61">
        <f t="shared" si="41"/>
        <v>0.9999400014999803</v>
      </c>
      <c r="K61">
        <f t="shared" si="27"/>
        <v>0.5283941519817108</v>
      </c>
      <c r="M61">
        <v>48</v>
      </c>
      <c r="N61">
        <f t="shared" si="24"/>
        <v>229.29800000000009</v>
      </c>
      <c r="O61">
        <f t="shared" si="9"/>
        <v>3.3157206814228402E-2</v>
      </c>
      <c r="P61">
        <f t="shared" si="10"/>
        <v>3.5403482688378674E-4</v>
      </c>
      <c r="Q61">
        <f t="shared" si="11"/>
        <v>0.23846252338936769</v>
      </c>
      <c r="R61">
        <f t="shared" si="35"/>
        <v>1.5006783386684042E-4</v>
      </c>
      <c r="S61">
        <f t="shared" si="36"/>
        <v>2.2677035876883522E-6</v>
      </c>
      <c r="T61">
        <f t="shared" si="37"/>
        <v>1.0185582459123599E-2</v>
      </c>
      <c r="U61">
        <f t="shared" si="15"/>
        <v>0.11917141996881681</v>
      </c>
      <c r="V61">
        <f t="shared" si="16"/>
        <v>4.5974060153582234E-3</v>
      </c>
      <c r="W61">
        <f t="shared" si="28"/>
        <v>-48.499572291725016</v>
      </c>
      <c r="X61">
        <f t="shared" si="29"/>
        <v>66.314413628456805</v>
      </c>
      <c r="Y61">
        <f t="shared" si="30"/>
        <v>0.70806965376757347</v>
      </c>
      <c r="Z61">
        <f t="shared" si="31"/>
        <v>476.92504677873535</v>
      </c>
      <c r="AA61">
        <f t="shared" si="32"/>
        <v>0.30013566773368083</v>
      </c>
      <c r="AB61">
        <f t="shared" si="33"/>
        <v>4.5354071753767045E-3</v>
      </c>
      <c r="AC61">
        <f t="shared" si="34"/>
        <v>20.371164918247196</v>
      </c>
      <c r="AD61">
        <f t="shared" si="17"/>
        <v>238.34283993763361</v>
      </c>
      <c r="AE61">
        <f t="shared" si="18"/>
        <v>9.1948120307164452</v>
      </c>
      <c r="AF61">
        <f t="array" ref="AF61">EXP(SUMPRODUCT(TRANSPOSE(N$5:N$11),E61:K61))</f>
        <v>1.7841251390054524</v>
      </c>
      <c r="AG61">
        <f t="shared" si="38"/>
        <v>3.8229049998568479E+40</v>
      </c>
      <c r="AH61">
        <f t="shared" si="39"/>
        <v>171.31639886202703</v>
      </c>
      <c r="AI61">
        <f t="shared" si="40"/>
        <v>166.36874722224636</v>
      </c>
      <c r="AJ61">
        <f t="shared" si="22"/>
        <v>3.9445786433521106</v>
      </c>
      <c r="AK61">
        <f t="shared" si="23"/>
        <v>2.039862731288935</v>
      </c>
    </row>
    <row r="62" spans="1:37" x14ac:dyDescent="0.2">
      <c r="A62" s="1">
        <v>35134</v>
      </c>
      <c r="B62">
        <v>10025</v>
      </c>
      <c r="C62">
        <v>8282.4</v>
      </c>
      <c r="D62">
        <f t="shared" si="8"/>
        <v>10.025</v>
      </c>
      <c r="E62">
        <f t="shared" si="8"/>
        <v>8.2823999999999991</v>
      </c>
      <c r="F62">
        <v>0</v>
      </c>
      <c r="G62">
        <v>0</v>
      </c>
      <c r="H62">
        <f t="shared" si="25"/>
        <v>8.6659999543248181E-208</v>
      </c>
      <c r="I62">
        <f t="shared" si="26"/>
        <v>0.46621297772655534</v>
      </c>
      <c r="J62">
        <f t="shared" si="41"/>
        <v>0.99993000209996541</v>
      </c>
      <c r="K62">
        <f t="shared" si="27"/>
        <v>0.51329281407614658</v>
      </c>
      <c r="M62">
        <v>49</v>
      </c>
      <c r="N62">
        <f t="shared" si="24"/>
        <v>239.32300000000009</v>
      </c>
      <c r="O62">
        <f t="shared" si="9"/>
        <v>3.3302828788533634E-2</v>
      </c>
      <c r="P62">
        <f t="shared" si="10"/>
        <v>3.5616671985472248E-4</v>
      </c>
      <c r="Q62">
        <f t="shared" si="11"/>
        <v>0.24795952290885326</v>
      </c>
      <c r="R62">
        <f t="shared" si="35"/>
        <v>1.4562197430523227E-4</v>
      </c>
      <c r="S62">
        <f t="shared" si="36"/>
        <v>2.1318929709357448E-6</v>
      </c>
      <c r="T62">
        <f t="shared" si="37"/>
        <v>9.4969995194855716E-3</v>
      </c>
      <c r="U62">
        <f t="shared" si="15"/>
        <v>0.12346023592478561</v>
      </c>
      <c r="V62">
        <f t="shared" si="16"/>
        <v>4.2888159559688072E-3</v>
      </c>
      <c r="W62">
        <f t="shared" si="28"/>
        <v>-54.653739465398459</v>
      </c>
      <c r="X62">
        <f t="shared" si="29"/>
        <v>66.605657577067262</v>
      </c>
      <c r="Y62">
        <f t="shared" si="30"/>
        <v>0.71233343970944496</v>
      </c>
      <c r="Z62">
        <f t="shared" si="31"/>
        <v>495.91904581770649</v>
      </c>
      <c r="AA62">
        <f t="shared" si="32"/>
        <v>0.29124394861046454</v>
      </c>
      <c r="AB62">
        <f t="shared" si="33"/>
        <v>4.2637859418714896E-3</v>
      </c>
      <c r="AC62">
        <f t="shared" si="34"/>
        <v>18.993999038971143</v>
      </c>
      <c r="AD62">
        <f t="shared" si="17"/>
        <v>246.92047184957121</v>
      </c>
      <c r="AE62">
        <f t="shared" si="18"/>
        <v>8.5776319119376137</v>
      </c>
      <c r="AF62">
        <f t="array" ref="AF62">EXP(SUMPRODUCT(TRANSPOSE(N$5:N$11),E62:K62))</f>
        <v>1.7436353454776103</v>
      </c>
      <c r="AG62">
        <f t="shared" si="38"/>
        <v>6.1704144265254975E+40</v>
      </c>
      <c r="AH62">
        <f t="shared" si="39"/>
        <v>179.01382265171313</v>
      </c>
      <c r="AI62">
        <f t="shared" si="40"/>
        <v>174.13432482374381</v>
      </c>
      <c r="AJ62">
        <f t="shared" si="22"/>
        <v>3.1745681984477541</v>
      </c>
      <c r="AK62">
        <f t="shared" si="23"/>
        <v>14.437586913340517</v>
      </c>
    </row>
    <row r="63" spans="1:37" x14ac:dyDescent="0.2">
      <c r="A63" s="1">
        <v>35141</v>
      </c>
      <c r="B63">
        <v>10601</v>
      </c>
      <c r="C63">
        <v>8033.3</v>
      </c>
      <c r="D63">
        <f t="shared" si="8"/>
        <v>10.601000000000001</v>
      </c>
      <c r="E63">
        <f t="shared" si="8"/>
        <v>8.0333000000000006</v>
      </c>
      <c r="F63">
        <v>0</v>
      </c>
      <c r="G63">
        <v>0</v>
      </c>
      <c r="H63">
        <f t="shared" si="25"/>
        <v>1.32562021092025E-212</v>
      </c>
      <c r="I63">
        <f t="shared" si="26"/>
        <v>0.45410494689792041</v>
      </c>
      <c r="J63">
        <f t="shared" si="41"/>
        <v>0.99992000279994442</v>
      </c>
      <c r="K63">
        <f t="shared" si="27"/>
        <v>0.49862306763631425</v>
      </c>
      <c r="M63">
        <v>50</v>
      </c>
      <c r="N63">
        <f t="shared" si="24"/>
        <v>249.92400000000009</v>
      </c>
      <c r="O63">
        <f t="shared" si="9"/>
        <v>3.3447012738966109E-2</v>
      </c>
      <c r="P63">
        <f t="shared" si="10"/>
        <v>3.5821715887240924E-4</v>
      </c>
      <c r="Q63">
        <f t="shared" si="11"/>
        <v>0.25724483940537135</v>
      </c>
      <c r="R63">
        <f t="shared" si="35"/>
        <v>1.4418395043247489E-4</v>
      </c>
      <c r="S63">
        <f t="shared" si="36"/>
        <v>2.050439017686756E-6</v>
      </c>
      <c r="T63">
        <f t="shared" si="37"/>
        <v>9.2853164965180923E-3</v>
      </c>
      <c r="U63">
        <f t="shared" si="15"/>
        <v>0.12765415138791542</v>
      </c>
      <c r="V63">
        <f t="shared" si="16"/>
        <v>4.1939154631298065E-3</v>
      </c>
      <c r="W63">
        <f t="shared" si="28"/>
        <v>-58.031151455769169</v>
      </c>
      <c r="X63">
        <f t="shared" si="29"/>
        <v>66.894025477932217</v>
      </c>
      <c r="Y63">
        <f t="shared" si="30"/>
        <v>0.71643431774481847</v>
      </c>
      <c r="Z63">
        <f t="shared" si="31"/>
        <v>514.4896788107427</v>
      </c>
      <c r="AA63">
        <f t="shared" si="32"/>
        <v>0.28836790086494979</v>
      </c>
      <c r="AB63">
        <f t="shared" si="33"/>
        <v>4.1008780353735119E-3</v>
      </c>
      <c r="AC63">
        <f t="shared" si="34"/>
        <v>18.570632993036185</v>
      </c>
      <c r="AD63">
        <f t="shared" si="17"/>
        <v>255.30830277583084</v>
      </c>
      <c r="AE63">
        <f t="shared" si="18"/>
        <v>8.3878309262596122</v>
      </c>
      <c r="AF63">
        <f t="array" ref="AF63">EXP(SUMPRODUCT(TRANSPOSE(N$5:N$11),E63:K63))</f>
        <v>1.7397068243700724</v>
      </c>
      <c r="AG63">
        <f t="shared" si="38"/>
        <v>9.9131754906162182E+40</v>
      </c>
      <c r="AH63">
        <f t="shared" si="39"/>
        <v>186.74304299853247</v>
      </c>
      <c r="AI63">
        <f t="shared" si="40"/>
        <v>181.83110255943063</v>
      </c>
      <c r="AJ63">
        <f t="shared" si="22"/>
        <v>2.1543760406486552</v>
      </c>
      <c r="AK63">
        <f t="shared" si="23"/>
        <v>20.876983999060357</v>
      </c>
    </row>
    <row r="64" spans="1:37" x14ac:dyDescent="0.2">
      <c r="A64" s="1">
        <v>35148</v>
      </c>
      <c r="B64">
        <v>11083</v>
      </c>
      <c r="C64">
        <v>6769.2</v>
      </c>
      <c r="D64">
        <f t="shared" si="8"/>
        <v>11.083</v>
      </c>
      <c r="E64">
        <f t="shared" si="8"/>
        <v>6.7691999999999997</v>
      </c>
      <c r="F64">
        <v>0</v>
      </c>
      <c r="G64">
        <v>0</v>
      </c>
      <c r="H64">
        <f t="shared" si="25"/>
        <v>2.0277740051490224E-217</v>
      </c>
      <c r="I64">
        <f t="shared" si="26"/>
        <v>0.44231137409072896</v>
      </c>
      <c r="J64">
        <f t="shared" si="41"/>
        <v>0.99991000359991644</v>
      </c>
      <c r="K64">
        <f t="shared" si="27"/>
        <v>0.48437257791449456</v>
      </c>
      <c r="M64">
        <v>51</v>
      </c>
      <c r="N64">
        <f t="shared" si="24"/>
        <v>261.00700000000012</v>
      </c>
      <c r="O64">
        <f t="shared" si="9"/>
        <v>3.3581623391441995E-2</v>
      </c>
      <c r="P64">
        <f t="shared" si="10"/>
        <v>3.6006393993448516E-4</v>
      </c>
      <c r="Q64">
        <f t="shared" si="11"/>
        <v>0.26622213251513405</v>
      </c>
      <c r="R64">
        <f t="shared" si="35"/>
        <v>1.3461065247588611E-4</v>
      </c>
      <c r="S64">
        <f t="shared" si="36"/>
        <v>1.8467810620759195E-6</v>
      </c>
      <c r="T64">
        <f t="shared" si="37"/>
        <v>8.9772931097626962E-3</v>
      </c>
      <c r="U64">
        <f t="shared" si="15"/>
        <v>0.13170706239242305</v>
      </c>
      <c r="V64">
        <f t="shared" si="16"/>
        <v>4.0529110045076444E-3</v>
      </c>
      <c r="W64">
        <f t="shared" si="28"/>
        <v>-61.048709335412219</v>
      </c>
      <c r="X64">
        <f t="shared" si="29"/>
        <v>67.163246782883988</v>
      </c>
      <c r="Y64">
        <f t="shared" si="30"/>
        <v>0.72012787986897031</v>
      </c>
      <c r="Z64">
        <f t="shared" si="31"/>
        <v>532.44426503026807</v>
      </c>
      <c r="AA64">
        <f t="shared" si="32"/>
        <v>0.26922130495177221</v>
      </c>
      <c r="AB64">
        <f t="shared" si="33"/>
        <v>3.693562124151839E-3</v>
      </c>
      <c r="AC64">
        <f t="shared" si="34"/>
        <v>17.954586219525392</v>
      </c>
      <c r="AD64">
        <f t="shared" si="17"/>
        <v>263.41412478484608</v>
      </c>
      <c r="AE64">
        <f t="shared" si="18"/>
        <v>8.1058220090152897</v>
      </c>
      <c r="AF64">
        <f t="array" ref="AF64">EXP(SUMPRODUCT(TRANSPOSE(N$5:N$11),E64:K64))</f>
        <v>1.6209139304579854</v>
      </c>
      <c r="AG64">
        <f t="shared" si="38"/>
        <v>1.5433629128172344E+41</v>
      </c>
      <c r="AH64">
        <f t="shared" si="39"/>
        <v>193.9896391618451</v>
      </c>
      <c r="AI64">
        <f t="shared" si="40"/>
        <v>189.37316745552278</v>
      </c>
      <c r="AJ64">
        <f t="shared" si="22"/>
        <v>0.92224529795980992</v>
      </c>
      <c r="AK64">
        <f t="shared" si="23"/>
        <v>26.862564206304345</v>
      </c>
    </row>
    <row r="65" spans="1:37" x14ac:dyDescent="0.2">
      <c r="A65" s="1">
        <v>35155</v>
      </c>
      <c r="B65">
        <v>11136</v>
      </c>
      <c r="C65">
        <v>5454</v>
      </c>
      <c r="D65">
        <f t="shared" si="8"/>
        <v>11.135999999999999</v>
      </c>
      <c r="E65">
        <f t="shared" si="8"/>
        <v>5.4539999999999997</v>
      </c>
      <c r="F65">
        <v>0</v>
      </c>
      <c r="G65">
        <v>0</v>
      </c>
      <c r="H65">
        <f t="shared" si="25"/>
        <v>3.1018442402169138E-222</v>
      </c>
      <c r="I65">
        <f t="shared" si="26"/>
        <v>0.43082409250654374</v>
      </c>
      <c r="J65">
        <f t="shared" si="41"/>
        <v>0.99990000449988048</v>
      </c>
      <c r="K65">
        <f t="shared" si="27"/>
        <v>0.47052936268616014</v>
      </c>
      <c r="M65">
        <v>52</v>
      </c>
      <c r="N65">
        <f t="shared" si="24"/>
        <v>272.14300000000014</v>
      </c>
      <c r="O65">
        <f t="shared" si="9"/>
        <v>3.3709099490606964E-2</v>
      </c>
      <c r="P65">
        <f t="shared" si="10"/>
        <v>3.6172735962969327E-4</v>
      </c>
      <c r="Q65">
        <f t="shared" si="11"/>
        <v>0.27452110860584134</v>
      </c>
      <c r="R65">
        <f t="shared" si="35"/>
        <v>1.2747609916496927E-4</v>
      </c>
      <c r="S65">
        <f t="shared" si="36"/>
        <v>1.6634196952081126E-6</v>
      </c>
      <c r="T65">
        <f t="shared" si="37"/>
        <v>8.2989760907072885E-3</v>
      </c>
      <c r="U65">
        <f t="shared" si="15"/>
        <v>0.13545490813476724</v>
      </c>
      <c r="V65">
        <f t="shared" si="16"/>
        <v>3.747845742344181E-3</v>
      </c>
      <c r="W65">
        <f t="shared" si="28"/>
        <v>-62.212088874460328</v>
      </c>
      <c r="X65">
        <f t="shared" si="29"/>
        <v>67.418198981213934</v>
      </c>
      <c r="Y65">
        <f t="shared" si="30"/>
        <v>0.72345471925938654</v>
      </c>
      <c r="Z65">
        <f t="shared" si="31"/>
        <v>549.04221721168267</v>
      </c>
      <c r="AA65">
        <f t="shared" si="32"/>
        <v>0.25495219832993854</v>
      </c>
      <c r="AB65">
        <f t="shared" si="33"/>
        <v>3.3268393904162252E-3</v>
      </c>
      <c r="AC65">
        <f t="shared" si="34"/>
        <v>16.597952181414577</v>
      </c>
      <c r="AD65">
        <f t="shared" si="17"/>
        <v>270.90981626953453</v>
      </c>
      <c r="AE65">
        <f t="shared" si="18"/>
        <v>7.4956914846883622</v>
      </c>
      <c r="AF65">
        <f t="array" ref="AF65">EXP(SUMPRODUCT(TRANSPOSE(N$5:N$11),E65:K65))</f>
        <v>1.5044737940468575</v>
      </c>
      <c r="AG65">
        <f t="shared" si="38"/>
        <v>2.3472438823703699E+41</v>
      </c>
      <c r="AH65">
        <f t="shared" si="39"/>
        <v>200.75701014687721</v>
      </c>
      <c r="AI65">
        <f t="shared" si="40"/>
        <v>196.43558296285872</v>
      </c>
      <c r="AJ65">
        <f t="shared" si="22"/>
        <v>0.45313814078099063</v>
      </c>
      <c r="AK65">
        <f t="shared" si="23"/>
        <v>32.689552041232375</v>
      </c>
    </row>
    <row r="66" spans="1:37" x14ac:dyDescent="0.2">
      <c r="M66" s="3" t="s">
        <v>10</v>
      </c>
      <c r="W66">
        <f>(B2-N65)*LN(1-U65)</f>
        <v>-251.49272369787514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L13" zoomScaleNormal="100" workbookViewId="0">
      <selection activeCell="Y35" sqref="Y35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2.140625" customWidth="1"/>
    <col min="9" max="11" width="10" customWidth="1"/>
    <col min="12" max="12" width="14.85546875" bestFit="1" customWidth="1"/>
    <col min="13" max="13" width="11" bestFit="1" customWidth="1"/>
    <col min="19" max="19" width="9.85546875" customWidth="1"/>
    <col min="20" max="20" width="10.28515625" customWidth="1"/>
  </cols>
  <sheetData>
    <row r="1" spans="1:25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 s="2">
        <v>1322.3337067533425</v>
      </c>
    </row>
    <row r="2" spans="1:25" x14ac:dyDescent="0.2">
      <c r="A2" s="2" t="s">
        <v>12</v>
      </c>
      <c r="B2">
        <f>B1/1000</f>
        <v>2000</v>
      </c>
      <c r="I2" s="2" t="s">
        <v>87</v>
      </c>
      <c r="J2">
        <f>CORREL(R12:R63,N12:N63)</f>
        <v>0.99908418915944042</v>
      </c>
      <c r="K2">
        <f>CORREL(S12:S63,D12:D63)</f>
        <v>0.86134778011733504</v>
      </c>
      <c r="M2" s="2" t="s">
        <v>14</v>
      </c>
      <c r="N2">
        <v>517681.76748787711</v>
      </c>
    </row>
    <row r="3" spans="1:25" x14ac:dyDescent="0.2">
      <c r="I3" s="2" t="s">
        <v>88</v>
      </c>
      <c r="J3">
        <f>AVERAGE(V12:V63)</f>
        <v>2.3599968881185158</v>
      </c>
      <c r="K3">
        <f>AVERAGE(W12:W63)</f>
        <v>17.034667744339995</v>
      </c>
      <c r="M3" s="2" t="s">
        <v>16</v>
      </c>
      <c r="N3">
        <v>3.2813905966807486E-2</v>
      </c>
    </row>
    <row r="4" spans="1:25" x14ac:dyDescent="0.2">
      <c r="M4" s="2" t="s">
        <v>22</v>
      </c>
      <c r="N4">
        <v>0.19307498548190777</v>
      </c>
    </row>
    <row r="5" spans="1:25" x14ac:dyDescent="0.2">
      <c r="M5" s="2" t="s">
        <v>23</v>
      </c>
      <c r="N5">
        <v>0.61059503577347607</v>
      </c>
    </row>
    <row r="6" spans="1:25" x14ac:dyDescent="0.2">
      <c r="M6" s="2" t="s">
        <v>35</v>
      </c>
      <c r="N6">
        <v>-5.4829698807303234E-2</v>
      </c>
      <c r="O6" s="2" t="s">
        <v>48</v>
      </c>
      <c r="P6">
        <v>0.18532292743407783</v>
      </c>
    </row>
    <row r="7" spans="1:25" x14ac:dyDescent="0.2">
      <c r="M7" s="2" t="s">
        <v>36</v>
      </c>
      <c r="N7">
        <v>-0.37151833822761549</v>
      </c>
      <c r="O7" s="2" t="s">
        <v>49</v>
      </c>
      <c r="P7" s="2">
        <v>0.95278709091180314</v>
      </c>
    </row>
    <row r="8" spans="1:25" x14ac:dyDescent="0.2">
      <c r="M8" s="2" t="s">
        <v>37</v>
      </c>
      <c r="N8">
        <v>0.61729411633058795</v>
      </c>
      <c r="O8" s="2" t="s">
        <v>50</v>
      </c>
      <c r="P8">
        <v>0.999</v>
      </c>
    </row>
    <row r="9" spans="1:25" x14ac:dyDescent="0.2">
      <c r="M9" s="2" t="s">
        <v>38</v>
      </c>
      <c r="N9">
        <v>-0.57496412140591335</v>
      </c>
      <c r="O9" s="2" t="s">
        <v>51</v>
      </c>
      <c r="P9">
        <v>0.9471462028669233</v>
      </c>
    </row>
    <row r="10" spans="1:25" x14ac:dyDescent="0.2">
      <c r="Q10">
        <f>SUM(Q12:Q64)</f>
        <v>-1845.2802677102227</v>
      </c>
    </row>
    <row r="11" spans="1:25" x14ac:dyDescent="0.2">
      <c r="A11" t="s">
        <v>1</v>
      </c>
      <c r="B11" t="s">
        <v>2</v>
      </c>
      <c r="C11" t="s">
        <v>0</v>
      </c>
      <c r="D11" s="2" t="s">
        <v>27</v>
      </c>
      <c r="E11" s="2" t="s">
        <v>9</v>
      </c>
      <c r="F11" s="2" t="s">
        <v>20</v>
      </c>
      <c r="G11" s="2" t="s">
        <v>21</v>
      </c>
      <c r="H11" s="2" t="s">
        <v>32</v>
      </c>
      <c r="I11" s="2" t="s">
        <v>33</v>
      </c>
      <c r="J11" s="2" t="s">
        <v>34</v>
      </c>
      <c r="K11" s="2" t="s">
        <v>31</v>
      </c>
      <c r="M11" s="2" t="s">
        <v>1</v>
      </c>
      <c r="N11" s="2" t="s">
        <v>29</v>
      </c>
      <c r="O11" s="2" t="s">
        <v>6</v>
      </c>
      <c r="P11" s="2" t="s">
        <v>15</v>
      </c>
      <c r="Q11" s="2" t="s">
        <v>7</v>
      </c>
      <c r="R11" s="2" t="s">
        <v>28</v>
      </c>
      <c r="S11" s="2" t="s">
        <v>26</v>
      </c>
      <c r="T11" s="2" t="s">
        <v>17</v>
      </c>
      <c r="U11" s="2" t="s">
        <v>18</v>
      </c>
      <c r="V11" s="2" t="s">
        <v>91</v>
      </c>
      <c r="W11" s="2" t="s">
        <v>92</v>
      </c>
      <c r="Y11" s="2"/>
    </row>
    <row r="12" spans="1:25" x14ac:dyDescent="0.2">
      <c r="A12" s="1">
        <v>34798</v>
      </c>
      <c r="B12">
        <v>5250</v>
      </c>
      <c r="C12">
        <v>1709.8</v>
      </c>
      <c r="D12">
        <f>B12/1000</f>
        <v>5.25</v>
      </c>
      <c r="E12">
        <f>C12/1000</f>
        <v>1.7098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1</v>
      </c>
      <c r="N12">
        <f>D12</f>
        <v>5.25</v>
      </c>
      <c r="O12">
        <f>1-($N$2/($N$2+U12))^$N$1</f>
        <v>2.6980959944885585E-3</v>
      </c>
      <c r="P12">
        <f>O12</f>
        <v>2.6980959944885585E-3</v>
      </c>
      <c r="Q12">
        <f>D12*LN(P12)</f>
        <v>-31.054846945288851</v>
      </c>
      <c r="R12">
        <f>$B$2*O12</f>
        <v>5.396191988977117</v>
      </c>
      <c r="S12">
        <f>$B$2*P12</f>
        <v>5.396191988977117</v>
      </c>
      <c r="T12">
        <f t="array" ref="T12">EXP(SUMPRODUCT(TRANSPOSE(N$3:N$9),E12:K12))</f>
        <v>1.0577089662351302</v>
      </c>
      <c r="U12">
        <f>T12</f>
        <v>1.0577089662351302</v>
      </c>
      <c r="V12">
        <f>100*ABS(R12-N12)/N12</f>
        <v>2.7846093138498484</v>
      </c>
      <c r="W12">
        <f>100*ABS(S12-D12)/D12</f>
        <v>2.7846093138498484</v>
      </c>
    </row>
    <row r="13" spans="1:25" x14ac:dyDescent="0.2">
      <c r="A13" s="1">
        <v>34805</v>
      </c>
      <c r="B13">
        <v>5482</v>
      </c>
      <c r="C13">
        <v>2748</v>
      </c>
      <c r="D13">
        <f t="shared" ref="D13:E63" si="0">B13/1000</f>
        <v>5.4820000000000002</v>
      </c>
      <c r="E13">
        <f t="shared" si="0"/>
        <v>2.7480000000000002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2</v>
      </c>
      <c r="N13">
        <f>D13+N12</f>
        <v>10.731999999999999</v>
      </c>
      <c r="O13">
        <f t="shared" ref="O13:O63" si="1">1-($N$2/($N$2+U13))^$N$1</f>
        <v>5.4820246735838296E-3</v>
      </c>
      <c r="P13">
        <f>O13-O12</f>
        <v>2.7839286790952711E-3</v>
      </c>
      <c r="Q13">
        <f t="shared" ref="Q13:Q63" si="2">D13*LN(P13)</f>
        <v>-32.255496793595867</v>
      </c>
      <c r="R13">
        <f t="shared" ref="R13:S63" si="3">$B$2*O13</f>
        <v>10.964049347167659</v>
      </c>
      <c r="S13">
        <f t="shared" si="3"/>
        <v>5.5678573581905422</v>
      </c>
      <c r="T13">
        <f t="array" ref="T13">EXP(SUMPRODUCT(TRANSPOSE(N$3:N$9),E13:K13))</f>
        <v>1.0943631693654801</v>
      </c>
      <c r="U13">
        <f>T13+U12</f>
        <v>2.1520721356006103</v>
      </c>
      <c r="V13">
        <f t="shared" ref="V13:V63" si="4">100*ABS(R13-N13)/N13</f>
        <v>2.1622190380885193</v>
      </c>
      <c r="W13">
        <f t="shared" ref="W13:W63" si="5">100*ABS(S13-D13)/D13</f>
        <v>1.5661685186162342</v>
      </c>
    </row>
    <row r="14" spans="1:25" x14ac:dyDescent="0.2">
      <c r="A14" s="1">
        <v>34812</v>
      </c>
      <c r="B14">
        <v>4980</v>
      </c>
      <c r="C14">
        <v>4595.8999999999996</v>
      </c>
      <c r="D14">
        <f t="shared" si="0"/>
        <v>4.9800000000000004</v>
      </c>
      <c r="E14">
        <f t="shared" si="0"/>
        <v>4.5958999999999994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3</v>
      </c>
      <c r="N14">
        <f t="shared" ref="N14:N63" si="6">D14+N13</f>
        <v>15.712</v>
      </c>
      <c r="O14">
        <f t="shared" si="1"/>
        <v>8.4314639282517811E-3</v>
      </c>
      <c r="P14">
        <f t="shared" ref="P14:P63" si="7">O14-O13</f>
        <v>2.9494392546679515E-3</v>
      </c>
      <c r="Q14">
        <f t="shared" si="2"/>
        <v>-29.014178245112308</v>
      </c>
      <c r="R14">
        <f t="shared" si="3"/>
        <v>16.862927856503561</v>
      </c>
      <c r="S14">
        <f t="shared" si="3"/>
        <v>5.8988785093359031</v>
      </c>
      <c r="T14">
        <f t="array" ref="T14">EXP(SUMPRODUCT(TRANSPOSE(N$3:N$9),E14:K14))</f>
        <v>1.1627750474288872</v>
      </c>
      <c r="U14">
        <f t="shared" ref="U14" si="8">T14+U13</f>
        <v>3.3148471830294977</v>
      </c>
      <c r="V14">
        <f t="shared" si="4"/>
        <v>7.3251518361988337</v>
      </c>
      <c r="W14">
        <f t="shared" si="5"/>
        <v>18.451375689475956</v>
      </c>
    </row>
    <row r="15" spans="1:25" x14ac:dyDescent="0.2">
      <c r="A15" s="1">
        <v>34819</v>
      </c>
      <c r="B15">
        <v>5517</v>
      </c>
      <c r="C15">
        <v>6801.8</v>
      </c>
      <c r="D15">
        <f t="shared" si="0"/>
        <v>5.5170000000000003</v>
      </c>
      <c r="E15">
        <f t="shared" si="0"/>
        <v>6.8018000000000001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4</v>
      </c>
      <c r="N15">
        <f t="shared" si="6"/>
        <v>21.228999999999999</v>
      </c>
      <c r="O15">
        <f t="shared" si="1"/>
        <v>1.15925492057668E-2</v>
      </c>
      <c r="P15">
        <f t="shared" si="7"/>
        <v>3.1610852775150189E-3</v>
      </c>
      <c r="Q15">
        <f t="shared" si="2"/>
        <v>-31.760485552277459</v>
      </c>
      <c r="R15">
        <f t="shared" si="3"/>
        <v>23.185098411533602</v>
      </c>
      <c r="S15">
        <f t="shared" si="3"/>
        <v>6.3221705550300378</v>
      </c>
      <c r="T15">
        <f t="array" ref="T15">EXP(SUMPRODUCT(TRANSPOSE(N$3:N$9),E15:K15))</f>
        <v>1.2500625944306996</v>
      </c>
      <c r="U15">
        <f>T15+U14</f>
        <v>4.5649097774601977</v>
      </c>
      <c r="V15">
        <f t="shared" si="4"/>
        <v>9.2142748670856029</v>
      </c>
      <c r="W15">
        <f t="shared" si="5"/>
        <v>14.594354812942495</v>
      </c>
    </row>
    <row r="16" spans="1:25" x14ac:dyDescent="0.2">
      <c r="A16" s="1">
        <v>34826</v>
      </c>
      <c r="B16">
        <v>6563</v>
      </c>
      <c r="C16">
        <v>8056.5</v>
      </c>
      <c r="D16">
        <f t="shared" si="0"/>
        <v>6.5629999999999997</v>
      </c>
      <c r="E16">
        <f t="shared" si="0"/>
        <v>8.0564999999999998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5</v>
      </c>
      <c r="N16">
        <f t="shared" si="6"/>
        <v>27.791999999999998</v>
      </c>
      <c r="O16">
        <f t="shared" si="1"/>
        <v>1.487576850051775E-2</v>
      </c>
      <c r="P16">
        <f t="shared" si="7"/>
        <v>3.2832192947509498E-3</v>
      </c>
      <c r="Q16">
        <f t="shared" si="2"/>
        <v>-37.53334313988676</v>
      </c>
      <c r="R16">
        <f t="shared" si="3"/>
        <v>29.751537001035501</v>
      </c>
      <c r="S16">
        <f t="shared" si="3"/>
        <v>6.5664385895018995</v>
      </c>
      <c r="T16">
        <f t="array" ref="T16">EXP(SUMPRODUCT(TRANSPOSE(N$3:N$9),E16:K16))</f>
        <v>1.3026038638969351</v>
      </c>
      <c r="U16">
        <f t="shared" ref="U16:U63" si="9">T16+U15</f>
        <v>5.8675136413571325</v>
      </c>
      <c r="V16">
        <f t="shared" si="4"/>
        <v>7.0507232334322945</v>
      </c>
      <c r="W16">
        <f t="shared" si="5"/>
        <v>5.2393562424193074E-2</v>
      </c>
    </row>
    <row r="17" spans="1:23" x14ac:dyDescent="0.2">
      <c r="A17" s="1">
        <v>34833</v>
      </c>
      <c r="B17">
        <v>6555</v>
      </c>
      <c r="C17">
        <v>9496.5</v>
      </c>
      <c r="D17">
        <f t="shared" si="0"/>
        <v>6.5549999999999997</v>
      </c>
      <c r="E17">
        <f t="shared" si="0"/>
        <v>9.4964999999999993</v>
      </c>
      <c r="F17">
        <v>0</v>
      </c>
      <c r="G17">
        <v>0</v>
      </c>
      <c r="H17">
        <f>$P$6^(M17-$M$17)</f>
        <v>1</v>
      </c>
      <c r="I17">
        <v>0</v>
      </c>
      <c r="J17">
        <v>0</v>
      </c>
      <c r="K17">
        <v>0</v>
      </c>
      <c r="M17">
        <v>6</v>
      </c>
      <c r="N17">
        <f t="shared" si="6"/>
        <v>34.346999999999994</v>
      </c>
      <c r="O17">
        <f t="shared" si="1"/>
        <v>1.81234116636666E-2</v>
      </c>
      <c r="P17">
        <f t="shared" si="7"/>
        <v>3.24764316314885E-3</v>
      </c>
      <c r="Q17">
        <f t="shared" si="2"/>
        <v>-37.559007635769952</v>
      </c>
      <c r="R17">
        <f t="shared" si="3"/>
        <v>36.246823327333203</v>
      </c>
      <c r="S17">
        <f t="shared" si="3"/>
        <v>6.4952863262977001</v>
      </c>
      <c r="T17">
        <f t="array" ref="T17">EXP(SUMPRODUCT(TRANSPOSE(N$3:N$9),E17:K17))</f>
        <v>1.2927704604027752</v>
      </c>
      <c r="U17">
        <f t="shared" si="9"/>
        <v>7.1602841017599079</v>
      </c>
      <c r="V17">
        <f t="shared" si="4"/>
        <v>5.5312642365656659</v>
      </c>
      <c r="W17">
        <f t="shared" si="5"/>
        <v>0.91096374831883498</v>
      </c>
    </row>
    <row r="18" spans="1:23" x14ac:dyDescent="0.2">
      <c r="A18" s="1">
        <v>34840</v>
      </c>
      <c r="B18">
        <v>6413</v>
      </c>
      <c r="C18">
        <v>9218.1</v>
      </c>
      <c r="D18">
        <f t="shared" si="0"/>
        <v>6.4130000000000003</v>
      </c>
      <c r="E18">
        <f t="shared" si="0"/>
        <v>9.2180999999999997</v>
      </c>
      <c r="F18">
        <v>0</v>
      </c>
      <c r="G18">
        <v>0</v>
      </c>
      <c r="H18">
        <f t="shared" ref="H18:H63" si="10">$P$6^(M18-$M$17)</f>
        <v>0.18532292743407783</v>
      </c>
      <c r="I18">
        <v>0</v>
      </c>
      <c r="J18">
        <v>0</v>
      </c>
      <c r="K18">
        <v>0</v>
      </c>
      <c r="M18">
        <v>7</v>
      </c>
      <c r="N18">
        <f t="shared" si="6"/>
        <v>40.759999999999991</v>
      </c>
      <c r="O18">
        <f t="shared" si="1"/>
        <v>2.1477225990279458E-2</v>
      </c>
      <c r="P18">
        <f t="shared" si="7"/>
        <v>3.3538143266128584E-3</v>
      </c>
      <c r="Q18">
        <f t="shared" si="2"/>
        <v>-36.539074186479468</v>
      </c>
      <c r="R18">
        <f t="shared" si="3"/>
        <v>42.954451980558915</v>
      </c>
      <c r="S18">
        <f t="shared" si="3"/>
        <v>6.7076286532257168</v>
      </c>
      <c r="T18">
        <f t="array" ref="T18">EXP(SUMPRODUCT(TRANSPOSE(N$3:N$9),E18:K18))</f>
        <v>1.3395324917036309</v>
      </c>
      <c r="U18">
        <f t="shared" si="9"/>
        <v>8.4998165934635388</v>
      </c>
      <c r="V18">
        <f t="shared" si="4"/>
        <v>5.3838370474949073</v>
      </c>
      <c r="W18">
        <f t="shared" si="5"/>
        <v>4.5942406553207</v>
      </c>
    </row>
    <row r="19" spans="1:23" x14ac:dyDescent="0.2">
      <c r="A19" s="1">
        <v>34847</v>
      </c>
      <c r="B19">
        <v>6531</v>
      </c>
      <c r="C19">
        <v>8893.4</v>
      </c>
      <c r="D19">
        <f t="shared" si="0"/>
        <v>6.5309999999999997</v>
      </c>
      <c r="E19">
        <f t="shared" si="0"/>
        <v>8.8933999999999997</v>
      </c>
      <c r="F19">
        <v>0</v>
      </c>
      <c r="G19">
        <v>0</v>
      </c>
      <c r="H19">
        <f t="shared" si="10"/>
        <v>3.4344587432736474E-2</v>
      </c>
      <c r="I19">
        <v>0</v>
      </c>
      <c r="J19">
        <v>0</v>
      </c>
      <c r="K19">
        <v>0</v>
      </c>
      <c r="M19">
        <v>8</v>
      </c>
      <c r="N19">
        <f t="shared" si="6"/>
        <v>47.29099999999999</v>
      </c>
      <c r="O19">
        <f t="shared" si="1"/>
        <v>2.4811655614806027E-2</v>
      </c>
      <c r="P19">
        <f t="shared" si="7"/>
        <v>3.3344296245265692E-3</v>
      </c>
      <c r="Q19">
        <f t="shared" si="2"/>
        <v>-37.249255731786306</v>
      </c>
      <c r="R19">
        <f t="shared" si="3"/>
        <v>49.623311229612057</v>
      </c>
      <c r="S19">
        <f t="shared" si="3"/>
        <v>6.6688592490531384</v>
      </c>
      <c r="T19">
        <f t="array" ref="T19">EXP(SUMPRODUCT(TRANSPOSE(N$3:N$9),E19:K19))</f>
        <v>1.3363527677012912</v>
      </c>
      <c r="U19">
        <f t="shared" si="9"/>
        <v>9.8361693611648295</v>
      </c>
      <c r="V19">
        <f t="shared" si="4"/>
        <v>4.9318289518345297</v>
      </c>
      <c r="W19">
        <f t="shared" si="5"/>
        <v>2.1108444197387648</v>
      </c>
    </row>
    <row r="20" spans="1:23" x14ac:dyDescent="0.2">
      <c r="A20" s="1">
        <v>34854</v>
      </c>
      <c r="B20">
        <v>6875</v>
      </c>
      <c r="C20">
        <v>8178.5</v>
      </c>
      <c r="D20">
        <f t="shared" si="0"/>
        <v>6.875</v>
      </c>
      <c r="E20">
        <f t="shared" si="0"/>
        <v>8.1784999999999997</v>
      </c>
      <c r="F20">
        <v>0</v>
      </c>
      <c r="G20">
        <v>0</v>
      </c>
      <c r="H20">
        <f t="shared" si="10"/>
        <v>6.3648394845503631E-3</v>
      </c>
      <c r="I20">
        <v>0</v>
      </c>
      <c r="J20">
        <v>0</v>
      </c>
      <c r="K20">
        <v>0</v>
      </c>
      <c r="M20">
        <v>9</v>
      </c>
      <c r="N20">
        <f t="shared" si="6"/>
        <v>54.16599999999999</v>
      </c>
      <c r="O20">
        <f t="shared" si="1"/>
        <v>2.8062770907299694E-2</v>
      </c>
      <c r="P20">
        <f t="shared" si="7"/>
        <v>3.251115292493667E-3</v>
      </c>
      <c r="Q20">
        <f t="shared" si="2"/>
        <v>-39.385205575290186</v>
      </c>
      <c r="R20">
        <f t="shared" si="3"/>
        <v>56.125541814599387</v>
      </c>
      <c r="S20">
        <f t="shared" si="3"/>
        <v>6.5022305849873341</v>
      </c>
      <c r="T20">
        <f t="array" ref="T20">EXP(SUMPRODUCT(TRANSPOSE(N$3:N$9),E20:K20))</f>
        <v>1.3073726959174659</v>
      </c>
      <c r="U20">
        <f t="shared" si="9"/>
        <v>11.143542057082296</v>
      </c>
      <c r="V20">
        <f t="shared" si="4"/>
        <v>3.6176601827703685</v>
      </c>
      <c r="W20">
        <f t="shared" si="5"/>
        <v>5.4221005820024137</v>
      </c>
    </row>
    <row r="21" spans="1:23" x14ac:dyDescent="0.2">
      <c r="A21" s="1">
        <v>34861</v>
      </c>
      <c r="B21">
        <v>7565</v>
      </c>
      <c r="C21">
        <v>6640</v>
      </c>
      <c r="D21">
        <f t="shared" si="0"/>
        <v>7.5650000000000004</v>
      </c>
      <c r="E21">
        <f t="shared" si="0"/>
        <v>6.64</v>
      </c>
      <c r="F21">
        <v>0</v>
      </c>
      <c r="G21">
        <v>0</v>
      </c>
      <c r="H21">
        <f t="shared" si="10"/>
        <v>1.1795506859248802E-3</v>
      </c>
      <c r="I21">
        <v>0</v>
      </c>
      <c r="J21">
        <v>0</v>
      </c>
      <c r="K21">
        <v>0</v>
      </c>
      <c r="M21">
        <v>10</v>
      </c>
      <c r="N21">
        <f t="shared" si="6"/>
        <v>61.730999999999987</v>
      </c>
      <c r="O21">
        <f t="shared" si="1"/>
        <v>3.1144645546065775E-2</v>
      </c>
      <c r="P21">
        <f t="shared" si="7"/>
        <v>3.08187463876608E-3</v>
      </c>
      <c r="Q21">
        <f t="shared" si="2"/>
        <v>-43.742473255669957</v>
      </c>
      <c r="R21">
        <f t="shared" si="3"/>
        <v>62.289291092131549</v>
      </c>
      <c r="S21">
        <f t="shared" si="3"/>
        <v>6.1637492775321601</v>
      </c>
      <c r="T21">
        <f t="array" ref="T21">EXP(SUMPRODUCT(TRANSPOSE(N$3:N$9),E21:K21))</f>
        <v>1.2433628208537815</v>
      </c>
      <c r="U21">
        <f t="shared" si="9"/>
        <v>12.386904877936077</v>
      </c>
      <c r="V21">
        <f t="shared" si="4"/>
        <v>0.90439340385148737</v>
      </c>
      <c r="W21">
        <f t="shared" si="5"/>
        <v>18.522811929515406</v>
      </c>
    </row>
    <row r="22" spans="1:23" x14ac:dyDescent="0.2">
      <c r="A22" s="1">
        <v>34868</v>
      </c>
      <c r="B22">
        <v>7895</v>
      </c>
      <c r="C22">
        <v>5184.8</v>
      </c>
      <c r="D22">
        <f t="shared" si="0"/>
        <v>7.8949999999999996</v>
      </c>
      <c r="E22">
        <f t="shared" si="0"/>
        <v>5.1848000000000001</v>
      </c>
      <c r="F22">
        <v>0</v>
      </c>
      <c r="G22">
        <v>0</v>
      </c>
      <c r="H22">
        <f t="shared" si="10"/>
        <v>2.1859778617247329E-4</v>
      </c>
      <c r="I22">
        <v>0</v>
      </c>
      <c r="J22">
        <v>0</v>
      </c>
      <c r="K22">
        <v>0</v>
      </c>
      <c r="M22">
        <v>11</v>
      </c>
      <c r="N22">
        <f t="shared" si="6"/>
        <v>69.625999999999991</v>
      </c>
      <c r="O22">
        <f t="shared" si="1"/>
        <v>3.4073863980803476E-2</v>
      </c>
      <c r="P22">
        <f t="shared" si="7"/>
        <v>2.9292184347377015E-3</v>
      </c>
      <c r="Q22">
        <f t="shared" si="2"/>
        <v>-46.051690036952984</v>
      </c>
      <c r="R22">
        <f t="shared" si="3"/>
        <v>68.147727961606947</v>
      </c>
      <c r="S22">
        <f t="shared" si="3"/>
        <v>5.858436869475403</v>
      </c>
      <c r="T22">
        <f t="array" ref="T22">EXP(SUMPRODUCT(TRANSPOSE(N$3:N$9),E22:K22))</f>
        <v>1.1854489386303064</v>
      </c>
      <c r="U22">
        <f t="shared" si="9"/>
        <v>13.572353816566384</v>
      </c>
      <c r="V22">
        <f t="shared" si="4"/>
        <v>2.1231609433157788</v>
      </c>
      <c r="W22">
        <f t="shared" si="5"/>
        <v>25.795606466429344</v>
      </c>
    </row>
    <row r="23" spans="1:23" x14ac:dyDescent="0.2">
      <c r="A23" s="1">
        <v>34875</v>
      </c>
      <c r="B23">
        <v>7538</v>
      </c>
      <c r="C23">
        <v>3885.7</v>
      </c>
      <c r="D23">
        <f t="shared" si="0"/>
        <v>7.5380000000000003</v>
      </c>
      <c r="E23">
        <f t="shared" si="0"/>
        <v>3.8856999999999999</v>
      </c>
      <c r="F23">
        <v>0</v>
      </c>
      <c r="G23">
        <v>0</v>
      </c>
      <c r="H23">
        <f t="shared" si="10"/>
        <v>4.0511181664091328E-5</v>
      </c>
      <c r="I23">
        <v>0</v>
      </c>
      <c r="J23">
        <v>0</v>
      </c>
      <c r="K23">
        <v>0</v>
      </c>
      <c r="M23">
        <v>12</v>
      </c>
      <c r="N23">
        <f t="shared" si="6"/>
        <v>77.163999999999987</v>
      </c>
      <c r="O23">
        <f t="shared" si="1"/>
        <v>3.6872549358477946E-2</v>
      </c>
      <c r="P23">
        <f t="shared" si="7"/>
        <v>2.7986853776744702E-3</v>
      </c>
      <c r="Q23">
        <f t="shared" si="2"/>
        <v>-44.31292810844927</v>
      </c>
      <c r="R23">
        <f t="shared" si="3"/>
        <v>73.745098716955894</v>
      </c>
      <c r="S23">
        <f t="shared" si="3"/>
        <v>5.5973707553489405</v>
      </c>
      <c r="T23">
        <f t="array" ref="T23">EXP(SUMPRODUCT(TRANSPOSE(N$3:N$9),E23:K23))</f>
        <v>1.1359880185580111</v>
      </c>
      <c r="U23">
        <f t="shared" si="9"/>
        <v>14.708341835124395</v>
      </c>
      <c r="V23">
        <f t="shared" si="4"/>
        <v>4.4306947320565202</v>
      </c>
      <c r="W23">
        <f t="shared" si="5"/>
        <v>25.744617201526399</v>
      </c>
    </row>
    <row r="24" spans="1:23" x14ac:dyDescent="0.2">
      <c r="A24" s="1">
        <v>34882</v>
      </c>
      <c r="B24">
        <v>5296</v>
      </c>
      <c r="C24">
        <v>2590.5</v>
      </c>
      <c r="D24">
        <f t="shared" si="0"/>
        <v>5.2960000000000003</v>
      </c>
      <c r="E24">
        <f t="shared" si="0"/>
        <v>2.5905</v>
      </c>
      <c r="F24">
        <v>0</v>
      </c>
      <c r="G24">
        <v>0</v>
      </c>
      <c r="H24">
        <f t="shared" si="10"/>
        <v>7.5076507798031418E-6</v>
      </c>
      <c r="I24">
        <v>0</v>
      </c>
      <c r="J24">
        <v>0</v>
      </c>
      <c r="K24">
        <v>0</v>
      </c>
      <c r="M24">
        <v>13</v>
      </c>
      <c r="N24">
        <f t="shared" si="6"/>
        <v>82.46</v>
      </c>
      <c r="O24">
        <f t="shared" si="1"/>
        <v>3.9547170154962785E-2</v>
      </c>
      <c r="P24">
        <f t="shared" si="7"/>
        <v>2.674620796484839E-3</v>
      </c>
      <c r="Q24">
        <f t="shared" si="2"/>
        <v>-31.373226844465119</v>
      </c>
      <c r="R24">
        <f t="shared" si="3"/>
        <v>79.09434030992557</v>
      </c>
      <c r="S24">
        <f t="shared" si="3"/>
        <v>5.3492415929696779</v>
      </c>
      <c r="T24">
        <f t="array" ref="T24">EXP(SUMPRODUCT(TRANSPOSE(N$3:N$9),E24:K24))</f>
        <v>1.0887214343839475</v>
      </c>
      <c r="U24">
        <f t="shared" si="9"/>
        <v>15.797063269508342</v>
      </c>
      <c r="V24">
        <f t="shared" si="4"/>
        <v>4.081566444426902</v>
      </c>
      <c r="W24">
        <f t="shared" si="5"/>
        <v>1.0053170877960285</v>
      </c>
    </row>
    <row r="25" spans="1:23" x14ac:dyDescent="0.2">
      <c r="A25" s="1">
        <v>34889</v>
      </c>
      <c r="B25">
        <v>4809</v>
      </c>
      <c r="C25">
        <v>1952.1</v>
      </c>
      <c r="D25">
        <f t="shared" si="0"/>
        <v>4.8090000000000002</v>
      </c>
      <c r="E25">
        <f t="shared" si="0"/>
        <v>1.9520999999999999</v>
      </c>
      <c r="F25">
        <v>0</v>
      </c>
      <c r="G25">
        <v>0</v>
      </c>
      <c r="H25">
        <f t="shared" si="10"/>
        <v>1.3913398206658553E-6</v>
      </c>
      <c r="I25">
        <v>0</v>
      </c>
      <c r="J25">
        <v>0</v>
      </c>
      <c r="K25">
        <v>0</v>
      </c>
      <c r="M25">
        <v>14</v>
      </c>
      <c r="N25">
        <f t="shared" si="6"/>
        <v>87.268999999999991</v>
      </c>
      <c r="O25">
        <f t="shared" si="1"/>
        <v>4.2159141922677335E-2</v>
      </c>
      <c r="P25">
        <f t="shared" si="7"/>
        <v>2.6119717677145493E-3</v>
      </c>
      <c r="Q25">
        <f t="shared" si="2"/>
        <v>-28.602248255181788</v>
      </c>
      <c r="R25">
        <f t="shared" si="3"/>
        <v>84.318283845354671</v>
      </c>
      <c r="S25">
        <f t="shared" si="3"/>
        <v>5.2239435354290986</v>
      </c>
      <c r="T25">
        <f t="array" ref="T25">EXP(SUMPRODUCT(TRANSPOSE(N$3:N$9),E25:K25))</f>
        <v>1.0661520478212596</v>
      </c>
      <c r="U25">
        <f t="shared" si="9"/>
        <v>16.863215317329601</v>
      </c>
      <c r="V25">
        <f t="shared" si="4"/>
        <v>3.3811733314754617</v>
      </c>
      <c r="W25">
        <f t="shared" si="5"/>
        <v>8.6284785907485642</v>
      </c>
    </row>
    <row r="26" spans="1:23" x14ac:dyDescent="0.2">
      <c r="A26" s="1">
        <v>34896</v>
      </c>
      <c r="B26">
        <v>4154</v>
      </c>
      <c r="C26">
        <v>1406.1</v>
      </c>
      <c r="D26">
        <f t="shared" si="0"/>
        <v>4.1539999999999999</v>
      </c>
      <c r="E26">
        <f t="shared" si="0"/>
        <v>1.4060999999999999</v>
      </c>
      <c r="F26">
        <v>0</v>
      </c>
      <c r="G26">
        <v>0</v>
      </c>
      <c r="H26">
        <f t="shared" si="10"/>
        <v>2.5784716862140115E-7</v>
      </c>
      <c r="I26">
        <v>0</v>
      </c>
      <c r="J26">
        <v>0</v>
      </c>
      <c r="K26">
        <v>0</v>
      </c>
      <c r="M26">
        <v>15</v>
      </c>
      <c r="N26">
        <f t="shared" si="6"/>
        <v>91.422999999999988</v>
      </c>
      <c r="O26">
        <f t="shared" si="1"/>
        <v>4.4717812902175802E-2</v>
      </c>
      <c r="P26">
        <f t="shared" si="7"/>
        <v>2.5586709794984674E-3</v>
      </c>
      <c r="Q26">
        <f t="shared" si="2"/>
        <v>-24.792182380518518</v>
      </c>
      <c r="R26">
        <f t="shared" si="3"/>
        <v>89.435625804351602</v>
      </c>
      <c r="S26">
        <f t="shared" si="3"/>
        <v>5.1173419589969349</v>
      </c>
      <c r="T26">
        <f t="array" ref="T26">EXP(SUMPRODUCT(TRANSPOSE(N$3:N$9),E26:K26))</f>
        <v>1.0472206126893902</v>
      </c>
      <c r="U26">
        <f t="shared" si="9"/>
        <v>17.910435930018991</v>
      </c>
      <c r="V26">
        <f t="shared" si="4"/>
        <v>2.1738229938291083</v>
      </c>
      <c r="W26">
        <f t="shared" si="5"/>
        <v>23.190706764490493</v>
      </c>
    </row>
    <row r="27" spans="1:23" x14ac:dyDescent="0.2">
      <c r="A27" s="1">
        <v>34903</v>
      </c>
      <c r="B27">
        <v>4730</v>
      </c>
      <c r="C27">
        <v>1088.5999999999999</v>
      </c>
      <c r="D27">
        <f t="shared" si="0"/>
        <v>4.7300000000000004</v>
      </c>
      <c r="E27">
        <f t="shared" si="0"/>
        <v>1.0886</v>
      </c>
      <c r="F27">
        <v>0</v>
      </c>
      <c r="G27">
        <v>0</v>
      </c>
      <c r="H27">
        <f t="shared" si="10"/>
        <v>4.7784992119506355E-8</v>
      </c>
      <c r="I27">
        <v>0</v>
      </c>
      <c r="J27">
        <v>0</v>
      </c>
      <c r="K27">
        <v>0</v>
      </c>
      <c r="M27">
        <v>16</v>
      </c>
      <c r="N27">
        <f t="shared" si="6"/>
        <v>96.152999999999992</v>
      </c>
      <c r="O27">
        <f t="shared" si="1"/>
        <v>4.7243230798653335E-2</v>
      </c>
      <c r="P27">
        <f t="shared" si="7"/>
        <v>2.5254178964775331E-3</v>
      </c>
      <c r="Q27">
        <f t="shared" si="2"/>
        <v>-28.29177947584153</v>
      </c>
      <c r="R27">
        <f t="shared" si="3"/>
        <v>94.486461597306672</v>
      </c>
      <c r="S27">
        <f t="shared" si="3"/>
        <v>5.0508357929550662</v>
      </c>
      <c r="T27">
        <f t="array" ref="T27">EXP(SUMPRODUCT(TRANSPOSE(N$3:N$9),E27:K27))</f>
        <v>1.0363668831025583</v>
      </c>
      <c r="U27">
        <f t="shared" si="9"/>
        <v>18.94680281312155</v>
      </c>
      <c r="V27">
        <f t="shared" si="4"/>
        <v>1.7332151910947342</v>
      </c>
      <c r="W27">
        <f t="shared" si="5"/>
        <v>6.7829977368935683</v>
      </c>
    </row>
    <row r="28" spans="1:23" x14ac:dyDescent="0.2">
      <c r="A28" s="1">
        <v>34910</v>
      </c>
      <c r="B28">
        <v>4135</v>
      </c>
      <c r="C28">
        <v>596.5</v>
      </c>
      <c r="D28">
        <f t="shared" si="0"/>
        <v>4.1349999999999998</v>
      </c>
      <c r="E28">
        <f t="shared" si="0"/>
        <v>0.59650000000000003</v>
      </c>
      <c r="F28">
        <v>0</v>
      </c>
      <c r="G28">
        <v>0</v>
      </c>
      <c r="H28">
        <f t="shared" si="10"/>
        <v>8.8556546270012571E-9</v>
      </c>
      <c r="I28">
        <v>0</v>
      </c>
      <c r="J28">
        <v>0</v>
      </c>
      <c r="K28">
        <v>0</v>
      </c>
      <c r="M28">
        <v>17</v>
      </c>
      <c r="N28">
        <f t="shared" si="6"/>
        <v>100.288</v>
      </c>
      <c r="O28">
        <f t="shared" si="1"/>
        <v>4.9721674699724994E-2</v>
      </c>
      <c r="P28">
        <f t="shared" si="7"/>
        <v>2.4784439010716586E-3</v>
      </c>
      <c r="Q28">
        <f t="shared" si="2"/>
        <v>-24.81051429056496</v>
      </c>
      <c r="R28">
        <f t="shared" si="3"/>
        <v>99.443349399449986</v>
      </c>
      <c r="S28">
        <f t="shared" si="3"/>
        <v>4.9568878021433171</v>
      </c>
      <c r="T28">
        <f t="array" ref="T28">EXP(SUMPRODUCT(TRANSPOSE(N$3:N$9),E28:K28))</f>
        <v>1.0197663112439279</v>
      </c>
      <c r="U28">
        <f t="shared" si="9"/>
        <v>19.966569124365478</v>
      </c>
      <c r="V28">
        <f t="shared" si="4"/>
        <v>0.8422249925714056</v>
      </c>
      <c r="W28">
        <f t="shared" si="5"/>
        <v>19.876367645545763</v>
      </c>
    </row>
    <row r="29" spans="1:23" x14ac:dyDescent="0.2">
      <c r="A29" s="1">
        <v>34917</v>
      </c>
      <c r="B29">
        <v>3915</v>
      </c>
      <c r="C29">
        <v>508.8</v>
      </c>
      <c r="D29">
        <f t="shared" si="0"/>
        <v>3.915</v>
      </c>
      <c r="E29">
        <f t="shared" si="0"/>
        <v>0.50880000000000003</v>
      </c>
      <c r="F29">
        <v>0</v>
      </c>
      <c r="G29">
        <v>0</v>
      </c>
      <c r="H29">
        <f t="shared" si="10"/>
        <v>1.6411558398210093E-9</v>
      </c>
      <c r="I29">
        <v>0</v>
      </c>
      <c r="J29">
        <v>0</v>
      </c>
      <c r="K29">
        <v>0</v>
      </c>
      <c r="M29">
        <v>18</v>
      </c>
      <c r="N29">
        <f t="shared" si="6"/>
        <v>104.203</v>
      </c>
      <c r="O29">
        <f t="shared" si="1"/>
        <v>5.2186572071292958E-2</v>
      </c>
      <c r="P29">
        <f t="shared" si="7"/>
        <v>2.4648973715679645E-3</v>
      </c>
      <c r="Q29">
        <f t="shared" si="2"/>
        <v>-23.511943992364682</v>
      </c>
      <c r="R29">
        <f t="shared" si="3"/>
        <v>104.37314414258591</v>
      </c>
      <c r="S29">
        <f t="shared" si="3"/>
        <v>4.929794743135929</v>
      </c>
      <c r="T29">
        <f t="array" ref="T29">EXP(SUMPRODUCT(TRANSPOSE(N$3:N$9),E29:K29))</f>
        <v>1.0168358676148839</v>
      </c>
      <c r="U29">
        <f t="shared" si="9"/>
        <v>20.983404991980361</v>
      </c>
      <c r="V29">
        <f t="shared" si="4"/>
        <v>0.16328142432167173</v>
      </c>
      <c r="W29">
        <f t="shared" si="5"/>
        <v>25.920683094148888</v>
      </c>
    </row>
    <row r="30" spans="1:23" x14ac:dyDescent="0.2">
      <c r="A30" s="1">
        <v>34924</v>
      </c>
      <c r="B30">
        <v>3407</v>
      </c>
      <c r="C30">
        <v>321</v>
      </c>
      <c r="D30">
        <f t="shared" si="0"/>
        <v>3.407</v>
      </c>
      <c r="E30">
        <f t="shared" si="0"/>
        <v>0.32100000000000001</v>
      </c>
      <c r="F30">
        <v>0</v>
      </c>
      <c r="G30">
        <v>0</v>
      </c>
      <c r="H30">
        <f t="shared" si="10"/>
        <v>3.0414380461116198E-10</v>
      </c>
      <c r="I30">
        <v>0</v>
      </c>
      <c r="J30">
        <v>0</v>
      </c>
      <c r="K30">
        <v>0</v>
      </c>
      <c r="M30">
        <v>19</v>
      </c>
      <c r="N30">
        <f t="shared" si="6"/>
        <v>107.61</v>
      </c>
      <c r="O30">
        <f t="shared" si="1"/>
        <v>5.4629986705514777E-2</v>
      </c>
      <c r="P30">
        <f t="shared" si="7"/>
        <v>2.4434146342218188E-3</v>
      </c>
      <c r="Q30">
        <f t="shared" si="2"/>
        <v>-20.49092035571277</v>
      </c>
      <c r="R30">
        <f t="shared" si="3"/>
        <v>109.25997341102955</v>
      </c>
      <c r="S30">
        <f t="shared" si="3"/>
        <v>4.8868292684436376</v>
      </c>
      <c r="T30">
        <f t="array" ref="T30">EXP(SUMPRODUCT(TRANSPOSE(N$3:N$9),E30:K30))</f>
        <v>1.0105889339127692</v>
      </c>
      <c r="U30">
        <f t="shared" si="9"/>
        <v>21.993993925893129</v>
      </c>
      <c r="V30">
        <f t="shared" si="4"/>
        <v>1.5332900390572894</v>
      </c>
      <c r="W30">
        <f t="shared" si="5"/>
        <v>43.434965319742808</v>
      </c>
    </row>
    <row r="31" spans="1:23" x14ac:dyDescent="0.2">
      <c r="A31" s="1">
        <v>34931</v>
      </c>
      <c r="B31">
        <v>3315</v>
      </c>
      <c r="C31">
        <v>207.4</v>
      </c>
      <c r="D31">
        <f t="shared" si="0"/>
        <v>3.3149999999999999</v>
      </c>
      <c r="E31">
        <f t="shared" si="0"/>
        <v>0.2074</v>
      </c>
      <c r="F31">
        <v>0</v>
      </c>
      <c r="G31">
        <v>0</v>
      </c>
      <c r="H31">
        <f t="shared" si="10"/>
        <v>5.6364820231478711E-11</v>
      </c>
      <c r="I31">
        <f>$P$7^(M31-$M$31)</f>
        <v>1</v>
      </c>
      <c r="J31">
        <v>0</v>
      </c>
      <c r="K31">
        <v>0</v>
      </c>
      <c r="M31">
        <v>20</v>
      </c>
      <c r="N31">
        <f t="shared" si="6"/>
        <v>110.925</v>
      </c>
      <c r="O31">
        <f t="shared" si="1"/>
        <v>5.630525151605037E-2</v>
      </c>
      <c r="P31">
        <f t="shared" si="7"/>
        <v>1.6752648105355927E-3</v>
      </c>
      <c r="Q31">
        <f t="shared" si="2"/>
        <v>-21.1887640606394</v>
      </c>
      <c r="R31">
        <f t="shared" si="3"/>
        <v>112.61050303210074</v>
      </c>
      <c r="S31">
        <f t="shared" si="3"/>
        <v>3.3505296210711855</v>
      </c>
      <c r="T31">
        <f t="array" ref="T31">EXP(SUMPRODUCT(TRANSPOSE(N$3:N$9),E31:K31))</f>
        <v>0.69439609852650908</v>
      </c>
      <c r="U31">
        <f t="shared" si="9"/>
        <v>22.68839002441964</v>
      </c>
      <c r="V31">
        <f t="shared" si="4"/>
        <v>1.51949788785282</v>
      </c>
      <c r="W31">
        <f t="shared" si="5"/>
        <v>1.0717834410614031</v>
      </c>
    </row>
    <row r="32" spans="1:23" x14ac:dyDescent="0.2">
      <c r="A32" s="1">
        <v>34938</v>
      </c>
      <c r="B32">
        <v>3246</v>
      </c>
      <c r="C32">
        <v>115.5</v>
      </c>
      <c r="D32">
        <f t="shared" si="0"/>
        <v>3.246</v>
      </c>
      <c r="E32">
        <f t="shared" si="0"/>
        <v>0.11550000000000001</v>
      </c>
      <c r="F32">
        <v>0</v>
      </c>
      <c r="G32">
        <v>0</v>
      </c>
      <c r="H32">
        <f t="shared" si="10"/>
        <v>1.0445693489593172E-11</v>
      </c>
      <c r="I32">
        <f t="shared" ref="I32:I63" si="11">$P$7^(M32-$M$31)</f>
        <v>0.95278709091180314</v>
      </c>
      <c r="J32">
        <v>0</v>
      </c>
      <c r="K32">
        <v>0</v>
      </c>
      <c r="M32">
        <v>21</v>
      </c>
      <c r="N32">
        <f t="shared" si="6"/>
        <v>114.17099999999999</v>
      </c>
      <c r="O32">
        <f t="shared" si="1"/>
        <v>5.8001990469424114E-2</v>
      </c>
      <c r="P32">
        <f t="shared" si="7"/>
        <v>1.6967389533737443E-3</v>
      </c>
      <c r="Q32">
        <f t="shared" si="2"/>
        <v>-20.706386993274972</v>
      </c>
      <c r="R32">
        <f t="shared" si="3"/>
        <v>116.00398093884823</v>
      </c>
      <c r="S32">
        <f t="shared" si="3"/>
        <v>3.3934779067474885</v>
      </c>
      <c r="T32">
        <f t="array" ref="T32">EXP(SUMPRODUCT(TRANSPOSE(N$3:N$9),E32:K32))</f>
        <v>0.70455571200681322</v>
      </c>
      <c r="U32">
        <f t="shared" si="9"/>
        <v>23.392945736426451</v>
      </c>
      <c r="V32">
        <f t="shared" si="4"/>
        <v>1.6054698118158179</v>
      </c>
      <c r="W32">
        <f t="shared" si="5"/>
        <v>4.5433735904956407</v>
      </c>
    </row>
    <row r="33" spans="1:23" x14ac:dyDescent="0.2">
      <c r="A33" s="1">
        <v>34945</v>
      </c>
      <c r="B33">
        <v>2656</v>
      </c>
      <c r="C33">
        <v>185</v>
      </c>
      <c r="D33">
        <f t="shared" si="0"/>
        <v>2.6560000000000001</v>
      </c>
      <c r="E33">
        <f t="shared" si="0"/>
        <v>0.185</v>
      </c>
      <c r="F33">
        <v>0</v>
      </c>
      <c r="G33">
        <v>0</v>
      </c>
      <c r="H33">
        <f t="shared" si="10"/>
        <v>1.9358264965704945E-12</v>
      </c>
      <c r="I33">
        <f t="shared" si="11"/>
        <v>0.90780324060817663</v>
      </c>
      <c r="J33">
        <v>0</v>
      </c>
      <c r="K33">
        <v>1</v>
      </c>
      <c r="M33">
        <v>22</v>
      </c>
      <c r="N33">
        <f t="shared" si="6"/>
        <v>116.827</v>
      </c>
      <c r="O33">
        <f t="shared" si="1"/>
        <v>5.8973717752095811E-2</v>
      </c>
      <c r="P33">
        <f t="shared" si="7"/>
        <v>9.7172728267169717E-4</v>
      </c>
      <c r="Q33">
        <f t="shared" si="2"/>
        <v>-18.423172332773117</v>
      </c>
      <c r="R33">
        <f t="shared" si="3"/>
        <v>117.94743550419162</v>
      </c>
      <c r="S33">
        <f t="shared" si="3"/>
        <v>1.9434545653433943</v>
      </c>
      <c r="T33">
        <f t="array" ref="T33">EXP(SUMPRODUCT(TRANSPOSE(N$3:N$9),E33:K33))</f>
        <v>0.40407325217563439</v>
      </c>
      <c r="U33">
        <f t="shared" si="9"/>
        <v>23.797018988602087</v>
      </c>
      <c r="V33">
        <f t="shared" si="4"/>
        <v>0.95905527334573237</v>
      </c>
      <c r="W33">
        <f t="shared" si="5"/>
        <v>26.827764859058949</v>
      </c>
    </row>
    <row r="34" spans="1:23" x14ac:dyDescent="0.2">
      <c r="A34" s="1">
        <v>34952</v>
      </c>
      <c r="B34">
        <v>2224</v>
      </c>
      <c r="C34">
        <v>239.8</v>
      </c>
      <c r="D34">
        <f t="shared" si="0"/>
        <v>2.2240000000000002</v>
      </c>
      <c r="E34">
        <f t="shared" si="0"/>
        <v>0.23980000000000001</v>
      </c>
      <c r="F34">
        <v>0</v>
      </c>
      <c r="G34">
        <v>0</v>
      </c>
      <c r="H34">
        <f t="shared" si="10"/>
        <v>3.5875303334889885E-13</v>
      </c>
      <c r="I34">
        <f t="shared" si="11"/>
        <v>0.86494320873937225</v>
      </c>
      <c r="J34">
        <v>0</v>
      </c>
      <c r="K34">
        <v>1</v>
      </c>
      <c r="M34">
        <v>23</v>
      </c>
      <c r="N34">
        <f t="shared" si="6"/>
        <v>119.051</v>
      </c>
      <c r="O34">
        <f t="shared" si="1"/>
        <v>5.996178877163616E-2</v>
      </c>
      <c r="P34">
        <f t="shared" si="7"/>
        <v>9.8807101954034859E-4</v>
      </c>
      <c r="Q34">
        <f t="shared" si="2"/>
        <v>-15.389537301018851</v>
      </c>
      <c r="R34">
        <f t="shared" si="3"/>
        <v>119.92357754327232</v>
      </c>
      <c r="S34">
        <f t="shared" si="3"/>
        <v>1.9761420390806972</v>
      </c>
      <c r="T34">
        <f t="array" ref="T34">EXP(SUMPRODUCT(TRANSPOSE(N$3:N$9),E34:K34))</f>
        <v>0.41129785853862566</v>
      </c>
      <c r="U34">
        <f t="shared" si="9"/>
        <v>24.208316847140711</v>
      </c>
      <c r="V34">
        <f t="shared" si="4"/>
        <v>0.73294432073003501</v>
      </c>
      <c r="W34">
        <f t="shared" si="5"/>
        <v>11.144692487378732</v>
      </c>
    </row>
    <row r="35" spans="1:23" x14ac:dyDescent="0.2">
      <c r="A35" s="1">
        <v>34959</v>
      </c>
      <c r="B35">
        <v>2324</v>
      </c>
      <c r="C35">
        <v>187.1</v>
      </c>
      <c r="D35">
        <f t="shared" si="0"/>
        <v>2.3239999999999998</v>
      </c>
      <c r="E35">
        <f t="shared" si="0"/>
        <v>0.18709999999999999</v>
      </c>
      <c r="F35">
        <v>0</v>
      </c>
      <c r="G35">
        <v>0</v>
      </c>
      <c r="H35">
        <f t="shared" si="10"/>
        <v>6.6485162366073279E-14</v>
      </c>
      <c r="I35">
        <f t="shared" si="11"/>
        <v>0.82410672365870707</v>
      </c>
      <c r="J35">
        <v>0</v>
      </c>
      <c r="K35">
        <v>1</v>
      </c>
      <c r="M35">
        <v>24</v>
      </c>
      <c r="N35">
        <f t="shared" si="6"/>
        <v>121.375</v>
      </c>
      <c r="O35">
        <f t="shared" si="1"/>
        <v>6.096217190226827E-2</v>
      </c>
      <c r="P35">
        <f t="shared" si="7"/>
        <v>1.0003831306321098E-3</v>
      </c>
      <c r="Q35">
        <f t="shared" si="2"/>
        <v>-16.052733043290822</v>
      </c>
      <c r="R35">
        <f t="shared" si="3"/>
        <v>121.92434380453653</v>
      </c>
      <c r="S35">
        <f t="shared" si="3"/>
        <v>2.0007662612642196</v>
      </c>
      <c r="T35">
        <f t="array" ref="T35">EXP(SUMPRODUCT(TRANSPOSE(N$3:N$9),E35:K35))</f>
        <v>0.41686393720843429</v>
      </c>
      <c r="U35">
        <f t="shared" si="9"/>
        <v>24.625180784349144</v>
      </c>
      <c r="V35">
        <f t="shared" si="4"/>
        <v>0.45260045687870959</v>
      </c>
      <c r="W35">
        <f t="shared" si="5"/>
        <v>13.908508551453538</v>
      </c>
    </row>
    <row r="36" spans="1:23" x14ac:dyDescent="0.2">
      <c r="A36" s="1">
        <v>34966</v>
      </c>
      <c r="B36">
        <v>2194</v>
      </c>
      <c r="C36">
        <v>107.2</v>
      </c>
      <c r="D36">
        <f t="shared" si="0"/>
        <v>2.194</v>
      </c>
      <c r="E36">
        <f t="shared" si="0"/>
        <v>0.1072</v>
      </c>
      <c r="F36">
        <v>0</v>
      </c>
      <c r="G36">
        <v>0</v>
      </c>
      <c r="H36">
        <f t="shared" si="10"/>
        <v>1.2321224920610681E-14</v>
      </c>
      <c r="I36">
        <f t="shared" si="11"/>
        <v>0.78519824783563674</v>
      </c>
      <c r="J36">
        <v>0</v>
      </c>
      <c r="K36">
        <v>1</v>
      </c>
      <c r="M36">
        <v>25</v>
      </c>
      <c r="N36">
        <f t="shared" si="6"/>
        <v>123.569</v>
      </c>
      <c r="O36">
        <f t="shared" si="1"/>
        <v>6.1973378765910137E-2</v>
      </c>
      <c r="P36">
        <f t="shared" si="7"/>
        <v>1.011206863641867E-3</v>
      </c>
      <c r="Q36">
        <f t="shared" si="2"/>
        <v>-15.131163978861395</v>
      </c>
      <c r="R36">
        <f t="shared" si="3"/>
        <v>123.94675753182027</v>
      </c>
      <c r="S36">
        <f t="shared" si="3"/>
        <v>2.0224137272837339</v>
      </c>
      <c r="T36">
        <f t="array" ref="T36">EXP(SUMPRODUCT(TRANSPOSE(N$3:N$9),E36:K36))</f>
        <v>0.42182614905131799</v>
      </c>
      <c r="U36">
        <f t="shared" si="9"/>
        <v>25.047006933400461</v>
      </c>
      <c r="V36">
        <f t="shared" si="4"/>
        <v>0.3057057448229451</v>
      </c>
      <c r="W36">
        <f t="shared" si="5"/>
        <v>7.820705228635644</v>
      </c>
    </row>
    <row r="37" spans="1:23" x14ac:dyDescent="0.2">
      <c r="A37" s="1">
        <v>34973</v>
      </c>
      <c r="B37">
        <v>2177</v>
      </c>
      <c r="C37">
        <v>246.2</v>
      </c>
      <c r="D37">
        <f t="shared" si="0"/>
        <v>2.177</v>
      </c>
      <c r="E37">
        <f t="shared" si="0"/>
        <v>0.2462</v>
      </c>
      <c r="F37">
        <v>0</v>
      </c>
      <c r="G37">
        <v>0</v>
      </c>
      <c r="H37">
        <f t="shared" si="10"/>
        <v>2.2834054718612844E-15</v>
      </c>
      <c r="I37">
        <f t="shared" si="11"/>
        <v>0.74812675434436138</v>
      </c>
      <c r="J37">
        <v>0</v>
      </c>
      <c r="K37">
        <f>$P$9^(M37-$M$37)</f>
        <v>1</v>
      </c>
      <c r="M37">
        <v>26</v>
      </c>
      <c r="N37">
        <f t="shared" si="6"/>
        <v>125.74600000000001</v>
      </c>
      <c r="O37">
        <f t="shared" si="1"/>
        <v>6.3002175790173309E-2</v>
      </c>
      <c r="P37">
        <f t="shared" si="7"/>
        <v>1.0287970242631728E-3</v>
      </c>
      <c r="Q37">
        <f t="shared" si="2"/>
        <v>-14.976377815994427</v>
      </c>
      <c r="R37">
        <f t="shared" si="3"/>
        <v>126.00435158034662</v>
      </c>
      <c r="S37">
        <f t="shared" si="3"/>
        <v>2.0575940485263455</v>
      </c>
      <c r="T37">
        <f t="array" ref="T37">EXP(SUMPRODUCT(TRANSPOSE(N$3:N$9),E37:K37))</f>
        <v>0.42963118556944191</v>
      </c>
      <c r="U37">
        <f t="shared" si="9"/>
        <v>25.476638118969902</v>
      </c>
      <c r="V37">
        <f t="shared" si="4"/>
        <v>0.2054551081916027</v>
      </c>
      <c r="W37">
        <f t="shared" si="5"/>
        <v>5.4848852307604279</v>
      </c>
    </row>
    <row r="38" spans="1:23" x14ac:dyDescent="0.2">
      <c r="A38" s="1">
        <v>34980</v>
      </c>
      <c r="B38">
        <v>2366</v>
      </c>
      <c r="C38">
        <v>156.9</v>
      </c>
      <c r="D38">
        <f t="shared" si="0"/>
        <v>2.3660000000000001</v>
      </c>
      <c r="E38">
        <f t="shared" si="0"/>
        <v>0.15690000000000001</v>
      </c>
      <c r="F38">
        <v>0</v>
      </c>
      <c r="G38">
        <v>0</v>
      </c>
      <c r="H38">
        <f t="shared" si="10"/>
        <v>4.2316738656432504E-16</v>
      </c>
      <c r="I38">
        <f t="shared" si="11"/>
        <v>0.7128055139050532</v>
      </c>
      <c r="J38">
        <v>0</v>
      </c>
      <c r="K38">
        <f t="shared" ref="K38:K63" si="12">$P$9^(M38-$M$37)</f>
        <v>0.9471462028669233</v>
      </c>
      <c r="M38">
        <v>27</v>
      </c>
      <c r="N38">
        <f t="shared" si="6"/>
        <v>128.11200000000002</v>
      </c>
      <c r="O38">
        <f t="shared" si="1"/>
        <v>6.4072381080307994E-2</v>
      </c>
      <c r="P38">
        <f t="shared" si="7"/>
        <v>1.0702052901346848E-3</v>
      </c>
      <c r="Q38">
        <f t="shared" si="2"/>
        <v>-16.183214730708059</v>
      </c>
      <c r="R38">
        <f t="shared" si="3"/>
        <v>128.14476216061598</v>
      </c>
      <c r="S38">
        <f t="shared" si="3"/>
        <v>2.1404105802693696</v>
      </c>
      <c r="T38">
        <f t="array" ref="T38">EXP(SUMPRODUCT(TRANSPOSE(N$3:N$9),E38:K38))</f>
        <v>0.44742475416018329</v>
      </c>
      <c r="U38">
        <f t="shared" si="9"/>
        <v>25.924062873130087</v>
      </c>
      <c r="V38">
        <f t="shared" si="4"/>
        <v>2.5573061552360117E-2</v>
      </c>
      <c r="W38">
        <f t="shared" si="5"/>
        <v>9.5346331247096572</v>
      </c>
    </row>
    <row r="39" spans="1:23" x14ac:dyDescent="0.2">
      <c r="A39" s="1">
        <v>34987</v>
      </c>
      <c r="B39">
        <v>2402</v>
      </c>
      <c r="C39">
        <v>170.7</v>
      </c>
      <c r="D39">
        <f t="shared" si="0"/>
        <v>2.4020000000000001</v>
      </c>
      <c r="E39">
        <f t="shared" si="0"/>
        <v>0.17069999999999999</v>
      </c>
      <c r="F39">
        <v>0</v>
      </c>
      <c r="G39">
        <v>0</v>
      </c>
      <c r="H39">
        <f t="shared" si="10"/>
        <v>7.842261887272877E-17</v>
      </c>
      <c r="I39">
        <f t="shared" si="11"/>
        <v>0.67915189197948855</v>
      </c>
      <c r="J39">
        <v>0</v>
      </c>
      <c r="K39">
        <f t="shared" si="12"/>
        <v>0.89708592960523104</v>
      </c>
      <c r="M39">
        <v>28</v>
      </c>
      <c r="N39">
        <f t="shared" si="6"/>
        <v>130.51400000000001</v>
      </c>
      <c r="O39">
        <f t="shared" si="1"/>
        <v>6.5186898018678829E-2</v>
      </c>
      <c r="P39">
        <f t="shared" si="7"/>
        <v>1.1145169383708353E-3</v>
      </c>
      <c r="Q39">
        <f t="shared" si="2"/>
        <v>-16.33200076539304</v>
      </c>
      <c r="R39">
        <f t="shared" si="3"/>
        <v>130.37379603735766</v>
      </c>
      <c r="S39">
        <f t="shared" si="3"/>
        <v>2.2290338767416706</v>
      </c>
      <c r="T39">
        <f t="array" ref="T39">EXP(SUMPRODUCT(TRANSPOSE(N$3:N$9),E39:K39))</f>
        <v>0.46649486236574822</v>
      </c>
      <c r="U39">
        <f t="shared" si="9"/>
        <v>26.390557735495836</v>
      </c>
      <c r="V39">
        <f t="shared" si="4"/>
        <v>0.10742446223573403</v>
      </c>
      <c r="W39">
        <f t="shared" si="5"/>
        <v>7.2009210349013104</v>
      </c>
    </row>
    <row r="40" spans="1:23" x14ac:dyDescent="0.2">
      <c r="A40" s="1">
        <v>34994</v>
      </c>
      <c r="B40">
        <v>2485</v>
      </c>
      <c r="C40">
        <v>114.4</v>
      </c>
      <c r="D40">
        <f t="shared" si="0"/>
        <v>2.4849999999999999</v>
      </c>
      <c r="E40">
        <f t="shared" si="0"/>
        <v>0.1144</v>
      </c>
      <c r="F40">
        <v>0</v>
      </c>
      <c r="G40">
        <v>0</v>
      </c>
      <c r="H40">
        <f t="shared" si="10"/>
        <v>1.4533509306541056E-17</v>
      </c>
      <c r="I40">
        <f t="shared" si="11"/>
        <v>0.64708715544638407</v>
      </c>
      <c r="J40">
        <v>0</v>
      </c>
      <c r="K40">
        <f t="shared" si="12"/>
        <v>0.84967153187093858</v>
      </c>
      <c r="M40">
        <v>29</v>
      </c>
      <c r="N40">
        <f t="shared" si="6"/>
        <v>132.99900000000002</v>
      </c>
      <c r="O40">
        <f t="shared" si="1"/>
        <v>6.6342397576344636E-2</v>
      </c>
      <c r="P40">
        <f t="shared" si="7"/>
        <v>1.1554995576658067E-3</v>
      </c>
      <c r="Q40">
        <f t="shared" si="2"/>
        <v>-16.80660793997794</v>
      </c>
      <c r="R40">
        <f t="shared" si="3"/>
        <v>132.68479515268928</v>
      </c>
      <c r="S40">
        <f t="shared" si="3"/>
        <v>2.3109991153316134</v>
      </c>
      <c r="T40">
        <f t="array" ref="T40">EXP(SUMPRODUCT(TRANSPOSE(N$3:N$9),E40:K40))</f>
        <v>0.4842366818805604</v>
      </c>
      <c r="U40">
        <f t="shared" si="9"/>
        <v>26.874794417376396</v>
      </c>
      <c r="V40">
        <f t="shared" si="4"/>
        <v>0.23624602238418926</v>
      </c>
      <c r="W40">
        <f t="shared" si="5"/>
        <v>7.0020476727720915</v>
      </c>
    </row>
    <row r="41" spans="1:23" x14ac:dyDescent="0.2">
      <c r="A41" s="1">
        <v>35001</v>
      </c>
      <c r="B41">
        <v>2588</v>
      </c>
      <c r="C41">
        <v>174.4</v>
      </c>
      <c r="D41">
        <f t="shared" si="0"/>
        <v>2.5880000000000001</v>
      </c>
      <c r="E41">
        <f t="shared" si="0"/>
        <v>0.1744</v>
      </c>
      <c r="F41">
        <v>0</v>
      </c>
      <c r="G41">
        <v>0</v>
      </c>
      <c r="H41">
        <f t="shared" si="10"/>
        <v>2.6933924905786027E-18</v>
      </c>
      <c r="I41">
        <f t="shared" si="11"/>
        <v>0.61653628840415409</v>
      </c>
      <c r="J41">
        <v>0</v>
      </c>
      <c r="K41">
        <f t="shared" si="12"/>
        <v>0.80476316509568158</v>
      </c>
      <c r="M41">
        <v>30</v>
      </c>
      <c r="N41">
        <f t="shared" si="6"/>
        <v>135.58700000000002</v>
      </c>
      <c r="O41">
        <f t="shared" si="1"/>
        <v>6.7542503756643724E-2</v>
      </c>
      <c r="P41">
        <f t="shared" si="7"/>
        <v>1.2001061802990876E-3</v>
      </c>
      <c r="Q41">
        <f t="shared" si="2"/>
        <v>-17.405193487641892</v>
      </c>
      <c r="R41">
        <f t="shared" si="3"/>
        <v>135.08500751328745</v>
      </c>
      <c r="S41">
        <f t="shared" si="3"/>
        <v>2.4002123605981751</v>
      </c>
      <c r="T41">
        <f t="array" ref="T41">EXP(SUMPRODUCT(TRANSPOSE(N$3:N$9),E41:K41))</f>
        <v>0.50356537291349235</v>
      </c>
      <c r="U41">
        <f t="shared" si="9"/>
        <v>27.378359790289888</v>
      </c>
      <c r="V41">
        <f t="shared" si="4"/>
        <v>0.37023644354736562</v>
      </c>
      <c r="W41">
        <f t="shared" si="5"/>
        <v>7.2560911669947821</v>
      </c>
    </row>
    <row r="42" spans="1:23" x14ac:dyDescent="0.2">
      <c r="A42" s="1">
        <v>35008</v>
      </c>
      <c r="B42">
        <v>2453</v>
      </c>
      <c r="C42">
        <v>579.70000000000005</v>
      </c>
      <c r="D42">
        <f t="shared" si="0"/>
        <v>2.4529999999999998</v>
      </c>
      <c r="E42">
        <f t="shared" si="0"/>
        <v>0.57969999999999999</v>
      </c>
      <c r="F42">
        <v>0</v>
      </c>
      <c r="G42">
        <v>0</v>
      </c>
      <c r="H42">
        <f t="shared" si="10"/>
        <v>4.9914738108298857E-19</v>
      </c>
      <c r="I42">
        <f t="shared" si="11"/>
        <v>0.58742781667015431</v>
      </c>
      <c r="J42">
        <v>0</v>
      </c>
      <c r="K42">
        <f t="shared" si="12"/>
        <v>0.76222837602754168</v>
      </c>
      <c r="M42">
        <v>31</v>
      </c>
      <c r="N42">
        <f t="shared" si="6"/>
        <v>138.04000000000002</v>
      </c>
      <c r="O42">
        <f t="shared" si="1"/>
        <v>6.8800676691895268E-2</v>
      </c>
      <c r="P42">
        <f t="shared" si="7"/>
        <v>1.2581729352515447E-3</v>
      </c>
      <c r="Q42">
        <f t="shared" si="2"/>
        <v>-16.381366205268701</v>
      </c>
      <c r="R42">
        <f t="shared" si="3"/>
        <v>137.60135338379052</v>
      </c>
      <c r="S42">
        <f t="shared" si="3"/>
        <v>2.5163458705030894</v>
      </c>
      <c r="T42">
        <f t="array" ref="T42">EXP(SUMPRODUCT(TRANSPOSE(N$3:N$9),E42:K42))</f>
        <v>0.52862713018708329</v>
      </c>
      <c r="U42">
        <f t="shared" si="9"/>
        <v>27.906986920476971</v>
      </c>
      <c r="V42">
        <f t="shared" si="4"/>
        <v>0.31776776022130987</v>
      </c>
      <c r="W42">
        <f t="shared" si="5"/>
        <v>2.5823836324129474</v>
      </c>
    </row>
    <row r="43" spans="1:23" x14ac:dyDescent="0.2">
      <c r="A43" s="1">
        <v>35015</v>
      </c>
      <c r="B43">
        <v>2169</v>
      </c>
      <c r="C43">
        <v>1443.5</v>
      </c>
      <c r="D43">
        <f t="shared" si="0"/>
        <v>2.169</v>
      </c>
      <c r="E43">
        <f t="shared" si="0"/>
        <v>1.4435</v>
      </c>
      <c r="F43">
        <v>0</v>
      </c>
      <c r="G43">
        <v>0</v>
      </c>
      <c r="H43">
        <f t="shared" si="10"/>
        <v>9.2503453883352671E-20</v>
      </c>
      <c r="I43">
        <f t="shared" si="11"/>
        <v>0.55969364056582849</v>
      </c>
      <c r="J43">
        <v>0</v>
      </c>
      <c r="K43">
        <f t="shared" si="12"/>
        <v>0.72194171207190749</v>
      </c>
      <c r="M43">
        <v>32</v>
      </c>
      <c r="N43">
        <f t="shared" si="6"/>
        <v>140.20900000000003</v>
      </c>
      <c r="O43">
        <f t="shared" si="1"/>
        <v>7.0137208561088182E-2</v>
      </c>
      <c r="P43">
        <f t="shared" si="7"/>
        <v>1.336531869192914E-3</v>
      </c>
      <c r="Q43">
        <f t="shared" si="2"/>
        <v>-14.353741797796665</v>
      </c>
      <c r="R43">
        <f t="shared" si="3"/>
        <v>140.27441712217637</v>
      </c>
      <c r="S43">
        <f t="shared" si="3"/>
        <v>2.673063738385828</v>
      </c>
      <c r="T43">
        <f t="array" ref="T43">EXP(SUMPRODUCT(TRANSPOSE(N$3:N$9),E43:K43))</f>
        <v>0.56233351604675408</v>
      </c>
      <c r="U43">
        <f t="shared" si="9"/>
        <v>28.469320436523724</v>
      </c>
      <c r="V43">
        <f t="shared" si="4"/>
        <v>4.6656863807845415E-2</v>
      </c>
      <c r="W43">
        <f t="shared" si="5"/>
        <v>23.239453129821481</v>
      </c>
    </row>
    <row r="44" spans="1:23" x14ac:dyDescent="0.2">
      <c r="A44" s="1">
        <v>35022</v>
      </c>
      <c r="B44">
        <v>2240</v>
      </c>
      <c r="C44">
        <v>1695.7</v>
      </c>
      <c r="D44">
        <f t="shared" si="0"/>
        <v>2.2400000000000002</v>
      </c>
      <c r="E44">
        <f t="shared" si="0"/>
        <v>1.6957</v>
      </c>
      <c r="F44">
        <v>0</v>
      </c>
      <c r="G44">
        <v>0</v>
      </c>
      <c r="H44">
        <f t="shared" si="10"/>
        <v>1.7143010871426134E-20</v>
      </c>
      <c r="I44">
        <f t="shared" si="11"/>
        <v>0.53326887559655201</v>
      </c>
      <c r="J44">
        <v>0</v>
      </c>
      <c r="K44">
        <f t="shared" si="12"/>
        <v>0.6837843512801528</v>
      </c>
      <c r="M44">
        <v>33</v>
      </c>
      <c r="N44">
        <f t="shared" si="6"/>
        <v>142.44900000000004</v>
      </c>
      <c r="O44">
        <f t="shared" si="1"/>
        <v>7.1526291013237486E-2</v>
      </c>
      <c r="P44">
        <f t="shared" si="7"/>
        <v>1.3890824521493039E-3</v>
      </c>
      <c r="Q44">
        <f t="shared" si="2"/>
        <v>-14.737210557827694</v>
      </c>
      <c r="R44">
        <f t="shared" si="3"/>
        <v>143.05258202647497</v>
      </c>
      <c r="S44">
        <f t="shared" si="3"/>
        <v>2.7781649042986079</v>
      </c>
      <c r="T44">
        <f t="array" ref="T44">EXP(SUMPRODUCT(TRANSPOSE(N$3:N$9),E44:K44))</f>
        <v>0.58530154974641668</v>
      </c>
      <c r="U44">
        <f t="shared" si="9"/>
        <v>29.054621986270142</v>
      </c>
      <c r="V44">
        <f t="shared" si="4"/>
        <v>0.42371798080360312</v>
      </c>
      <c r="W44">
        <f t="shared" si="5"/>
        <v>24.025218941902125</v>
      </c>
    </row>
    <row r="45" spans="1:23" x14ac:dyDescent="0.2">
      <c r="A45" s="1">
        <v>35029</v>
      </c>
      <c r="B45">
        <v>2590</v>
      </c>
      <c r="C45">
        <v>2294.5</v>
      </c>
      <c r="D45">
        <f t="shared" si="0"/>
        <v>2.59</v>
      </c>
      <c r="E45">
        <f t="shared" si="0"/>
        <v>2.2945000000000002</v>
      </c>
      <c r="F45">
        <v>0</v>
      </c>
      <c r="G45">
        <v>0</v>
      </c>
      <c r="H45">
        <f t="shared" si="10"/>
        <v>3.1769929597269122E-21</v>
      </c>
      <c r="I45">
        <f t="shared" si="11"/>
        <v>0.50809170065344711</v>
      </c>
      <c r="J45">
        <v>0</v>
      </c>
      <c r="K45">
        <f t="shared" si="12"/>
        <v>0.64764375189481926</v>
      </c>
      <c r="M45">
        <v>34</v>
      </c>
      <c r="N45">
        <f t="shared" si="6"/>
        <v>145.03900000000004</v>
      </c>
      <c r="O45">
        <f t="shared" si="1"/>
        <v>7.2984037065946916E-2</v>
      </c>
      <c r="P45">
        <f t="shared" si="7"/>
        <v>1.4577460527094299E-3</v>
      </c>
      <c r="Q45">
        <f t="shared" si="2"/>
        <v>-16.914937334365426</v>
      </c>
      <c r="R45">
        <f t="shared" si="3"/>
        <v>145.96807413189384</v>
      </c>
      <c r="S45">
        <f t="shared" si="3"/>
        <v>2.9154921054188598</v>
      </c>
      <c r="T45">
        <f t="array" ref="T45">EXP(SUMPRODUCT(TRANSPOSE(N$3:N$9),E45:K45))</f>
        <v>0.61517666156664508</v>
      </c>
      <c r="U45">
        <f t="shared" si="9"/>
        <v>29.669798647836789</v>
      </c>
      <c r="V45">
        <f t="shared" si="4"/>
        <v>0.64056848978123038</v>
      </c>
      <c r="W45">
        <f t="shared" si="5"/>
        <v>12.567262757484942</v>
      </c>
    </row>
    <row r="46" spans="1:23" x14ac:dyDescent="0.2">
      <c r="A46" s="1">
        <v>35036</v>
      </c>
      <c r="B46">
        <v>2479</v>
      </c>
      <c r="C46">
        <v>3910</v>
      </c>
      <c r="D46">
        <f t="shared" si="0"/>
        <v>2.4790000000000001</v>
      </c>
      <c r="E46">
        <f t="shared" si="0"/>
        <v>3.91</v>
      </c>
      <c r="F46">
        <v>1</v>
      </c>
      <c r="G46">
        <v>0</v>
      </c>
      <c r="H46">
        <f t="shared" si="10"/>
        <v>5.887696357340467E-22</v>
      </c>
      <c r="I46">
        <f t="shared" si="11"/>
        <v>0.4841032133820285</v>
      </c>
      <c r="J46">
        <v>0</v>
      </c>
      <c r="K46">
        <f t="shared" si="12"/>
        <v>0.61341332041766583</v>
      </c>
      <c r="M46">
        <v>35</v>
      </c>
      <c r="N46">
        <f t="shared" si="6"/>
        <v>147.51800000000006</v>
      </c>
      <c r="O46">
        <f t="shared" si="1"/>
        <v>7.4899098688050336E-2</v>
      </c>
      <c r="P46">
        <f t="shared" si="7"/>
        <v>1.91506162210342E-3</v>
      </c>
      <c r="Q46">
        <f t="shared" si="2"/>
        <v>-15.513595580515229</v>
      </c>
      <c r="R46">
        <f t="shared" si="3"/>
        <v>149.79819737610066</v>
      </c>
      <c r="S46">
        <f t="shared" si="3"/>
        <v>3.83012324420684</v>
      </c>
      <c r="T46">
        <f t="array" ref="T46">EXP(SUMPRODUCT(TRANSPOSE(N$3:N$9),E46:K46))</f>
        <v>0.80963923907474522</v>
      </c>
      <c r="U46">
        <f t="shared" si="9"/>
        <v>30.479437886911533</v>
      </c>
      <c r="V46">
        <f t="shared" si="4"/>
        <v>1.5457078974095375</v>
      </c>
      <c r="W46">
        <f t="shared" si="5"/>
        <v>54.502752892571195</v>
      </c>
    </row>
    <row r="47" spans="1:23" x14ac:dyDescent="0.2">
      <c r="A47" s="1">
        <v>35043</v>
      </c>
      <c r="B47">
        <v>2978</v>
      </c>
      <c r="C47">
        <v>5397.9</v>
      </c>
      <c r="D47">
        <f t="shared" si="0"/>
        <v>2.9780000000000002</v>
      </c>
      <c r="E47">
        <f t="shared" si="0"/>
        <v>5.3978999999999999</v>
      </c>
      <c r="F47">
        <v>1</v>
      </c>
      <c r="G47">
        <v>0</v>
      </c>
      <c r="H47">
        <f t="shared" si="10"/>
        <v>1.0911251247852916E-22</v>
      </c>
      <c r="I47">
        <f t="shared" si="11"/>
        <v>0.46124729237931889</v>
      </c>
      <c r="J47">
        <v>0</v>
      </c>
      <c r="K47">
        <f t="shared" si="12"/>
        <v>0.58099209722158351</v>
      </c>
      <c r="M47">
        <v>36</v>
      </c>
      <c r="N47">
        <f t="shared" si="6"/>
        <v>150.49600000000007</v>
      </c>
      <c r="O47">
        <f t="shared" si="1"/>
        <v>7.6960848162917928E-2</v>
      </c>
      <c r="P47">
        <f t="shared" si="7"/>
        <v>2.0617494748675913E-3</v>
      </c>
      <c r="Q47">
        <f t="shared" si="2"/>
        <v>-18.416548782126373</v>
      </c>
      <c r="R47">
        <f t="shared" si="3"/>
        <v>153.92169632583585</v>
      </c>
      <c r="S47">
        <f t="shared" si="3"/>
        <v>4.1234989497351826</v>
      </c>
      <c r="T47">
        <f t="array" ref="T47">EXP(SUMPRODUCT(TRANSPOSE(N$3:N$9),E47:K47))</f>
        <v>0.87353221493216759</v>
      </c>
      <c r="U47">
        <f t="shared" si="9"/>
        <v>31.352970101843702</v>
      </c>
      <c r="V47">
        <f t="shared" si="4"/>
        <v>2.2762706821681542</v>
      </c>
      <c r="W47">
        <f t="shared" si="5"/>
        <v>38.465377761423177</v>
      </c>
    </row>
    <row r="48" spans="1:23" x14ac:dyDescent="0.2">
      <c r="A48" s="1">
        <v>35050</v>
      </c>
      <c r="B48">
        <v>4167</v>
      </c>
      <c r="C48">
        <v>6417.2</v>
      </c>
      <c r="D48">
        <f t="shared" si="0"/>
        <v>4.1669999999999998</v>
      </c>
      <c r="E48">
        <f t="shared" si="0"/>
        <v>6.4172000000000002</v>
      </c>
      <c r="F48">
        <v>1</v>
      </c>
      <c r="G48">
        <v>0</v>
      </c>
      <c r="H48">
        <f t="shared" si="10"/>
        <v>2.0221050232208372E-23</v>
      </c>
      <c r="I48">
        <f t="shared" si="11"/>
        <v>0.43947046589703714</v>
      </c>
      <c r="J48">
        <v>0</v>
      </c>
      <c r="K48">
        <f t="shared" si="12"/>
        <v>0.55028445877911314</v>
      </c>
      <c r="M48">
        <v>37</v>
      </c>
      <c r="N48">
        <f t="shared" si="6"/>
        <v>154.66300000000007</v>
      </c>
      <c r="O48">
        <f t="shared" si="1"/>
        <v>7.9143296802014262E-2</v>
      </c>
      <c r="P48">
        <f t="shared" si="7"/>
        <v>2.1824486390963349E-3</v>
      </c>
      <c r="Q48">
        <f t="shared" si="2"/>
        <v>-25.532491617549201</v>
      </c>
      <c r="R48">
        <f t="shared" si="3"/>
        <v>158.28659360402852</v>
      </c>
      <c r="S48">
        <f t="shared" si="3"/>
        <v>4.3648972781926698</v>
      </c>
      <c r="T48">
        <f t="array" ref="T48">EXP(SUMPRODUCT(TRANSPOSE(N$3:N$9),E48:K48))</f>
        <v>0.92680065962286473</v>
      </c>
      <c r="U48">
        <f t="shared" si="9"/>
        <v>32.279770761466565</v>
      </c>
      <c r="V48">
        <f t="shared" si="4"/>
        <v>2.3428962350584532</v>
      </c>
      <c r="W48">
        <f t="shared" si="5"/>
        <v>4.7491547442445405</v>
      </c>
    </row>
    <row r="49" spans="1:23" x14ac:dyDescent="0.2">
      <c r="A49" s="1">
        <v>35057</v>
      </c>
      <c r="B49">
        <v>8225</v>
      </c>
      <c r="C49">
        <v>6418</v>
      </c>
      <c r="D49">
        <f t="shared" si="0"/>
        <v>8.2249999999999996</v>
      </c>
      <c r="E49">
        <f t="shared" si="0"/>
        <v>6.4180000000000001</v>
      </c>
      <c r="F49">
        <v>1</v>
      </c>
      <c r="G49">
        <v>1</v>
      </c>
      <c r="H49">
        <f t="shared" si="10"/>
        <v>3.7474242248243945E-24</v>
      </c>
      <c r="I49">
        <f t="shared" si="11"/>
        <v>0.41872178674369281</v>
      </c>
      <c r="J49">
        <v>0</v>
      </c>
      <c r="K49">
        <f t="shared" si="12"/>
        <v>0.52119983562931704</v>
      </c>
      <c r="M49">
        <v>38</v>
      </c>
      <c r="N49">
        <f t="shared" si="6"/>
        <v>162.88800000000006</v>
      </c>
      <c r="O49">
        <f t="shared" si="1"/>
        <v>8.3247783500895123E-2</v>
      </c>
      <c r="P49">
        <f t="shared" si="7"/>
        <v>4.1044866988808604E-3</v>
      </c>
      <c r="Q49">
        <f t="shared" si="2"/>
        <v>-45.201923476428583</v>
      </c>
      <c r="R49">
        <f t="shared" si="3"/>
        <v>166.49556700179025</v>
      </c>
      <c r="S49">
        <f t="shared" si="3"/>
        <v>8.2089733977617207</v>
      </c>
      <c r="T49">
        <f t="array" ref="T49">EXP(SUMPRODUCT(TRANSPOSE(N$3:N$9),E49:K49))</f>
        <v>1.7489850386871393</v>
      </c>
      <c r="U49">
        <f t="shared" si="9"/>
        <v>34.028755800153704</v>
      </c>
      <c r="V49">
        <f t="shared" si="4"/>
        <v>2.2147530829712352</v>
      </c>
      <c r="W49">
        <f t="shared" si="5"/>
        <v>0.19485230684837565</v>
      </c>
    </row>
    <row r="50" spans="1:23" x14ac:dyDescent="0.2">
      <c r="A50" s="1">
        <v>35064</v>
      </c>
      <c r="B50">
        <v>7502</v>
      </c>
      <c r="C50">
        <v>7969.2</v>
      </c>
      <c r="D50">
        <f t="shared" si="0"/>
        <v>7.5019999999999998</v>
      </c>
      <c r="E50">
        <f t="shared" si="0"/>
        <v>7.9691999999999998</v>
      </c>
      <c r="F50">
        <v>1</v>
      </c>
      <c r="G50">
        <v>0</v>
      </c>
      <c r="H50">
        <f t="shared" si="10"/>
        <v>6.9448362768183665E-25</v>
      </c>
      <c r="I50">
        <f t="shared" si="11"/>
        <v>0.39895271309291547</v>
      </c>
      <c r="J50">
        <v>0</v>
      </c>
      <c r="K50">
        <f t="shared" si="12"/>
        <v>0.49365244525117219</v>
      </c>
      <c r="M50">
        <v>39</v>
      </c>
      <c r="N50">
        <f t="shared" si="6"/>
        <v>170.39000000000007</v>
      </c>
      <c r="O50">
        <f t="shared" si="1"/>
        <v>8.5639537329564752E-2</v>
      </c>
      <c r="P50">
        <f t="shared" si="7"/>
        <v>2.3917538286696294E-3</v>
      </c>
      <c r="Q50">
        <f t="shared" si="2"/>
        <v>-45.280034176417097</v>
      </c>
      <c r="R50">
        <f t="shared" si="3"/>
        <v>171.27907465912949</v>
      </c>
      <c r="S50">
        <f t="shared" si="3"/>
        <v>4.7835076573392588</v>
      </c>
      <c r="T50">
        <f t="array" ref="T50">EXP(SUMPRODUCT(TRANSPOSE(N$3:N$9),E50:K50))</f>
        <v>1.0227804718806475</v>
      </c>
      <c r="U50">
        <f t="shared" si="9"/>
        <v>35.051536272034355</v>
      </c>
      <c r="V50">
        <f t="shared" si="4"/>
        <v>0.52178805043102294</v>
      </c>
      <c r="W50">
        <f t="shared" si="5"/>
        <v>36.236901395104525</v>
      </c>
    </row>
    <row r="51" spans="1:23" x14ac:dyDescent="0.2">
      <c r="A51" s="1">
        <v>35071</v>
      </c>
      <c r="B51">
        <v>4967</v>
      </c>
      <c r="C51">
        <v>8870</v>
      </c>
      <c r="D51">
        <f t="shared" si="0"/>
        <v>4.9669999999999996</v>
      </c>
      <c r="E51">
        <f t="shared" si="0"/>
        <v>8.8699999999999992</v>
      </c>
      <c r="F51">
        <v>0</v>
      </c>
      <c r="G51">
        <v>0</v>
      </c>
      <c r="H51">
        <f t="shared" si="10"/>
        <v>1.2870373893703613E-25</v>
      </c>
      <c r="I51">
        <f t="shared" si="11"/>
        <v>0.38011699491917023</v>
      </c>
      <c r="J51">
        <v>0</v>
      </c>
      <c r="K51">
        <f t="shared" si="12"/>
        <v>0.46756103905561952</v>
      </c>
      <c r="M51">
        <v>40</v>
      </c>
      <c r="N51">
        <f t="shared" si="6"/>
        <v>175.35700000000008</v>
      </c>
      <c r="O51">
        <f t="shared" si="1"/>
        <v>8.7710613231655299E-2</v>
      </c>
      <c r="P51">
        <f t="shared" si="7"/>
        <v>2.0710759020905467E-3</v>
      </c>
      <c r="Q51">
        <f t="shared" si="2"/>
        <v>-30.694505563785075</v>
      </c>
      <c r="R51">
        <f t="shared" si="3"/>
        <v>175.4212264633106</v>
      </c>
      <c r="S51">
        <f t="shared" si="3"/>
        <v>4.1421518041810934</v>
      </c>
      <c r="T51">
        <f t="array" ref="T51">EXP(SUMPRODUCT(TRANSPOSE(N$3:N$9),E51:K51))</f>
        <v>0.88781498281597759</v>
      </c>
      <c r="U51">
        <f t="shared" si="9"/>
        <v>35.93935125485033</v>
      </c>
      <c r="V51">
        <f t="shared" si="4"/>
        <v>3.6626118894893547E-2</v>
      </c>
      <c r="W51">
        <f t="shared" si="5"/>
        <v>16.606567260296078</v>
      </c>
    </row>
    <row r="52" spans="1:23" x14ac:dyDescent="0.2">
      <c r="A52" s="1">
        <v>35078</v>
      </c>
      <c r="B52">
        <v>4283</v>
      </c>
      <c r="C52">
        <v>9017.9</v>
      </c>
      <c r="D52">
        <f t="shared" si="0"/>
        <v>4.2830000000000004</v>
      </c>
      <c r="E52">
        <f t="shared" si="0"/>
        <v>9.0178999999999991</v>
      </c>
      <c r="F52">
        <v>0</v>
      </c>
      <c r="G52">
        <v>0</v>
      </c>
      <c r="H52">
        <f t="shared" si="10"/>
        <v>2.3851753671522844E-26</v>
      </c>
      <c r="I52">
        <f t="shared" si="11"/>
        <v>0.36217056579517282</v>
      </c>
      <c r="J52">
        <v>0</v>
      </c>
      <c r="K52">
        <f t="shared" si="12"/>
        <v>0.4428486627500432</v>
      </c>
      <c r="M52">
        <v>41</v>
      </c>
      <c r="N52">
        <f t="shared" si="6"/>
        <v>179.64000000000007</v>
      </c>
      <c r="O52">
        <f t="shared" si="1"/>
        <v>8.9830788306732856E-2</v>
      </c>
      <c r="P52">
        <f t="shared" si="7"/>
        <v>2.1201750750775572E-3</v>
      </c>
      <c r="Q52">
        <f t="shared" si="2"/>
        <v>-26.367247065445021</v>
      </c>
      <c r="R52">
        <f t="shared" si="3"/>
        <v>179.66157661346571</v>
      </c>
      <c r="S52">
        <f t="shared" si="3"/>
        <v>4.2403501501551144</v>
      </c>
      <c r="T52">
        <f t="array" ref="T52">EXP(SUMPRODUCT(TRANSPOSE(N$3:N$9),E52:K52))</f>
        <v>0.91095427376426719</v>
      </c>
      <c r="U52">
        <f t="shared" si="9"/>
        <v>36.850305528614598</v>
      </c>
      <c r="V52">
        <f t="shared" si="4"/>
        <v>1.2011029539991393E-2</v>
      </c>
      <c r="W52">
        <f t="shared" si="5"/>
        <v>0.99579383247457276</v>
      </c>
    </row>
    <row r="53" spans="1:23" x14ac:dyDescent="0.2">
      <c r="A53" s="1">
        <v>35085</v>
      </c>
      <c r="B53">
        <v>4694</v>
      </c>
      <c r="C53">
        <v>8945.7999999999993</v>
      </c>
      <c r="D53">
        <f t="shared" si="0"/>
        <v>4.694</v>
      </c>
      <c r="E53">
        <f t="shared" si="0"/>
        <v>8.9457999999999984</v>
      </c>
      <c r="F53">
        <v>0</v>
      </c>
      <c r="G53">
        <v>0</v>
      </c>
      <c r="H53">
        <f t="shared" si="10"/>
        <v>4.4202768148431271E-27</v>
      </c>
      <c r="I53">
        <f t="shared" si="11"/>
        <v>0.34507143979786453</v>
      </c>
      <c r="J53">
        <f>$P$8^(M53-$M$53)</f>
        <v>1</v>
      </c>
      <c r="K53">
        <f t="shared" si="12"/>
        <v>0.41944242936839821</v>
      </c>
      <c r="M53">
        <v>42</v>
      </c>
      <c r="N53">
        <f t="shared" si="6"/>
        <v>184.33400000000006</v>
      </c>
      <c r="O53">
        <f t="shared" si="1"/>
        <v>9.3817143208328013E-2</v>
      </c>
      <c r="P53">
        <f t="shared" si="7"/>
        <v>3.9863549015951572E-3</v>
      </c>
      <c r="Q53">
        <f t="shared" si="2"/>
        <v>-25.933777445250758</v>
      </c>
      <c r="R53">
        <f t="shared" si="3"/>
        <v>187.63428641665604</v>
      </c>
      <c r="S53">
        <f t="shared" si="3"/>
        <v>7.9727098031903143</v>
      </c>
      <c r="T53">
        <f t="array" ref="T53">EXP(SUMPRODUCT(TRANSPOSE(N$3:N$9),E53:K53))</f>
        <v>1.718541628167946</v>
      </c>
      <c r="U53">
        <f t="shared" si="9"/>
        <v>38.568847156782546</v>
      </c>
      <c r="V53">
        <f t="shared" si="4"/>
        <v>1.7903839859472359</v>
      </c>
      <c r="W53">
        <f t="shared" si="5"/>
        <v>69.84895192139571</v>
      </c>
    </row>
    <row r="54" spans="1:23" x14ac:dyDescent="0.2">
      <c r="A54" s="1">
        <v>35092</v>
      </c>
      <c r="B54">
        <v>5030</v>
      </c>
      <c r="C54">
        <v>9594.4</v>
      </c>
      <c r="D54">
        <f t="shared" si="0"/>
        <v>5.03</v>
      </c>
      <c r="E54">
        <f t="shared" si="0"/>
        <v>9.5944000000000003</v>
      </c>
      <c r="F54">
        <v>0</v>
      </c>
      <c r="G54">
        <v>0</v>
      </c>
      <c r="H54">
        <f t="shared" si="10"/>
        <v>8.1917863939570944E-28</v>
      </c>
      <c r="I54">
        <f t="shared" si="11"/>
        <v>0.3287796132817547</v>
      </c>
      <c r="J54">
        <f t="shared" ref="J54:J63" si="13">$P$8^(M54-$M$53)</f>
        <v>0.999</v>
      </c>
      <c r="K54">
        <f t="shared" si="12"/>
        <v>0.39727330429755603</v>
      </c>
      <c r="M54">
        <v>43</v>
      </c>
      <c r="N54">
        <f t="shared" si="6"/>
        <v>189.36400000000006</v>
      </c>
      <c r="O54">
        <f t="shared" si="1"/>
        <v>9.7945424427908878E-2</v>
      </c>
      <c r="P54">
        <f t="shared" si="7"/>
        <v>4.1282812195808649E-3</v>
      </c>
      <c r="Q54">
        <f t="shared" si="2"/>
        <v>-27.614167464970773</v>
      </c>
      <c r="R54">
        <f t="shared" si="3"/>
        <v>195.89084885581775</v>
      </c>
      <c r="S54">
        <f t="shared" si="3"/>
        <v>8.2565624391617298</v>
      </c>
      <c r="T54">
        <f t="array" ref="T54">EXP(SUMPRODUCT(TRANSPOSE(N$3:N$9),E54:K54))</f>
        <v>1.7877199012345719</v>
      </c>
      <c r="U54">
        <f t="shared" si="9"/>
        <v>40.35656705801712</v>
      </c>
      <c r="V54">
        <f t="shared" si="4"/>
        <v>3.4467210535358821</v>
      </c>
      <c r="W54">
        <f t="shared" si="5"/>
        <v>64.146370559875336</v>
      </c>
    </row>
    <row r="55" spans="1:23" x14ac:dyDescent="0.2">
      <c r="A55" s="1">
        <v>35099</v>
      </c>
      <c r="B55">
        <v>5580</v>
      </c>
      <c r="C55">
        <v>9960.7000000000007</v>
      </c>
      <c r="D55">
        <f t="shared" si="0"/>
        <v>5.58</v>
      </c>
      <c r="E55">
        <f t="shared" si="0"/>
        <v>9.960700000000001</v>
      </c>
      <c r="F55">
        <v>0</v>
      </c>
      <c r="G55">
        <v>0</v>
      </c>
      <c r="H55">
        <f t="shared" si="10"/>
        <v>1.5181258354427768E-28</v>
      </c>
      <c r="I55">
        <f t="shared" si="11"/>
        <v>0.31325697128983077</v>
      </c>
      <c r="J55">
        <f t="shared" si="13"/>
        <v>0.99800100000000003</v>
      </c>
      <c r="K55">
        <f t="shared" si="12"/>
        <v>0.37627590166582597</v>
      </c>
      <c r="M55">
        <v>44</v>
      </c>
      <c r="N55">
        <f t="shared" si="6"/>
        <v>194.94400000000007</v>
      </c>
      <c r="O55">
        <f t="shared" si="1"/>
        <v>0.10217654396455678</v>
      </c>
      <c r="P55">
        <f t="shared" si="7"/>
        <v>4.2311195366478982E-3</v>
      </c>
      <c r="Q55">
        <f t="shared" si="2"/>
        <v>-30.496310695277081</v>
      </c>
      <c r="R55">
        <f t="shared" si="3"/>
        <v>204.35308792911354</v>
      </c>
      <c r="S55">
        <f t="shared" si="3"/>
        <v>8.4622390732957964</v>
      </c>
      <c r="T55">
        <f t="array" ref="T55">EXP(SUMPRODUCT(TRANSPOSE(N$3:N$9),E55:K55))</f>
        <v>1.8407696384583425</v>
      </c>
      <c r="U55">
        <f t="shared" si="9"/>
        <v>42.19733669647546</v>
      </c>
      <c r="V55">
        <f t="shared" si="4"/>
        <v>4.826559385830528</v>
      </c>
      <c r="W55">
        <f t="shared" si="5"/>
        <v>51.65302998737986</v>
      </c>
    </row>
    <row r="56" spans="1:23" x14ac:dyDescent="0.2">
      <c r="A56" s="1">
        <v>35106</v>
      </c>
      <c r="B56">
        <v>6933</v>
      </c>
      <c r="C56">
        <v>10371.700000000001</v>
      </c>
      <c r="D56">
        <f t="shared" si="0"/>
        <v>6.9329999999999998</v>
      </c>
      <c r="E56">
        <f t="shared" si="0"/>
        <v>10.371700000000001</v>
      </c>
      <c r="F56">
        <v>0</v>
      </c>
      <c r="G56">
        <v>0</v>
      </c>
      <c r="H56">
        <f t="shared" si="10"/>
        <v>2.8134352403756051E-29</v>
      </c>
      <c r="I56">
        <f t="shared" si="11"/>
        <v>0.29846719838308006</v>
      </c>
      <c r="J56">
        <f t="shared" si="13"/>
        <v>0.997002999</v>
      </c>
      <c r="K56">
        <f t="shared" si="12"/>
        <v>0.35638829149311485</v>
      </c>
      <c r="M56">
        <v>45</v>
      </c>
      <c r="N56">
        <f t="shared" si="6"/>
        <v>201.87700000000007</v>
      </c>
      <c r="O56">
        <f t="shared" si="1"/>
        <v>0.10651487704286611</v>
      </c>
      <c r="P56">
        <f t="shared" si="7"/>
        <v>4.338333078309331E-3</v>
      </c>
      <c r="Q56">
        <f t="shared" si="2"/>
        <v>-37.71735785501793</v>
      </c>
      <c r="R56">
        <f t="shared" si="3"/>
        <v>213.02975408573221</v>
      </c>
      <c r="S56">
        <f t="shared" si="3"/>
        <v>8.676666156618662</v>
      </c>
      <c r="T56">
        <f t="array" ref="T56">EXP(SUMPRODUCT(TRANSPOSE(N$3:N$9),E56:K56))</f>
        <v>1.8964496925139491</v>
      </c>
      <c r="U56">
        <f t="shared" si="9"/>
        <v>44.093786388989407</v>
      </c>
      <c r="V56">
        <f t="shared" si="4"/>
        <v>5.5245293350565623</v>
      </c>
      <c r="W56">
        <f t="shared" si="5"/>
        <v>25.150240251242781</v>
      </c>
    </row>
    <row r="57" spans="1:23" x14ac:dyDescent="0.2">
      <c r="A57" s="1">
        <v>35113</v>
      </c>
      <c r="B57">
        <v>8967</v>
      </c>
      <c r="C57">
        <v>9660.7000000000007</v>
      </c>
      <c r="D57">
        <f t="shared" si="0"/>
        <v>8.9670000000000005</v>
      </c>
      <c r="E57">
        <f t="shared" si="0"/>
        <v>9.6607000000000003</v>
      </c>
      <c r="F57">
        <v>0</v>
      </c>
      <c r="G57">
        <v>0</v>
      </c>
      <c r="H57">
        <f t="shared" si="10"/>
        <v>5.2139405489260551E-30</v>
      </c>
      <c r="I57">
        <f t="shared" si="11"/>
        <v>0.28437569368001092</v>
      </c>
      <c r="J57">
        <f t="shared" si="13"/>
        <v>0.99600599600100004</v>
      </c>
      <c r="K57">
        <f t="shared" si="12"/>
        <v>0.337551817033934</v>
      </c>
      <c r="M57">
        <v>46</v>
      </c>
      <c r="N57">
        <f t="shared" si="6"/>
        <v>210.84400000000008</v>
      </c>
      <c r="O57">
        <f t="shared" si="1"/>
        <v>0.11079842315242983</v>
      </c>
      <c r="P57">
        <f t="shared" si="7"/>
        <v>4.2835461095637184E-3</v>
      </c>
      <c r="Q57">
        <f t="shared" si="2"/>
        <v>-48.896818594713238</v>
      </c>
      <c r="R57">
        <f t="shared" si="3"/>
        <v>221.59684630485964</v>
      </c>
      <c r="S57">
        <f t="shared" si="3"/>
        <v>8.5670922191274368</v>
      </c>
      <c r="T57">
        <f t="array" ref="T57">EXP(SUMPRODUCT(TRANSPOSE(N$3:N$9),E57:K57))</f>
        <v>1.8815632992881137</v>
      </c>
      <c r="U57">
        <f t="shared" si="9"/>
        <v>45.975349688277518</v>
      </c>
      <c r="V57">
        <f t="shared" si="4"/>
        <v>5.0999062362977154</v>
      </c>
      <c r="W57">
        <f t="shared" si="5"/>
        <v>4.4597722858543962</v>
      </c>
    </row>
    <row r="58" spans="1:23" x14ac:dyDescent="0.2">
      <c r="A58" s="1">
        <v>35120</v>
      </c>
      <c r="B58">
        <v>9443</v>
      </c>
      <c r="C58">
        <v>10335.700000000001</v>
      </c>
      <c r="D58">
        <f t="shared" si="0"/>
        <v>9.4429999999999996</v>
      </c>
      <c r="E58">
        <f t="shared" si="0"/>
        <v>10.335700000000001</v>
      </c>
      <c r="F58">
        <v>0</v>
      </c>
      <c r="G58">
        <v>0</v>
      </c>
      <c r="H58">
        <f t="shared" si="10"/>
        <v>9.6626272599421922E-31</v>
      </c>
      <c r="I58">
        <f t="shared" si="11"/>
        <v>0.27094948990740358</v>
      </c>
      <c r="J58">
        <f t="shared" si="13"/>
        <v>0.99500999000499901</v>
      </c>
      <c r="K58">
        <f t="shared" si="12"/>
        <v>0.31971092177452104</v>
      </c>
      <c r="M58">
        <v>47</v>
      </c>
      <c r="N58">
        <f t="shared" si="6"/>
        <v>220.28700000000009</v>
      </c>
      <c r="O58">
        <f t="shared" si="1"/>
        <v>0.11522073383314269</v>
      </c>
      <c r="P58">
        <f t="shared" si="7"/>
        <v>4.4223106807128598E-3</v>
      </c>
      <c r="Q58">
        <f t="shared" si="2"/>
        <v>-51.191380642351675</v>
      </c>
      <c r="R58">
        <f t="shared" si="3"/>
        <v>230.44146766628538</v>
      </c>
      <c r="S58">
        <f t="shared" si="3"/>
        <v>8.8446213614257196</v>
      </c>
      <c r="T58">
        <f t="array" ref="T58">EXP(SUMPRODUCT(TRANSPOSE(N$3:N$9),E58:K58))</f>
        <v>1.9520566067799363</v>
      </c>
      <c r="U58">
        <f t="shared" si="9"/>
        <v>47.927406295057452</v>
      </c>
      <c r="V58">
        <f t="shared" si="4"/>
        <v>4.6096536183638985</v>
      </c>
      <c r="W58">
        <f t="shared" si="5"/>
        <v>6.3367429691229482</v>
      </c>
    </row>
    <row r="59" spans="1:23" x14ac:dyDescent="0.2">
      <c r="A59" s="1">
        <v>35127</v>
      </c>
      <c r="B59">
        <v>9011</v>
      </c>
      <c r="C59">
        <v>8846.4</v>
      </c>
      <c r="D59">
        <f t="shared" si="0"/>
        <v>9.0109999999999992</v>
      </c>
      <c r="E59">
        <f t="shared" si="0"/>
        <v>8.8463999999999992</v>
      </c>
      <c r="F59">
        <v>0</v>
      </c>
      <c r="G59">
        <v>0</v>
      </c>
      <c r="H59">
        <f t="shared" si="10"/>
        <v>1.790706370516809E-31</v>
      </c>
      <c r="I59">
        <f t="shared" si="11"/>
        <v>0.25815717627291213</v>
      </c>
      <c r="J59">
        <f t="shared" si="13"/>
        <v>0.99401498001499411</v>
      </c>
      <c r="K59">
        <f t="shared" si="12"/>
        <v>0.30281298557382152</v>
      </c>
      <c r="M59">
        <v>48</v>
      </c>
      <c r="N59">
        <f t="shared" si="6"/>
        <v>229.29800000000009</v>
      </c>
      <c r="O59">
        <f t="shared" si="1"/>
        <v>0.11946998560762889</v>
      </c>
      <c r="P59">
        <f t="shared" si="7"/>
        <v>4.2492517744862068E-3</v>
      </c>
      <c r="Q59">
        <f t="shared" si="2"/>
        <v>-49.209182417474032</v>
      </c>
      <c r="R59">
        <f t="shared" si="3"/>
        <v>238.9399712152578</v>
      </c>
      <c r="S59">
        <f t="shared" si="3"/>
        <v>8.4985035489724137</v>
      </c>
      <c r="T59">
        <f t="array" ref="T59">EXP(SUMPRODUCT(TRANSPOSE(N$3:N$9),E59:K59))</f>
        <v>1.8848868811914428</v>
      </c>
      <c r="U59">
        <f t="shared" si="9"/>
        <v>49.812293176248893</v>
      </c>
      <c r="V59">
        <f t="shared" si="4"/>
        <v>4.2049957763511712</v>
      </c>
      <c r="W59">
        <f t="shared" si="5"/>
        <v>5.6874536791431094</v>
      </c>
    </row>
    <row r="60" spans="1:23" x14ac:dyDescent="0.2">
      <c r="A60" s="1">
        <v>35134</v>
      </c>
      <c r="B60">
        <v>10025</v>
      </c>
      <c r="C60">
        <v>8282.4</v>
      </c>
      <c r="D60">
        <f t="shared" si="0"/>
        <v>10.025</v>
      </c>
      <c r="E60">
        <f t="shared" si="0"/>
        <v>8.2823999999999991</v>
      </c>
      <c r="F60">
        <v>0</v>
      </c>
      <c r="G60">
        <v>0</v>
      </c>
      <c r="H60">
        <f t="shared" si="10"/>
        <v>3.3185894675902748E-32</v>
      </c>
      <c r="I60">
        <f t="shared" si="11"/>
        <v>0.24596882497907346</v>
      </c>
      <c r="J60">
        <f t="shared" si="13"/>
        <v>0.99302096503497905</v>
      </c>
      <c r="K60">
        <f t="shared" si="12"/>
        <v>0.28680816946504151</v>
      </c>
      <c r="M60">
        <v>49</v>
      </c>
      <c r="N60">
        <f t="shared" si="6"/>
        <v>239.32300000000009</v>
      </c>
      <c r="O60">
        <f t="shared" si="1"/>
        <v>0.12367613581116033</v>
      </c>
      <c r="P60">
        <f t="shared" si="7"/>
        <v>4.2061502035314335E-3</v>
      </c>
      <c r="Q60">
        <f t="shared" si="2"/>
        <v>-54.848855093369799</v>
      </c>
      <c r="R60">
        <f t="shared" si="3"/>
        <v>247.35227162232064</v>
      </c>
      <c r="S60">
        <f t="shared" si="3"/>
        <v>8.4123004070628671</v>
      </c>
      <c r="T60">
        <f t="array" ref="T60">EXP(SUMPRODUCT(TRANSPOSE(N$3:N$9),E60:K60))</f>
        <v>1.8747542002107451</v>
      </c>
      <c r="U60">
        <f t="shared" si="9"/>
        <v>51.687047376459638</v>
      </c>
      <c r="V60">
        <f t="shared" si="4"/>
        <v>3.3549937207541887</v>
      </c>
      <c r="W60">
        <f t="shared" si="5"/>
        <v>16.086778981916542</v>
      </c>
    </row>
    <row r="61" spans="1:23" x14ac:dyDescent="0.2">
      <c r="A61" s="1">
        <v>35141</v>
      </c>
      <c r="B61">
        <v>10601</v>
      </c>
      <c r="C61">
        <v>8033.3</v>
      </c>
      <c r="D61">
        <f t="shared" si="0"/>
        <v>10.601000000000001</v>
      </c>
      <c r="E61">
        <f t="shared" si="0"/>
        <v>8.0333000000000006</v>
      </c>
      <c r="F61">
        <v>0</v>
      </c>
      <c r="G61">
        <v>0</v>
      </c>
      <c r="H61">
        <f t="shared" si="10"/>
        <v>6.1501071508572738E-33</v>
      </c>
      <c r="I61">
        <f t="shared" si="11"/>
        <v>0.2343559212068059</v>
      </c>
      <c r="J61">
        <f t="shared" si="13"/>
        <v>0.9920279440699441</v>
      </c>
      <c r="K61">
        <f t="shared" si="12"/>
        <v>0.27164926866002714</v>
      </c>
      <c r="M61">
        <v>50</v>
      </c>
      <c r="N61">
        <f t="shared" si="6"/>
        <v>249.92400000000009</v>
      </c>
      <c r="O61">
        <f t="shared" si="1"/>
        <v>0.1278799363736024</v>
      </c>
      <c r="P61">
        <f t="shared" si="7"/>
        <v>4.2038005624420727E-3</v>
      </c>
      <c r="Q61">
        <f t="shared" si="2"/>
        <v>-58.006194196940612</v>
      </c>
      <c r="R61">
        <f t="shared" si="3"/>
        <v>255.75987274720481</v>
      </c>
      <c r="S61">
        <f t="shared" si="3"/>
        <v>8.4076011248841453</v>
      </c>
      <c r="T61">
        <f t="array" ref="T61">EXP(SUMPRODUCT(TRANSPOSE(N$3:N$9),E61:K61))</f>
        <v>1.8827262481807177</v>
      </c>
      <c r="U61">
        <f t="shared" si="9"/>
        <v>53.569773624640355</v>
      </c>
      <c r="V61">
        <f t="shared" si="4"/>
        <v>2.3350589568047551</v>
      </c>
      <c r="W61">
        <f t="shared" si="5"/>
        <v>20.69049028502835</v>
      </c>
    </row>
    <row r="62" spans="1:23" x14ac:dyDescent="0.2">
      <c r="A62" s="1">
        <v>35148</v>
      </c>
      <c r="B62">
        <v>11083</v>
      </c>
      <c r="C62">
        <v>6769.2</v>
      </c>
      <c r="D62">
        <f t="shared" si="0"/>
        <v>11.083</v>
      </c>
      <c r="E62">
        <f t="shared" si="0"/>
        <v>6.7691999999999997</v>
      </c>
      <c r="F62">
        <v>0</v>
      </c>
      <c r="G62">
        <v>0</v>
      </c>
      <c r="H62">
        <f t="shared" si="10"/>
        <v>1.1397558612301258E-33</v>
      </c>
      <c r="I62">
        <f t="shared" si="11"/>
        <v>0.22329129640458831</v>
      </c>
      <c r="J62">
        <f t="shared" si="13"/>
        <v>0.99103591612587416</v>
      </c>
      <c r="K62">
        <f t="shared" si="12"/>
        <v>0.25729157332292141</v>
      </c>
      <c r="M62">
        <v>51</v>
      </c>
      <c r="N62">
        <f t="shared" si="6"/>
        <v>261.00700000000012</v>
      </c>
      <c r="O62">
        <f t="shared" si="1"/>
        <v>0.13194130741789745</v>
      </c>
      <c r="P62">
        <f t="shared" si="7"/>
        <v>4.0613710442950479E-3</v>
      </c>
      <c r="Q62">
        <f t="shared" si="2"/>
        <v>-61.02559881143133</v>
      </c>
      <c r="R62">
        <f t="shared" si="3"/>
        <v>263.88261483579487</v>
      </c>
      <c r="S62">
        <f t="shared" si="3"/>
        <v>8.1227420885900958</v>
      </c>
      <c r="T62">
        <f t="array" ref="T62">EXP(SUMPRODUCT(TRANSPOSE(N$3:N$9),E62:K62))</f>
        <v>1.8275829428670167</v>
      </c>
      <c r="U62">
        <f t="shared" si="9"/>
        <v>55.397356567507373</v>
      </c>
      <c r="V62">
        <f t="shared" si="4"/>
        <v>1.1017385877753272</v>
      </c>
      <c r="W62">
        <f t="shared" si="5"/>
        <v>26.709897242713204</v>
      </c>
    </row>
    <row r="63" spans="1:23" x14ac:dyDescent="0.2">
      <c r="A63" s="1">
        <v>35155</v>
      </c>
      <c r="B63">
        <v>11136</v>
      </c>
      <c r="C63">
        <v>5454</v>
      </c>
      <c r="D63">
        <f t="shared" si="0"/>
        <v>11.135999999999999</v>
      </c>
      <c r="E63">
        <f t="shared" si="0"/>
        <v>5.4539999999999997</v>
      </c>
      <c r="F63">
        <v>0</v>
      </c>
      <c r="G63">
        <v>0</v>
      </c>
      <c r="H63">
        <f t="shared" si="10"/>
        <v>2.1122289276331545E-34</v>
      </c>
      <c r="I63">
        <f t="shared" si="11"/>
        <v>0.21274906472725288</v>
      </c>
      <c r="J63">
        <f t="shared" si="13"/>
        <v>0.99004488020974835</v>
      </c>
      <c r="K63">
        <f t="shared" si="12"/>
        <v>0.24369273670246158</v>
      </c>
      <c r="M63">
        <v>52</v>
      </c>
      <c r="N63">
        <f t="shared" si="6"/>
        <v>272.14300000000014</v>
      </c>
      <c r="O63">
        <f t="shared" si="1"/>
        <v>0.13585659882699075</v>
      </c>
      <c r="P63">
        <f t="shared" si="7"/>
        <v>3.9152914090933022E-3</v>
      </c>
      <c r="Q63">
        <f t="shared" si="2"/>
        <v>-61.725350411941449</v>
      </c>
      <c r="R63">
        <f t="shared" si="3"/>
        <v>271.71319765398152</v>
      </c>
      <c r="S63">
        <f t="shared" si="3"/>
        <v>7.8305828181866044</v>
      </c>
      <c r="T63">
        <f t="array" ref="T63">EXP(SUMPRODUCT(TRANSPOSE(N$3:N$9),E63:K63))</f>
        <v>1.7699674619923282</v>
      </c>
      <c r="U63">
        <f t="shared" si="9"/>
        <v>57.167324029499703</v>
      </c>
      <c r="V63">
        <f t="shared" si="4"/>
        <v>0.15793253768005</v>
      </c>
      <c r="W63">
        <f t="shared" si="5"/>
        <v>29.682266359674884</v>
      </c>
    </row>
    <row r="64" spans="1:23" x14ac:dyDescent="0.2">
      <c r="M64" s="3" t="s">
        <v>10</v>
      </c>
      <c r="Q64">
        <f>(B2-N63)*LN(1-O63)</f>
        <v>-252.29571867317608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L7" zoomScaleNormal="100" workbookViewId="0">
      <selection activeCell="Z8" sqref="Z8"/>
    </sheetView>
  </sheetViews>
  <sheetFormatPr defaultRowHeight="12.75" x14ac:dyDescent="0.2"/>
  <cols>
    <col min="1" max="1" width="10.140625" bestFit="1" customWidth="1"/>
    <col min="5" max="5" width="10" bestFit="1" customWidth="1"/>
    <col min="6" max="7" width="10" customWidth="1"/>
    <col min="8" max="8" width="12.140625" customWidth="1"/>
    <col min="9" max="11" width="10" customWidth="1"/>
    <col min="12" max="12" width="14.85546875" bestFit="1" customWidth="1"/>
    <col min="13" max="13" width="11" bestFit="1" customWidth="1"/>
    <col min="19" max="19" width="9.85546875" customWidth="1"/>
    <col min="20" max="20" width="10.28515625" customWidth="1"/>
  </cols>
  <sheetData>
    <row r="1" spans="1:25" x14ac:dyDescent="0.2">
      <c r="A1" s="2" t="s">
        <v>11</v>
      </c>
      <c r="B1">
        <v>2000000</v>
      </c>
      <c r="J1" s="2" t="s">
        <v>89</v>
      </c>
      <c r="K1" s="2" t="s">
        <v>90</v>
      </c>
      <c r="M1" s="2" t="s">
        <v>13</v>
      </c>
      <c r="N1" s="2">
        <v>1322.3337067533425</v>
      </c>
    </row>
    <row r="2" spans="1:25" x14ac:dyDescent="0.2">
      <c r="A2" s="2" t="s">
        <v>12</v>
      </c>
      <c r="B2">
        <f>B1/1000</f>
        <v>2000</v>
      </c>
      <c r="I2" s="2" t="s">
        <v>87</v>
      </c>
      <c r="J2">
        <f>CORREL(R12:R63,N12:N63)</f>
        <v>0.99314355606124594</v>
      </c>
      <c r="K2">
        <f>CORREL(S12:S63,D12:D63)</f>
        <v>0.62170649403522016</v>
      </c>
      <c r="M2" s="2" t="s">
        <v>14</v>
      </c>
      <c r="N2">
        <v>517681.76748787711</v>
      </c>
    </row>
    <row r="3" spans="1:25" x14ac:dyDescent="0.2">
      <c r="I3" s="2" t="s">
        <v>88</v>
      </c>
      <c r="J3">
        <f>AVERAGE(V12:V63)</f>
        <v>3.0274052741606061</v>
      </c>
      <c r="K3">
        <f>AVERAGE(W12:W63)</f>
        <v>19.412485511922267</v>
      </c>
      <c r="M3" s="2" t="s">
        <v>16</v>
      </c>
      <c r="N3">
        <v>3.2813905966807486E-2</v>
      </c>
    </row>
    <row r="4" spans="1:25" x14ac:dyDescent="0.2">
      <c r="M4" s="2" t="s">
        <v>22</v>
      </c>
      <c r="N4">
        <v>0.19307498548190777</v>
      </c>
    </row>
    <row r="5" spans="1:25" x14ac:dyDescent="0.2">
      <c r="M5" s="2" t="s">
        <v>23</v>
      </c>
      <c r="N5">
        <v>0.61059503577347607</v>
      </c>
    </row>
    <row r="6" spans="1:25" x14ac:dyDescent="0.2">
      <c r="M6" s="2" t="s">
        <v>35</v>
      </c>
      <c r="N6">
        <v>-5.4829698807303234E-2</v>
      </c>
      <c r="O6" s="2" t="s">
        <v>48</v>
      </c>
      <c r="P6">
        <v>0.18532292743407783</v>
      </c>
    </row>
    <row r="7" spans="1:25" x14ac:dyDescent="0.2">
      <c r="M7" s="2" t="s">
        <v>36</v>
      </c>
      <c r="N7">
        <v>-0.37151833822761549</v>
      </c>
      <c r="O7" s="2" t="s">
        <v>49</v>
      </c>
      <c r="P7" s="2">
        <v>0.95278709091180314</v>
      </c>
    </row>
    <row r="8" spans="1:25" x14ac:dyDescent="0.2">
      <c r="M8" s="2" t="s">
        <v>37</v>
      </c>
      <c r="N8">
        <v>0</v>
      </c>
      <c r="O8" s="2" t="s">
        <v>50</v>
      </c>
      <c r="P8">
        <v>0.999</v>
      </c>
    </row>
    <row r="9" spans="1:25" x14ac:dyDescent="0.2">
      <c r="M9" s="2" t="s">
        <v>38</v>
      </c>
      <c r="N9">
        <v>-0.57496412140591335</v>
      </c>
      <c r="O9" s="2" t="s">
        <v>51</v>
      </c>
      <c r="P9">
        <v>0.9471462028669233</v>
      </c>
    </row>
    <row r="10" spans="1:25" x14ac:dyDescent="0.2">
      <c r="Q10">
        <f>SUM(Q12:Q64)</f>
        <v>-1859.6323067073981</v>
      </c>
    </row>
    <row r="11" spans="1:25" x14ac:dyDescent="0.2">
      <c r="A11" t="s">
        <v>1</v>
      </c>
      <c r="B11" t="s">
        <v>2</v>
      </c>
      <c r="C11" t="s">
        <v>0</v>
      </c>
      <c r="D11" s="2" t="s">
        <v>27</v>
      </c>
      <c r="E11" s="2" t="s">
        <v>9</v>
      </c>
      <c r="F11" s="2" t="s">
        <v>20</v>
      </c>
      <c r="G11" s="2" t="s">
        <v>21</v>
      </c>
      <c r="H11" s="2" t="s">
        <v>32</v>
      </c>
      <c r="I11" s="2" t="s">
        <v>33</v>
      </c>
      <c r="J11" s="2" t="s">
        <v>34</v>
      </c>
      <c r="K11" s="2" t="s">
        <v>31</v>
      </c>
      <c r="M11" s="2" t="s">
        <v>1</v>
      </c>
      <c r="N11" s="2" t="s">
        <v>29</v>
      </c>
      <c r="O11" s="2" t="s">
        <v>6</v>
      </c>
      <c r="P11" s="2" t="s">
        <v>15</v>
      </c>
      <c r="Q11" s="2" t="s">
        <v>7</v>
      </c>
      <c r="R11" s="2" t="s">
        <v>28</v>
      </c>
      <c r="S11" s="2" t="s">
        <v>26</v>
      </c>
      <c r="T11" s="2" t="s">
        <v>17</v>
      </c>
      <c r="U11" s="2" t="s">
        <v>18</v>
      </c>
      <c r="V11" s="2" t="s">
        <v>91</v>
      </c>
      <c r="W11" s="2" t="s">
        <v>92</v>
      </c>
      <c r="X11" s="2" t="s">
        <v>111</v>
      </c>
      <c r="Y11" s="2" t="s">
        <v>110</v>
      </c>
    </row>
    <row r="12" spans="1:25" x14ac:dyDescent="0.2">
      <c r="A12" s="1">
        <v>34798</v>
      </c>
      <c r="B12">
        <v>5250</v>
      </c>
      <c r="C12">
        <v>1709.8</v>
      </c>
      <c r="D12">
        <f>B12/1000</f>
        <v>5.25</v>
      </c>
      <c r="E12">
        <f>C12/1000</f>
        <v>1.7098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1</v>
      </c>
      <c r="N12">
        <f>D12</f>
        <v>5.25</v>
      </c>
      <c r="O12">
        <f>1-($N$2/($N$2+U12))^$N$1</f>
        <v>2.6980959944885585E-3</v>
      </c>
      <c r="P12">
        <f>O12</f>
        <v>2.6980959944885585E-3</v>
      </c>
      <c r="Q12">
        <f>D12*LN(P12)</f>
        <v>-31.054846945288851</v>
      </c>
      <c r="R12">
        <f>$B$2*O12</f>
        <v>5.396191988977117</v>
      </c>
      <c r="S12">
        <f>$B$2*P12</f>
        <v>5.396191988977117</v>
      </c>
      <c r="T12">
        <f t="array" ref="T12">EXP(SUMPRODUCT(TRANSPOSE(N$3:N$9),E12:K12))</f>
        <v>1.0577089662351302</v>
      </c>
      <c r="U12">
        <f>T12</f>
        <v>1.0577089662351302</v>
      </c>
      <c r="V12">
        <f>100*ABS(R12-N12)/N12</f>
        <v>2.7846093138498484</v>
      </c>
      <c r="W12">
        <f>100*ABS(S12-D12)/D12</f>
        <v>2.7846093138498484</v>
      </c>
      <c r="X12">
        <f>1000*(R12-'Final model'!$R12)</f>
        <v>0</v>
      </c>
      <c r="Y12">
        <f>1000*(S12-'Final model'!$S12)</f>
        <v>0</v>
      </c>
    </row>
    <row r="13" spans="1:25" x14ac:dyDescent="0.2">
      <c r="A13" s="1">
        <v>34805</v>
      </c>
      <c r="B13">
        <v>5482</v>
      </c>
      <c r="C13">
        <v>2748</v>
      </c>
      <c r="D13">
        <f t="shared" ref="D13:E63" si="0">B13/1000</f>
        <v>5.4820000000000002</v>
      </c>
      <c r="E13">
        <f t="shared" si="0"/>
        <v>2.7480000000000002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2</v>
      </c>
      <c r="N13">
        <f>D13+N12</f>
        <v>10.731999999999999</v>
      </c>
      <c r="O13">
        <f t="shared" ref="O13:O63" si="1">1-($N$2/($N$2+U13))^$N$1</f>
        <v>5.4820246735838296E-3</v>
      </c>
      <c r="P13">
        <f>O13-O12</f>
        <v>2.7839286790952711E-3</v>
      </c>
      <c r="Q13">
        <f t="shared" ref="Q13:Q63" si="2">D13*LN(P13)</f>
        <v>-32.255496793595867</v>
      </c>
      <c r="R13">
        <f t="shared" ref="R13:S63" si="3">$B$2*O13</f>
        <v>10.964049347167659</v>
      </c>
      <c r="S13">
        <f t="shared" si="3"/>
        <v>5.5678573581905422</v>
      </c>
      <c r="T13">
        <f t="array" ref="T13">EXP(SUMPRODUCT(TRANSPOSE(N$3:N$9),E13:K13))</f>
        <v>1.0943631693654801</v>
      </c>
      <c r="U13">
        <f>T13+U12</f>
        <v>2.1520721356006103</v>
      </c>
      <c r="V13">
        <f t="shared" ref="V13:V63" si="4">100*ABS(R13-N13)/N13</f>
        <v>2.1622190380885193</v>
      </c>
      <c r="W13">
        <f t="shared" ref="W13:W63" si="5">100*ABS(S13-D13)/D13</f>
        <v>1.5661685186162342</v>
      </c>
      <c r="X13">
        <f>1000*(R13-'Final model'!$R13)</f>
        <v>0</v>
      </c>
      <c r="Y13">
        <f>1000*(S13-'Final model'!$S13)</f>
        <v>0</v>
      </c>
    </row>
    <row r="14" spans="1:25" x14ac:dyDescent="0.2">
      <c r="A14" s="1">
        <v>34812</v>
      </c>
      <c r="B14">
        <v>4980</v>
      </c>
      <c r="C14">
        <v>4595.8999999999996</v>
      </c>
      <c r="D14">
        <f t="shared" si="0"/>
        <v>4.9800000000000004</v>
      </c>
      <c r="E14">
        <f t="shared" si="0"/>
        <v>4.5958999999999994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3</v>
      </c>
      <c r="N14">
        <f t="shared" ref="N14:N63" si="6">D14+N13</f>
        <v>15.712</v>
      </c>
      <c r="O14">
        <f t="shared" si="1"/>
        <v>8.4314639282517811E-3</v>
      </c>
      <c r="P14">
        <f t="shared" ref="P14:P63" si="7">O14-O13</f>
        <v>2.9494392546679515E-3</v>
      </c>
      <c r="Q14">
        <f t="shared" si="2"/>
        <v>-29.014178245112308</v>
      </c>
      <c r="R14">
        <f t="shared" si="3"/>
        <v>16.862927856503561</v>
      </c>
      <c r="S14">
        <f t="shared" si="3"/>
        <v>5.8988785093359031</v>
      </c>
      <c r="T14">
        <f t="array" ref="T14">EXP(SUMPRODUCT(TRANSPOSE(N$3:N$9),E14:K14))</f>
        <v>1.1627750474288872</v>
      </c>
      <c r="U14">
        <f t="shared" ref="U14" si="8">T14+U13</f>
        <v>3.3148471830294977</v>
      </c>
      <c r="V14">
        <f t="shared" si="4"/>
        <v>7.3251518361988337</v>
      </c>
      <c r="W14">
        <f t="shared" si="5"/>
        <v>18.451375689475956</v>
      </c>
      <c r="X14">
        <f>1000*(R14-'Final model'!$R14)</f>
        <v>0</v>
      </c>
      <c r="Y14">
        <f>1000*(S14-'Final model'!$S14)</f>
        <v>0</v>
      </c>
    </row>
    <row r="15" spans="1:25" x14ac:dyDescent="0.2">
      <c r="A15" s="1">
        <v>34819</v>
      </c>
      <c r="B15">
        <v>5517</v>
      </c>
      <c r="C15">
        <v>6801.8</v>
      </c>
      <c r="D15">
        <f t="shared" si="0"/>
        <v>5.5170000000000003</v>
      </c>
      <c r="E15">
        <f t="shared" si="0"/>
        <v>6.8018000000000001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4</v>
      </c>
      <c r="N15">
        <f t="shared" si="6"/>
        <v>21.228999999999999</v>
      </c>
      <c r="O15">
        <f t="shared" si="1"/>
        <v>1.15925492057668E-2</v>
      </c>
      <c r="P15">
        <f t="shared" si="7"/>
        <v>3.1610852775150189E-3</v>
      </c>
      <c r="Q15">
        <f t="shared" si="2"/>
        <v>-31.760485552277459</v>
      </c>
      <c r="R15">
        <f t="shared" si="3"/>
        <v>23.185098411533602</v>
      </c>
      <c r="S15">
        <f t="shared" si="3"/>
        <v>6.3221705550300378</v>
      </c>
      <c r="T15">
        <f t="array" ref="T15">EXP(SUMPRODUCT(TRANSPOSE(N$3:N$9),E15:K15))</f>
        <v>1.2500625944306996</v>
      </c>
      <c r="U15">
        <f>T15+U14</f>
        <v>4.5649097774601977</v>
      </c>
      <c r="V15">
        <f t="shared" si="4"/>
        <v>9.2142748670856029</v>
      </c>
      <c r="W15">
        <f t="shared" si="5"/>
        <v>14.594354812942495</v>
      </c>
      <c r="X15">
        <f>1000*(R15-'Final model'!$R15)</f>
        <v>0</v>
      </c>
      <c r="Y15">
        <f>1000*(S15-'Final model'!$S15)</f>
        <v>0</v>
      </c>
    </row>
    <row r="16" spans="1:25" x14ac:dyDescent="0.2">
      <c r="A16" s="1">
        <v>34826</v>
      </c>
      <c r="B16">
        <v>6563</v>
      </c>
      <c r="C16">
        <v>8056.5</v>
      </c>
      <c r="D16">
        <f t="shared" si="0"/>
        <v>6.5629999999999997</v>
      </c>
      <c r="E16">
        <f t="shared" si="0"/>
        <v>8.0564999999999998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5</v>
      </c>
      <c r="N16">
        <f t="shared" si="6"/>
        <v>27.791999999999998</v>
      </c>
      <c r="O16">
        <f t="shared" si="1"/>
        <v>1.487576850051775E-2</v>
      </c>
      <c r="P16">
        <f t="shared" si="7"/>
        <v>3.2832192947509498E-3</v>
      </c>
      <c r="Q16">
        <f t="shared" si="2"/>
        <v>-37.53334313988676</v>
      </c>
      <c r="R16">
        <f t="shared" si="3"/>
        <v>29.751537001035501</v>
      </c>
      <c r="S16">
        <f t="shared" si="3"/>
        <v>6.5664385895018995</v>
      </c>
      <c r="T16">
        <f t="array" ref="T16">EXP(SUMPRODUCT(TRANSPOSE(N$3:N$9),E16:K16))</f>
        <v>1.3026038638969351</v>
      </c>
      <c r="U16">
        <f t="shared" ref="U16:U63" si="9">T16+U15</f>
        <v>5.8675136413571325</v>
      </c>
      <c r="V16">
        <f t="shared" si="4"/>
        <v>7.0507232334322945</v>
      </c>
      <c r="W16">
        <f t="shared" si="5"/>
        <v>5.2393562424193074E-2</v>
      </c>
      <c r="X16">
        <f>1000*(R16-'Final model'!$R16)</f>
        <v>0</v>
      </c>
      <c r="Y16">
        <f>1000*(S16-'Final model'!$S16)</f>
        <v>0</v>
      </c>
    </row>
    <row r="17" spans="1:25" x14ac:dyDescent="0.2">
      <c r="A17" s="1">
        <v>34833</v>
      </c>
      <c r="B17">
        <v>6555</v>
      </c>
      <c r="C17">
        <v>9496.5</v>
      </c>
      <c r="D17">
        <f t="shared" si="0"/>
        <v>6.5549999999999997</v>
      </c>
      <c r="E17">
        <f t="shared" si="0"/>
        <v>9.4964999999999993</v>
      </c>
      <c r="F17">
        <v>0</v>
      </c>
      <c r="G17">
        <v>0</v>
      </c>
      <c r="H17">
        <f>$P$6^(M17-$M$17)</f>
        <v>1</v>
      </c>
      <c r="I17">
        <v>0</v>
      </c>
      <c r="J17">
        <v>0</v>
      </c>
      <c r="K17">
        <v>0</v>
      </c>
      <c r="M17">
        <v>6</v>
      </c>
      <c r="N17">
        <f t="shared" si="6"/>
        <v>34.346999999999994</v>
      </c>
      <c r="O17">
        <f t="shared" si="1"/>
        <v>1.81234116636666E-2</v>
      </c>
      <c r="P17">
        <f t="shared" si="7"/>
        <v>3.24764316314885E-3</v>
      </c>
      <c r="Q17">
        <f t="shared" si="2"/>
        <v>-37.559007635769952</v>
      </c>
      <c r="R17">
        <f t="shared" si="3"/>
        <v>36.246823327333203</v>
      </c>
      <c r="S17">
        <f t="shared" si="3"/>
        <v>6.4952863262977001</v>
      </c>
      <c r="T17">
        <f t="array" ref="T17">EXP(SUMPRODUCT(TRANSPOSE(N$3:N$9),E17:K17))</f>
        <v>1.2927704604027752</v>
      </c>
      <c r="U17">
        <f t="shared" si="9"/>
        <v>7.1602841017599079</v>
      </c>
      <c r="V17">
        <f t="shared" si="4"/>
        <v>5.5312642365656659</v>
      </c>
      <c r="W17">
        <f t="shared" si="5"/>
        <v>0.91096374831883498</v>
      </c>
      <c r="X17">
        <f>1000*(R17-'Final model'!$R17)</f>
        <v>0</v>
      </c>
      <c r="Y17">
        <f>1000*(S17-'Final model'!$S17)</f>
        <v>0</v>
      </c>
    </row>
    <row r="18" spans="1:25" x14ac:dyDescent="0.2">
      <c r="A18" s="1">
        <v>34840</v>
      </c>
      <c r="B18">
        <v>6413</v>
      </c>
      <c r="C18">
        <v>9218.1</v>
      </c>
      <c r="D18">
        <f t="shared" si="0"/>
        <v>6.4130000000000003</v>
      </c>
      <c r="E18">
        <f t="shared" si="0"/>
        <v>9.2180999999999997</v>
      </c>
      <c r="F18">
        <v>0</v>
      </c>
      <c r="G18">
        <v>0</v>
      </c>
      <c r="H18">
        <f t="shared" ref="H18:H63" si="10">$P$6^(M18-$M$17)</f>
        <v>0.18532292743407783</v>
      </c>
      <c r="I18">
        <v>0</v>
      </c>
      <c r="J18">
        <v>0</v>
      </c>
      <c r="K18">
        <v>0</v>
      </c>
      <c r="M18">
        <v>7</v>
      </c>
      <c r="N18">
        <f t="shared" si="6"/>
        <v>40.759999999999991</v>
      </c>
      <c r="O18">
        <f t="shared" si="1"/>
        <v>2.1477225990279458E-2</v>
      </c>
      <c r="P18">
        <f t="shared" si="7"/>
        <v>3.3538143266128584E-3</v>
      </c>
      <c r="Q18">
        <f t="shared" si="2"/>
        <v>-36.539074186479468</v>
      </c>
      <c r="R18">
        <f t="shared" si="3"/>
        <v>42.954451980558915</v>
      </c>
      <c r="S18">
        <f t="shared" si="3"/>
        <v>6.7076286532257168</v>
      </c>
      <c r="T18">
        <f t="array" ref="T18">EXP(SUMPRODUCT(TRANSPOSE(N$3:N$9),E18:K18))</f>
        <v>1.3395324917036309</v>
      </c>
      <c r="U18">
        <f t="shared" si="9"/>
        <v>8.4998165934635388</v>
      </c>
      <c r="V18">
        <f t="shared" si="4"/>
        <v>5.3838370474949073</v>
      </c>
      <c r="W18">
        <f t="shared" si="5"/>
        <v>4.5942406553207</v>
      </c>
      <c r="X18">
        <f>1000*(R18-'Final model'!$R18)</f>
        <v>0</v>
      </c>
      <c r="Y18">
        <f>1000*(S18-'Final model'!$S18)</f>
        <v>0</v>
      </c>
    </row>
    <row r="19" spans="1:25" x14ac:dyDescent="0.2">
      <c r="A19" s="1">
        <v>34847</v>
      </c>
      <c r="B19">
        <v>6531</v>
      </c>
      <c r="C19">
        <v>8893.4</v>
      </c>
      <c r="D19">
        <f t="shared" si="0"/>
        <v>6.5309999999999997</v>
      </c>
      <c r="E19">
        <f t="shared" si="0"/>
        <v>8.8933999999999997</v>
      </c>
      <c r="F19">
        <v>0</v>
      </c>
      <c r="G19">
        <v>0</v>
      </c>
      <c r="H19">
        <f t="shared" si="10"/>
        <v>3.4344587432736474E-2</v>
      </c>
      <c r="I19">
        <v>0</v>
      </c>
      <c r="J19">
        <v>0</v>
      </c>
      <c r="K19">
        <v>0</v>
      </c>
      <c r="M19">
        <v>8</v>
      </c>
      <c r="N19">
        <f t="shared" si="6"/>
        <v>47.29099999999999</v>
      </c>
      <c r="O19">
        <f t="shared" si="1"/>
        <v>2.4811655614806027E-2</v>
      </c>
      <c r="P19">
        <f t="shared" si="7"/>
        <v>3.3344296245265692E-3</v>
      </c>
      <c r="Q19">
        <f t="shared" si="2"/>
        <v>-37.249255731786306</v>
      </c>
      <c r="R19">
        <f t="shared" si="3"/>
        <v>49.623311229612057</v>
      </c>
      <c r="S19">
        <f t="shared" si="3"/>
        <v>6.6688592490531384</v>
      </c>
      <c r="T19">
        <f t="array" ref="T19">EXP(SUMPRODUCT(TRANSPOSE(N$3:N$9),E19:K19))</f>
        <v>1.3363527677012912</v>
      </c>
      <c r="U19">
        <f t="shared" si="9"/>
        <v>9.8361693611648295</v>
      </c>
      <c r="V19">
        <f t="shared" si="4"/>
        <v>4.9318289518345297</v>
      </c>
      <c r="W19">
        <f t="shared" si="5"/>
        <v>2.1108444197387648</v>
      </c>
      <c r="X19">
        <f>1000*(R19-'Final model'!$R19)</f>
        <v>0</v>
      </c>
      <c r="Y19">
        <f>1000*(S19-'Final model'!$S19)</f>
        <v>0</v>
      </c>
    </row>
    <row r="20" spans="1:25" x14ac:dyDescent="0.2">
      <c r="A20" s="1">
        <v>34854</v>
      </c>
      <c r="B20">
        <v>6875</v>
      </c>
      <c r="C20">
        <v>8178.5</v>
      </c>
      <c r="D20">
        <f t="shared" si="0"/>
        <v>6.875</v>
      </c>
      <c r="E20">
        <f t="shared" si="0"/>
        <v>8.1784999999999997</v>
      </c>
      <c r="F20">
        <v>0</v>
      </c>
      <c r="G20">
        <v>0</v>
      </c>
      <c r="H20">
        <f t="shared" si="10"/>
        <v>6.3648394845503631E-3</v>
      </c>
      <c r="I20">
        <v>0</v>
      </c>
      <c r="J20">
        <v>0</v>
      </c>
      <c r="K20">
        <v>0</v>
      </c>
      <c r="M20">
        <v>9</v>
      </c>
      <c r="N20">
        <f t="shared" si="6"/>
        <v>54.16599999999999</v>
      </c>
      <c r="O20">
        <f t="shared" si="1"/>
        <v>2.8062770907299694E-2</v>
      </c>
      <c r="P20">
        <f t="shared" si="7"/>
        <v>3.251115292493667E-3</v>
      </c>
      <c r="Q20">
        <f t="shared" si="2"/>
        <v>-39.385205575290186</v>
      </c>
      <c r="R20">
        <f t="shared" si="3"/>
        <v>56.125541814599387</v>
      </c>
      <c r="S20">
        <f t="shared" si="3"/>
        <v>6.5022305849873341</v>
      </c>
      <c r="T20">
        <f t="array" ref="T20">EXP(SUMPRODUCT(TRANSPOSE(N$3:N$9),E20:K20))</f>
        <v>1.3073726959174659</v>
      </c>
      <c r="U20">
        <f t="shared" si="9"/>
        <v>11.143542057082296</v>
      </c>
      <c r="V20">
        <f t="shared" si="4"/>
        <v>3.6176601827703685</v>
      </c>
      <c r="W20">
        <f t="shared" si="5"/>
        <v>5.4221005820024137</v>
      </c>
      <c r="X20">
        <f>1000*(R20-'Final model'!$R20)</f>
        <v>0</v>
      </c>
      <c r="Y20">
        <f>1000*(S20-'Final model'!$S20)</f>
        <v>0</v>
      </c>
    </row>
    <row r="21" spans="1:25" x14ac:dyDescent="0.2">
      <c r="A21" s="1">
        <v>34861</v>
      </c>
      <c r="B21">
        <v>7565</v>
      </c>
      <c r="C21">
        <v>6640</v>
      </c>
      <c r="D21">
        <f t="shared" si="0"/>
        <v>7.5650000000000004</v>
      </c>
      <c r="E21">
        <f t="shared" si="0"/>
        <v>6.64</v>
      </c>
      <c r="F21">
        <v>0</v>
      </c>
      <c r="G21">
        <v>0</v>
      </c>
      <c r="H21">
        <f t="shared" si="10"/>
        <v>1.1795506859248802E-3</v>
      </c>
      <c r="I21">
        <v>0</v>
      </c>
      <c r="J21">
        <v>0</v>
      </c>
      <c r="K21">
        <v>0</v>
      </c>
      <c r="M21">
        <v>10</v>
      </c>
      <c r="N21">
        <f t="shared" si="6"/>
        <v>61.730999999999987</v>
      </c>
      <c r="O21">
        <f t="shared" si="1"/>
        <v>3.1144645546065775E-2</v>
      </c>
      <c r="P21">
        <f t="shared" si="7"/>
        <v>3.08187463876608E-3</v>
      </c>
      <c r="Q21">
        <f t="shared" si="2"/>
        <v>-43.742473255669957</v>
      </c>
      <c r="R21">
        <f t="shared" si="3"/>
        <v>62.289291092131549</v>
      </c>
      <c r="S21">
        <f t="shared" si="3"/>
        <v>6.1637492775321601</v>
      </c>
      <c r="T21">
        <f t="array" ref="T21">EXP(SUMPRODUCT(TRANSPOSE(N$3:N$9),E21:K21))</f>
        <v>1.2433628208537815</v>
      </c>
      <c r="U21">
        <f t="shared" si="9"/>
        <v>12.386904877936077</v>
      </c>
      <c r="V21">
        <f t="shared" si="4"/>
        <v>0.90439340385148737</v>
      </c>
      <c r="W21">
        <f t="shared" si="5"/>
        <v>18.522811929515406</v>
      </c>
      <c r="X21">
        <f>1000*(R21-'Final model'!$R21)</f>
        <v>0</v>
      </c>
      <c r="Y21">
        <f>1000*(S21-'Final model'!$S21)</f>
        <v>0</v>
      </c>
    </row>
    <row r="22" spans="1:25" x14ac:dyDescent="0.2">
      <c r="A22" s="1">
        <v>34868</v>
      </c>
      <c r="B22">
        <v>7895</v>
      </c>
      <c r="C22">
        <v>5184.8</v>
      </c>
      <c r="D22">
        <f t="shared" si="0"/>
        <v>7.8949999999999996</v>
      </c>
      <c r="E22">
        <f t="shared" si="0"/>
        <v>5.1848000000000001</v>
      </c>
      <c r="F22">
        <v>0</v>
      </c>
      <c r="G22">
        <v>0</v>
      </c>
      <c r="H22">
        <f t="shared" si="10"/>
        <v>2.1859778617247329E-4</v>
      </c>
      <c r="I22">
        <v>0</v>
      </c>
      <c r="J22">
        <v>0</v>
      </c>
      <c r="K22">
        <v>0</v>
      </c>
      <c r="M22">
        <v>11</v>
      </c>
      <c r="N22">
        <f t="shared" si="6"/>
        <v>69.625999999999991</v>
      </c>
      <c r="O22">
        <f t="shared" si="1"/>
        <v>3.4073863980803476E-2</v>
      </c>
      <c r="P22">
        <f t="shared" si="7"/>
        <v>2.9292184347377015E-3</v>
      </c>
      <c r="Q22">
        <f t="shared" si="2"/>
        <v>-46.051690036952984</v>
      </c>
      <c r="R22">
        <f t="shared" si="3"/>
        <v>68.147727961606947</v>
      </c>
      <c r="S22">
        <f t="shared" si="3"/>
        <v>5.858436869475403</v>
      </c>
      <c r="T22">
        <f t="array" ref="T22">EXP(SUMPRODUCT(TRANSPOSE(N$3:N$9),E22:K22))</f>
        <v>1.1854489386303064</v>
      </c>
      <c r="U22">
        <f t="shared" si="9"/>
        <v>13.572353816566384</v>
      </c>
      <c r="V22">
        <f t="shared" si="4"/>
        <v>2.1231609433157788</v>
      </c>
      <c r="W22">
        <f t="shared" si="5"/>
        <v>25.795606466429344</v>
      </c>
      <c r="X22">
        <f>1000*(R22-'Final model'!$R22)</f>
        <v>0</v>
      </c>
      <c r="Y22">
        <f>1000*(S22-'Final model'!$S22)</f>
        <v>0</v>
      </c>
    </row>
    <row r="23" spans="1:25" x14ac:dyDescent="0.2">
      <c r="A23" s="1">
        <v>34875</v>
      </c>
      <c r="B23">
        <v>7538</v>
      </c>
      <c r="C23">
        <v>3885.7</v>
      </c>
      <c r="D23">
        <f t="shared" si="0"/>
        <v>7.5380000000000003</v>
      </c>
      <c r="E23">
        <f t="shared" si="0"/>
        <v>3.8856999999999999</v>
      </c>
      <c r="F23">
        <v>0</v>
      </c>
      <c r="G23">
        <v>0</v>
      </c>
      <c r="H23">
        <f t="shared" si="10"/>
        <v>4.0511181664091328E-5</v>
      </c>
      <c r="I23">
        <v>0</v>
      </c>
      <c r="J23">
        <v>0</v>
      </c>
      <c r="K23">
        <v>0</v>
      </c>
      <c r="M23">
        <v>12</v>
      </c>
      <c r="N23">
        <f t="shared" si="6"/>
        <v>77.163999999999987</v>
      </c>
      <c r="O23">
        <f t="shared" si="1"/>
        <v>3.6872549358477946E-2</v>
      </c>
      <c r="P23">
        <f t="shared" si="7"/>
        <v>2.7986853776744702E-3</v>
      </c>
      <c r="Q23">
        <f t="shared" si="2"/>
        <v>-44.31292810844927</v>
      </c>
      <c r="R23">
        <f t="shared" si="3"/>
        <v>73.745098716955894</v>
      </c>
      <c r="S23">
        <f t="shared" si="3"/>
        <v>5.5973707553489405</v>
      </c>
      <c r="T23">
        <f t="array" ref="T23">EXP(SUMPRODUCT(TRANSPOSE(N$3:N$9),E23:K23))</f>
        <v>1.1359880185580111</v>
      </c>
      <c r="U23">
        <f t="shared" si="9"/>
        <v>14.708341835124395</v>
      </c>
      <c r="V23">
        <f t="shared" si="4"/>
        <v>4.4306947320565202</v>
      </c>
      <c r="W23">
        <f t="shared" si="5"/>
        <v>25.744617201526399</v>
      </c>
      <c r="X23">
        <f>1000*(R23-'Final model'!$R23)</f>
        <v>0</v>
      </c>
      <c r="Y23">
        <f>1000*(S23-'Final model'!$S23)</f>
        <v>0</v>
      </c>
    </row>
    <row r="24" spans="1:25" x14ac:dyDescent="0.2">
      <c r="A24" s="1">
        <v>34882</v>
      </c>
      <c r="B24">
        <v>5296</v>
      </c>
      <c r="C24">
        <v>2590.5</v>
      </c>
      <c r="D24">
        <f t="shared" si="0"/>
        <v>5.2960000000000003</v>
      </c>
      <c r="E24">
        <f t="shared" si="0"/>
        <v>2.5905</v>
      </c>
      <c r="F24">
        <v>0</v>
      </c>
      <c r="G24">
        <v>0</v>
      </c>
      <c r="H24">
        <f t="shared" si="10"/>
        <v>7.5076507798031418E-6</v>
      </c>
      <c r="I24">
        <v>0</v>
      </c>
      <c r="J24">
        <v>0</v>
      </c>
      <c r="K24">
        <v>0</v>
      </c>
      <c r="M24">
        <v>13</v>
      </c>
      <c r="N24">
        <f t="shared" si="6"/>
        <v>82.46</v>
      </c>
      <c r="O24">
        <f t="shared" si="1"/>
        <v>3.9547170154962785E-2</v>
      </c>
      <c r="P24">
        <f t="shared" si="7"/>
        <v>2.674620796484839E-3</v>
      </c>
      <c r="Q24">
        <f t="shared" si="2"/>
        <v>-31.373226844465119</v>
      </c>
      <c r="R24">
        <f t="shared" si="3"/>
        <v>79.09434030992557</v>
      </c>
      <c r="S24">
        <f t="shared" si="3"/>
        <v>5.3492415929696779</v>
      </c>
      <c r="T24">
        <f t="array" ref="T24">EXP(SUMPRODUCT(TRANSPOSE(N$3:N$9),E24:K24))</f>
        <v>1.0887214343839475</v>
      </c>
      <c r="U24">
        <f t="shared" si="9"/>
        <v>15.797063269508342</v>
      </c>
      <c r="V24">
        <f t="shared" si="4"/>
        <v>4.081566444426902</v>
      </c>
      <c r="W24">
        <f t="shared" si="5"/>
        <v>1.0053170877960285</v>
      </c>
      <c r="X24">
        <f>1000*(R24-'Final model'!$R24)</f>
        <v>0</v>
      </c>
      <c r="Y24">
        <f>1000*(S24-'Final model'!$S24)</f>
        <v>0</v>
      </c>
    </row>
    <row r="25" spans="1:25" x14ac:dyDescent="0.2">
      <c r="A25" s="1">
        <v>34889</v>
      </c>
      <c r="B25">
        <v>4809</v>
      </c>
      <c r="C25">
        <v>1952.1</v>
      </c>
      <c r="D25">
        <f t="shared" si="0"/>
        <v>4.8090000000000002</v>
      </c>
      <c r="E25">
        <f t="shared" si="0"/>
        <v>1.9520999999999999</v>
      </c>
      <c r="F25">
        <v>0</v>
      </c>
      <c r="G25">
        <v>0</v>
      </c>
      <c r="H25">
        <f t="shared" si="10"/>
        <v>1.3913398206658553E-6</v>
      </c>
      <c r="I25">
        <v>0</v>
      </c>
      <c r="J25">
        <v>0</v>
      </c>
      <c r="K25">
        <v>0</v>
      </c>
      <c r="M25">
        <v>14</v>
      </c>
      <c r="N25">
        <f t="shared" si="6"/>
        <v>87.268999999999991</v>
      </c>
      <c r="O25">
        <f t="shared" si="1"/>
        <v>4.2159141922677335E-2</v>
      </c>
      <c r="P25">
        <f t="shared" si="7"/>
        <v>2.6119717677145493E-3</v>
      </c>
      <c r="Q25">
        <f t="shared" si="2"/>
        <v>-28.602248255181788</v>
      </c>
      <c r="R25">
        <f t="shared" si="3"/>
        <v>84.318283845354671</v>
      </c>
      <c r="S25">
        <f t="shared" si="3"/>
        <v>5.2239435354290986</v>
      </c>
      <c r="T25">
        <f t="array" ref="T25">EXP(SUMPRODUCT(TRANSPOSE(N$3:N$9),E25:K25))</f>
        <v>1.0661520478212596</v>
      </c>
      <c r="U25">
        <f t="shared" si="9"/>
        <v>16.863215317329601</v>
      </c>
      <c r="V25">
        <f t="shared" si="4"/>
        <v>3.3811733314754617</v>
      </c>
      <c r="W25">
        <f t="shared" si="5"/>
        <v>8.6284785907485642</v>
      </c>
      <c r="X25">
        <f>1000*(R25-'Final model'!$R25)</f>
        <v>0</v>
      </c>
      <c r="Y25">
        <f>1000*(S25-'Final model'!$S25)</f>
        <v>0</v>
      </c>
    </row>
    <row r="26" spans="1:25" x14ac:dyDescent="0.2">
      <c r="A26" s="1">
        <v>34896</v>
      </c>
      <c r="B26">
        <v>4154</v>
      </c>
      <c r="C26">
        <v>1406.1</v>
      </c>
      <c r="D26">
        <f t="shared" si="0"/>
        <v>4.1539999999999999</v>
      </c>
      <c r="E26">
        <f t="shared" si="0"/>
        <v>1.4060999999999999</v>
      </c>
      <c r="F26">
        <v>0</v>
      </c>
      <c r="G26">
        <v>0</v>
      </c>
      <c r="H26">
        <f t="shared" si="10"/>
        <v>2.5784716862140115E-7</v>
      </c>
      <c r="I26">
        <v>0</v>
      </c>
      <c r="J26">
        <v>0</v>
      </c>
      <c r="K26">
        <v>0</v>
      </c>
      <c r="M26">
        <v>15</v>
      </c>
      <c r="N26">
        <f t="shared" si="6"/>
        <v>91.422999999999988</v>
      </c>
      <c r="O26">
        <f t="shared" si="1"/>
        <v>4.4717812902175802E-2</v>
      </c>
      <c r="P26">
        <f t="shared" si="7"/>
        <v>2.5586709794984674E-3</v>
      </c>
      <c r="Q26">
        <f t="shared" si="2"/>
        <v>-24.792182380518518</v>
      </c>
      <c r="R26">
        <f t="shared" si="3"/>
        <v>89.435625804351602</v>
      </c>
      <c r="S26">
        <f t="shared" si="3"/>
        <v>5.1173419589969349</v>
      </c>
      <c r="T26">
        <f t="array" ref="T26">EXP(SUMPRODUCT(TRANSPOSE(N$3:N$9),E26:K26))</f>
        <v>1.0472206126893902</v>
      </c>
      <c r="U26">
        <f t="shared" si="9"/>
        <v>17.910435930018991</v>
      </c>
      <c r="V26">
        <f t="shared" si="4"/>
        <v>2.1738229938291083</v>
      </c>
      <c r="W26">
        <f t="shared" si="5"/>
        <v>23.190706764490493</v>
      </c>
      <c r="X26">
        <f>1000*(R26-'Final model'!$R26)</f>
        <v>0</v>
      </c>
      <c r="Y26">
        <f>1000*(S26-'Final model'!$S26)</f>
        <v>0</v>
      </c>
    </row>
    <row r="27" spans="1:25" x14ac:dyDescent="0.2">
      <c r="A27" s="1">
        <v>34903</v>
      </c>
      <c r="B27">
        <v>4730</v>
      </c>
      <c r="C27">
        <v>1088.5999999999999</v>
      </c>
      <c r="D27">
        <f t="shared" si="0"/>
        <v>4.7300000000000004</v>
      </c>
      <c r="E27">
        <f t="shared" si="0"/>
        <v>1.0886</v>
      </c>
      <c r="F27">
        <v>0</v>
      </c>
      <c r="G27">
        <v>0</v>
      </c>
      <c r="H27">
        <f t="shared" si="10"/>
        <v>4.7784992119506355E-8</v>
      </c>
      <c r="I27">
        <v>0</v>
      </c>
      <c r="J27">
        <v>0</v>
      </c>
      <c r="K27">
        <v>0</v>
      </c>
      <c r="M27">
        <v>16</v>
      </c>
      <c r="N27">
        <f t="shared" si="6"/>
        <v>96.152999999999992</v>
      </c>
      <c r="O27">
        <f t="shared" si="1"/>
        <v>4.7243230798653335E-2</v>
      </c>
      <c r="P27">
        <f t="shared" si="7"/>
        <v>2.5254178964775331E-3</v>
      </c>
      <c r="Q27">
        <f t="shared" si="2"/>
        <v>-28.29177947584153</v>
      </c>
      <c r="R27">
        <f t="shared" si="3"/>
        <v>94.486461597306672</v>
      </c>
      <c r="S27">
        <f t="shared" si="3"/>
        <v>5.0508357929550662</v>
      </c>
      <c r="T27">
        <f t="array" ref="T27">EXP(SUMPRODUCT(TRANSPOSE(N$3:N$9),E27:K27))</f>
        <v>1.0363668831025583</v>
      </c>
      <c r="U27">
        <f t="shared" si="9"/>
        <v>18.94680281312155</v>
      </c>
      <c r="V27">
        <f t="shared" si="4"/>
        <v>1.7332151910947342</v>
      </c>
      <c r="W27">
        <f t="shared" si="5"/>
        <v>6.7829977368935683</v>
      </c>
      <c r="X27">
        <f>1000*(R27-'Final model'!$R27)</f>
        <v>0</v>
      </c>
      <c r="Y27">
        <f>1000*(S27-'Final model'!$S27)</f>
        <v>0</v>
      </c>
    </row>
    <row r="28" spans="1:25" x14ac:dyDescent="0.2">
      <c r="A28" s="1">
        <v>34910</v>
      </c>
      <c r="B28">
        <v>4135</v>
      </c>
      <c r="C28">
        <v>596.5</v>
      </c>
      <c r="D28">
        <f t="shared" si="0"/>
        <v>4.1349999999999998</v>
      </c>
      <c r="E28">
        <f t="shared" si="0"/>
        <v>0.59650000000000003</v>
      </c>
      <c r="F28">
        <v>0</v>
      </c>
      <c r="G28">
        <v>0</v>
      </c>
      <c r="H28">
        <f t="shared" si="10"/>
        <v>8.8556546270012571E-9</v>
      </c>
      <c r="I28">
        <v>0</v>
      </c>
      <c r="J28">
        <v>0</v>
      </c>
      <c r="K28">
        <v>0</v>
      </c>
      <c r="M28">
        <v>17</v>
      </c>
      <c r="N28">
        <f t="shared" si="6"/>
        <v>100.288</v>
      </c>
      <c r="O28">
        <f t="shared" si="1"/>
        <v>4.9721674699724994E-2</v>
      </c>
      <c r="P28">
        <f t="shared" si="7"/>
        <v>2.4784439010716586E-3</v>
      </c>
      <c r="Q28">
        <f t="shared" si="2"/>
        <v>-24.81051429056496</v>
      </c>
      <c r="R28">
        <f t="shared" si="3"/>
        <v>99.443349399449986</v>
      </c>
      <c r="S28">
        <f t="shared" si="3"/>
        <v>4.9568878021433171</v>
      </c>
      <c r="T28">
        <f t="array" ref="T28">EXP(SUMPRODUCT(TRANSPOSE(N$3:N$9),E28:K28))</f>
        <v>1.0197663112439279</v>
      </c>
      <c r="U28">
        <f t="shared" si="9"/>
        <v>19.966569124365478</v>
      </c>
      <c r="V28">
        <f t="shared" si="4"/>
        <v>0.8422249925714056</v>
      </c>
      <c r="W28">
        <f t="shared" si="5"/>
        <v>19.876367645545763</v>
      </c>
      <c r="X28">
        <f>1000*(R28-'Final model'!$R28)</f>
        <v>0</v>
      </c>
      <c r="Y28">
        <f>1000*(S28-'Final model'!$S28)</f>
        <v>0</v>
      </c>
    </row>
    <row r="29" spans="1:25" x14ac:dyDescent="0.2">
      <c r="A29" s="1">
        <v>34917</v>
      </c>
      <c r="B29">
        <v>3915</v>
      </c>
      <c r="C29">
        <v>508.8</v>
      </c>
      <c r="D29">
        <f t="shared" si="0"/>
        <v>3.915</v>
      </c>
      <c r="E29">
        <f t="shared" si="0"/>
        <v>0.50880000000000003</v>
      </c>
      <c r="F29">
        <v>0</v>
      </c>
      <c r="G29">
        <v>0</v>
      </c>
      <c r="H29">
        <f t="shared" si="10"/>
        <v>1.6411558398210093E-9</v>
      </c>
      <c r="I29">
        <v>0</v>
      </c>
      <c r="J29">
        <v>0</v>
      </c>
      <c r="K29">
        <v>0</v>
      </c>
      <c r="M29">
        <v>18</v>
      </c>
      <c r="N29">
        <f t="shared" si="6"/>
        <v>104.203</v>
      </c>
      <c r="O29">
        <f t="shared" si="1"/>
        <v>5.2186572071292958E-2</v>
      </c>
      <c r="P29">
        <f t="shared" si="7"/>
        <v>2.4648973715679645E-3</v>
      </c>
      <c r="Q29">
        <f t="shared" si="2"/>
        <v>-23.511943992364682</v>
      </c>
      <c r="R29">
        <f t="shared" si="3"/>
        <v>104.37314414258591</v>
      </c>
      <c r="S29">
        <f t="shared" si="3"/>
        <v>4.929794743135929</v>
      </c>
      <c r="T29">
        <f t="array" ref="T29">EXP(SUMPRODUCT(TRANSPOSE(N$3:N$9),E29:K29))</f>
        <v>1.0168358676148839</v>
      </c>
      <c r="U29">
        <f t="shared" si="9"/>
        <v>20.983404991980361</v>
      </c>
      <c r="V29">
        <f t="shared" si="4"/>
        <v>0.16328142432167173</v>
      </c>
      <c r="W29">
        <f t="shared" si="5"/>
        <v>25.920683094148888</v>
      </c>
      <c r="X29">
        <f>1000*(R29-'Final model'!$R29)</f>
        <v>0</v>
      </c>
      <c r="Y29">
        <f>1000*(S29-'Final model'!$S29)</f>
        <v>0</v>
      </c>
    </row>
    <row r="30" spans="1:25" x14ac:dyDescent="0.2">
      <c r="A30" s="1">
        <v>34924</v>
      </c>
      <c r="B30">
        <v>3407</v>
      </c>
      <c r="C30">
        <v>321</v>
      </c>
      <c r="D30">
        <f t="shared" si="0"/>
        <v>3.407</v>
      </c>
      <c r="E30">
        <f t="shared" si="0"/>
        <v>0.32100000000000001</v>
      </c>
      <c r="F30">
        <v>0</v>
      </c>
      <c r="G30">
        <v>0</v>
      </c>
      <c r="H30">
        <f t="shared" si="10"/>
        <v>3.0414380461116198E-10</v>
      </c>
      <c r="I30">
        <v>0</v>
      </c>
      <c r="J30">
        <v>0</v>
      </c>
      <c r="K30">
        <v>0</v>
      </c>
      <c r="M30">
        <v>19</v>
      </c>
      <c r="N30">
        <f t="shared" si="6"/>
        <v>107.61</v>
      </c>
      <c r="O30">
        <f t="shared" si="1"/>
        <v>5.4629986705514777E-2</v>
      </c>
      <c r="P30">
        <f t="shared" si="7"/>
        <v>2.4434146342218188E-3</v>
      </c>
      <c r="Q30">
        <f t="shared" si="2"/>
        <v>-20.49092035571277</v>
      </c>
      <c r="R30">
        <f t="shared" si="3"/>
        <v>109.25997341102955</v>
      </c>
      <c r="S30">
        <f t="shared" si="3"/>
        <v>4.8868292684436376</v>
      </c>
      <c r="T30">
        <f t="array" ref="T30">EXP(SUMPRODUCT(TRANSPOSE(N$3:N$9),E30:K30))</f>
        <v>1.0105889339127692</v>
      </c>
      <c r="U30">
        <f t="shared" si="9"/>
        <v>21.993993925893129</v>
      </c>
      <c r="V30">
        <f t="shared" si="4"/>
        <v>1.5332900390572894</v>
      </c>
      <c r="W30">
        <f t="shared" si="5"/>
        <v>43.434965319742808</v>
      </c>
      <c r="X30">
        <f>1000*(R30-'Final model'!$R30)</f>
        <v>0</v>
      </c>
      <c r="Y30">
        <f>1000*(S30-'Final model'!$S30)</f>
        <v>0</v>
      </c>
    </row>
    <row r="31" spans="1:25" x14ac:dyDescent="0.2">
      <c r="A31" s="1">
        <v>34931</v>
      </c>
      <c r="B31">
        <v>3315</v>
      </c>
      <c r="C31">
        <v>207.4</v>
      </c>
      <c r="D31">
        <f t="shared" si="0"/>
        <v>3.3149999999999999</v>
      </c>
      <c r="E31">
        <f t="shared" si="0"/>
        <v>0.2074</v>
      </c>
      <c r="F31">
        <v>0</v>
      </c>
      <c r="G31">
        <v>0</v>
      </c>
      <c r="H31">
        <f t="shared" si="10"/>
        <v>5.6364820231478711E-11</v>
      </c>
      <c r="I31">
        <f>$P$7^(M31-$M$31)</f>
        <v>1</v>
      </c>
      <c r="J31">
        <v>0</v>
      </c>
      <c r="K31">
        <v>0</v>
      </c>
      <c r="M31">
        <v>20</v>
      </c>
      <c r="N31">
        <f t="shared" si="6"/>
        <v>110.925</v>
      </c>
      <c r="O31">
        <f t="shared" si="1"/>
        <v>5.630525151605037E-2</v>
      </c>
      <c r="P31">
        <f t="shared" si="7"/>
        <v>1.6752648105355927E-3</v>
      </c>
      <c r="Q31">
        <f t="shared" si="2"/>
        <v>-21.1887640606394</v>
      </c>
      <c r="R31">
        <f t="shared" si="3"/>
        <v>112.61050303210074</v>
      </c>
      <c r="S31">
        <f t="shared" si="3"/>
        <v>3.3505296210711855</v>
      </c>
      <c r="T31">
        <f t="array" ref="T31">EXP(SUMPRODUCT(TRANSPOSE(N$3:N$9),E31:K31))</f>
        <v>0.69439609852650908</v>
      </c>
      <c r="U31">
        <f t="shared" si="9"/>
        <v>22.68839002441964</v>
      </c>
      <c r="V31">
        <f t="shared" si="4"/>
        <v>1.51949788785282</v>
      </c>
      <c r="W31">
        <f t="shared" si="5"/>
        <v>1.0717834410614031</v>
      </c>
      <c r="X31">
        <f>1000*(R31-'Final model'!$R31)</f>
        <v>0</v>
      </c>
      <c r="Y31">
        <f>1000*(S31-'Final model'!$S31)</f>
        <v>0</v>
      </c>
    </row>
    <row r="32" spans="1:25" x14ac:dyDescent="0.2">
      <c r="A32" s="1">
        <v>34938</v>
      </c>
      <c r="B32">
        <v>3246</v>
      </c>
      <c r="C32">
        <v>115.5</v>
      </c>
      <c r="D32">
        <f t="shared" si="0"/>
        <v>3.246</v>
      </c>
      <c r="E32">
        <f t="shared" si="0"/>
        <v>0.11550000000000001</v>
      </c>
      <c r="F32">
        <v>0</v>
      </c>
      <c r="G32">
        <v>0</v>
      </c>
      <c r="H32">
        <f t="shared" si="10"/>
        <v>1.0445693489593172E-11</v>
      </c>
      <c r="I32">
        <f t="shared" ref="I32:I63" si="11">$P$7^(M32-$M$31)</f>
        <v>0.95278709091180314</v>
      </c>
      <c r="J32">
        <v>0</v>
      </c>
      <c r="K32">
        <v>0</v>
      </c>
      <c r="M32">
        <v>21</v>
      </c>
      <c r="N32">
        <f t="shared" si="6"/>
        <v>114.17099999999999</v>
      </c>
      <c r="O32">
        <f t="shared" si="1"/>
        <v>5.8001990469424114E-2</v>
      </c>
      <c r="P32">
        <f t="shared" si="7"/>
        <v>1.6967389533737443E-3</v>
      </c>
      <c r="Q32">
        <f t="shared" si="2"/>
        <v>-20.706386993274972</v>
      </c>
      <c r="R32">
        <f t="shared" si="3"/>
        <v>116.00398093884823</v>
      </c>
      <c r="S32">
        <f t="shared" si="3"/>
        <v>3.3934779067474885</v>
      </c>
      <c r="T32">
        <f t="array" ref="T32">EXP(SUMPRODUCT(TRANSPOSE(N$3:N$9),E32:K32))</f>
        <v>0.70455571200681322</v>
      </c>
      <c r="U32">
        <f t="shared" si="9"/>
        <v>23.392945736426451</v>
      </c>
      <c r="V32">
        <f t="shared" si="4"/>
        <v>1.6054698118158179</v>
      </c>
      <c r="W32">
        <f t="shared" si="5"/>
        <v>4.5433735904956407</v>
      </c>
      <c r="X32">
        <f>1000*(R32-'Final model'!$R32)</f>
        <v>0</v>
      </c>
      <c r="Y32">
        <f>1000*(S32-'Final model'!$S32)</f>
        <v>0</v>
      </c>
    </row>
    <row r="33" spans="1:25" x14ac:dyDescent="0.2">
      <c r="A33" s="1">
        <v>34945</v>
      </c>
      <c r="B33">
        <v>2656</v>
      </c>
      <c r="C33">
        <v>185</v>
      </c>
      <c r="D33">
        <f t="shared" si="0"/>
        <v>2.6560000000000001</v>
      </c>
      <c r="E33">
        <f t="shared" si="0"/>
        <v>0.185</v>
      </c>
      <c r="F33">
        <v>0</v>
      </c>
      <c r="G33">
        <v>0</v>
      </c>
      <c r="H33">
        <f t="shared" si="10"/>
        <v>1.9358264965704945E-12</v>
      </c>
      <c r="I33">
        <f t="shared" si="11"/>
        <v>0.90780324060817663</v>
      </c>
      <c r="J33">
        <v>0</v>
      </c>
      <c r="K33">
        <v>1</v>
      </c>
      <c r="M33">
        <v>22</v>
      </c>
      <c r="N33">
        <f t="shared" si="6"/>
        <v>116.827</v>
      </c>
      <c r="O33">
        <f t="shared" si="1"/>
        <v>5.8973717752095811E-2</v>
      </c>
      <c r="P33">
        <f t="shared" si="7"/>
        <v>9.7172728267169717E-4</v>
      </c>
      <c r="Q33">
        <f t="shared" si="2"/>
        <v>-18.423172332773117</v>
      </c>
      <c r="R33">
        <f t="shared" si="3"/>
        <v>117.94743550419162</v>
      </c>
      <c r="S33">
        <f t="shared" si="3"/>
        <v>1.9434545653433943</v>
      </c>
      <c r="T33">
        <f t="array" ref="T33">EXP(SUMPRODUCT(TRANSPOSE(N$3:N$9),E33:K33))</f>
        <v>0.40407325217563439</v>
      </c>
      <c r="U33">
        <f t="shared" si="9"/>
        <v>23.797018988602087</v>
      </c>
      <c r="V33">
        <f t="shared" si="4"/>
        <v>0.95905527334573237</v>
      </c>
      <c r="W33">
        <f t="shared" si="5"/>
        <v>26.827764859058949</v>
      </c>
      <c r="X33">
        <f>1000*(R33-'Final model'!$R33)</f>
        <v>0</v>
      </c>
      <c r="Y33">
        <f>1000*(S33-'Final model'!$S33)</f>
        <v>0</v>
      </c>
    </row>
    <row r="34" spans="1:25" x14ac:dyDescent="0.2">
      <c r="A34" s="1">
        <v>34952</v>
      </c>
      <c r="B34">
        <v>2224</v>
      </c>
      <c r="C34">
        <v>239.8</v>
      </c>
      <c r="D34">
        <f t="shared" si="0"/>
        <v>2.2240000000000002</v>
      </c>
      <c r="E34">
        <f t="shared" si="0"/>
        <v>0.23980000000000001</v>
      </c>
      <c r="F34">
        <v>0</v>
      </c>
      <c r="G34">
        <v>0</v>
      </c>
      <c r="H34">
        <f t="shared" si="10"/>
        <v>3.5875303334889885E-13</v>
      </c>
      <c r="I34">
        <f t="shared" si="11"/>
        <v>0.86494320873937225</v>
      </c>
      <c r="J34">
        <v>0</v>
      </c>
      <c r="K34">
        <v>1</v>
      </c>
      <c r="M34">
        <v>23</v>
      </c>
      <c r="N34">
        <f t="shared" si="6"/>
        <v>119.051</v>
      </c>
      <c r="O34">
        <f t="shared" si="1"/>
        <v>5.996178877163616E-2</v>
      </c>
      <c r="P34">
        <f t="shared" si="7"/>
        <v>9.8807101954034859E-4</v>
      </c>
      <c r="Q34">
        <f t="shared" si="2"/>
        <v>-15.389537301018851</v>
      </c>
      <c r="R34">
        <f t="shared" si="3"/>
        <v>119.92357754327232</v>
      </c>
      <c r="S34">
        <f t="shared" si="3"/>
        <v>1.9761420390806972</v>
      </c>
      <c r="T34">
        <f t="array" ref="T34">EXP(SUMPRODUCT(TRANSPOSE(N$3:N$9),E34:K34))</f>
        <v>0.41129785853862566</v>
      </c>
      <c r="U34">
        <f t="shared" si="9"/>
        <v>24.208316847140711</v>
      </c>
      <c r="V34">
        <f t="shared" si="4"/>
        <v>0.73294432073003501</v>
      </c>
      <c r="W34">
        <f t="shared" si="5"/>
        <v>11.144692487378732</v>
      </c>
      <c r="X34">
        <f>1000*(R34-'Final model'!$R34)</f>
        <v>0</v>
      </c>
      <c r="Y34">
        <f>1000*(S34-'Final model'!$S34)</f>
        <v>0</v>
      </c>
    </row>
    <row r="35" spans="1:25" x14ac:dyDescent="0.2">
      <c r="A35" s="1">
        <v>34959</v>
      </c>
      <c r="B35">
        <v>2324</v>
      </c>
      <c r="C35">
        <v>187.1</v>
      </c>
      <c r="D35">
        <f t="shared" si="0"/>
        <v>2.3239999999999998</v>
      </c>
      <c r="E35">
        <f t="shared" si="0"/>
        <v>0.18709999999999999</v>
      </c>
      <c r="F35">
        <v>0</v>
      </c>
      <c r="G35">
        <v>0</v>
      </c>
      <c r="H35">
        <f t="shared" si="10"/>
        <v>6.6485162366073279E-14</v>
      </c>
      <c r="I35">
        <f t="shared" si="11"/>
        <v>0.82410672365870707</v>
      </c>
      <c r="J35">
        <v>0</v>
      </c>
      <c r="K35">
        <v>1</v>
      </c>
      <c r="M35">
        <v>24</v>
      </c>
      <c r="N35">
        <f t="shared" si="6"/>
        <v>121.375</v>
      </c>
      <c r="O35">
        <f t="shared" si="1"/>
        <v>6.096217190226827E-2</v>
      </c>
      <c r="P35">
        <f t="shared" si="7"/>
        <v>1.0003831306321098E-3</v>
      </c>
      <c r="Q35">
        <f t="shared" si="2"/>
        <v>-16.052733043290822</v>
      </c>
      <c r="R35">
        <f t="shared" si="3"/>
        <v>121.92434380453653</v>
      </c>
      <c r="S35">
        <f t="shared" si="3"/>
        <v>2.0007662612642196</v>
      </c>
      <c r="T35">
        <f t="array" ref="T35">EXP(SUMPRODUCT(TRANSPOSE(N$3:N$9),E35:K35))</f>
        <v>0.41686393720843429</v>
      </c>
      <c r="U35">
        <f t="shared" si="9"/>
        <v>24.625180784349144</v>
      </c>
      <c r="V35">
        <f t="shared" si="4"/>
        <v>0.45260045687870959</v>
      </c>
      <c r="W35">
        <f t="shared" si="5"/>
        <v>13.908508551453538</v>
      </c>
      <c r="X35">
        <f>1000*(R35-'Final model'!$R35)</f>
        <v>0</v>
      </c>
      <c r="Y35">
        <f>1000*(S35-'Final model'!$S35)</f>
        <v>0</v>
      </c>
    </row>
    <row r="36" spans="1:25" x14ac:dyDescent="0.2">
      <c r="A36" s="1">
        <v>34966</v>
      </c>
      <c r="B36">
        <v>2194</v>
      </c>
      <c r="C36">
        <v>107.2</v>
      </c>
      <c r="D36">
        <f t="shared" si="0"/>
        <v>2.194</v>
      </c>
      <c r="E36">
        <f t="shared" si="0"/>
        <v>0.1072</v>
      </c>
      <c r="F36">
        <v>0</v>
      </c>
      <c r="G36">
        <v>0</v>
      </c>
      <c r="H36">
        <f t="shared" si="10"/>
        <v>1.2321224920610681E-14</v>
      </c>
      <c r="I36">
        <f t="shared" si="11"/>
        <v>0.78519824783563674</v>
      </c>
      <c r="J36">
        <v>0</v>
      </c>
      <c r="K36">
        <v>1</v>
      </c>
      <c r="M36">
        <v>25</v>
      </c>
      <c r="N36">
        <f t="shared" si="6"/>
        <v>123.569</v>
      </c>
      <c r="O36">
        <f t="shared" si="1"/>
        <v>6.1973378765910137E-2</v>
      </c>
      <c r="P36">
        <f t="shared" si="7"/>
        <v>1.011206863641867E-3</v>
      </c>
      <c r="Q36">
        <f t="shared" si="2"/>
        <v>-15.131163978861395</v>
      </c>
      <c r="R36">
        <f t="shared" si="3"/>
        <v>123.94675753182027</v>
      </c>
      <c r="S36">
        <f t="shared" si="3"/>
        <v>2.0224137272837339</v>
      </c>
      <c r="T36">
        <f t="array" ref="T36">EXP(SUMPRODUCT(TRANSPOSE(N$3:N$9),E36:K36))</f>
        <v>0.42182614905131799</v>
      </c>
      <c r="U36">
        <f t="shared" si="9"/>
        <v>25.047006933400461</v>
      </c>
      <c r="V36">
        <f t="shared" si="4"/>
        <v>0.3057057448229451</v>
      </c>
      <c r="W36">
        <f t="shared" si="5"/>
        <v>7.820705228635644</v>
      </c>
      <c r="X36">
        <f>1000*(R36-'Final model'!$R36)</f>
        <v>0</v>
      </c>
      <c r="Y36">
        <f>1000*(S36-'Final model'!$S36)</f>
        <v>0</v>
      </c>
    </row>
    <row r="37" spans="1:25" x14ac:dyDescent="0.2">
      <c r="A37" s="1">
        <v>34973</v>
      </c>
      <c r="B37">
        <v>2177</v>
      </c>
      <c r="C37">
        <v>246.2</v>
      </c>
      <c r="D37">
        <f t="shared" si="0"/>
        <v>2.177</v>
      </c>
      <c r="E37">
        <f t="shared" si="0"/>
        <v>0.2462</v>
      </c>
      <c r="F37">
        <v>0</v>
      </c>
      <c r="G37">
        <v>0</v>
      </c>
      <c r="H37">
        <f t="shared" si="10"/>
        <v>2.2834054718612844E-15</v>
      </c>
      <c r="I37">
        <f t="shared" si="11"/>
        <v>0.74812675434436138</v>
      </c>
      <c r="J37">
        <v>0</v>
      </c>
      <c r="K37">
        <f>$P$9^(M37-$M$37)</f>
        <v>1</v>
      </c>
      <c r="M37">
        <v>26</v>
      </c>
      <c r="N37">
        <f t="shared" si="6"/>
        <v>125.74600000000001</v>
      </c>
      <c r="O37">
        <f t="shared" si="1"/>
        <v>6.3002175790173309E-2</v>
      </c>
      <c r="P37">
        <f t="shared" si="7"/>
        <v>1.0287970242631728E-3</v>
      </c>
      <c r="Q37">
        <f t="shared" si="2"/>
        <v>-14.976377815994427</v>
      </c>
      <c r="R37">
        <f t="shared" si="3"/>
        <v>126.00435158034662</v>
      </c>
      <c r="S37">
        <f t="shared" si="3"/>
        <v>2.0575940485263455</v>
      </c>
      <c r="T37">
        <f t="array" ref="T37">EXP(SUMPRODUCT(TRANSPOSE(N$3:N$9),E37:K37))</f>
        <v>0.42963118556944191</v>
      </c>
      <c r="U37">
        <f t="shared" si="9"/>
        <v>25.476638118969902</v>
      </c>
      <c r="V37">
        <f t="shared" si="4"/>
        <v>0.2054551081916027</v>
      </c>
      <c r="W37">
        <f t="shared" si="5"/>
        <v>5.4848852307604279</v>
      </c>
      <c r="X37">
        <f>1000*(R37-'Final model'!$R37)</f>
        <v>0</v>
      </c>
      <c r="Y37">
        <f>1000*(S37-'Final model'!$S37)</f>
        <v>0</v>
      </c>
    </row>
    <row r="38" spans="1:25" x14ac:dyDescent="0.2">
      <c r="A38" s="1">
        <v>34980</v>
      </c>
      <c r="B38">
        <v>2366</v>
      </c>
      <c r="C38">
        <v>156.9</v>
      </c>
      <c r="D38">
        <f t="shared" si="0"/>
        <v>2.3660000000000001</v>
      </c>
      <c r="E38">
        <f t="shared" si="0"/>
        <v>0.15690000000000001</v>
      </c>
      <c r="F38">
        <v>0</v>
      </c>
      <c r="G38">
        <v>0</v>
      </c>
      <c r="H38">
        <f t="shared" si="10"/>
        <v>4.2316738656432504E-16</v>
      </c>
      <c r="I38">
        <f t="shared" si="11"/>
        <v>0.7128055139050532</v>
      </c>
      <c r="J38">
        <v>0</v>
      </c>
      <c r="K38">
        <f t="shared" ref="K38:K63" si="12">$P$9^(M38-$M$37)</f>
        <v>0.9471462028669233</v>
      </c>
      <c r="M38">
        <v>27</v>
      </c>
      <c r="N38">
        <f t="shared" si="6"/>
        <v>128.11200000000002</v>
      </c>
      <c r="O38">
        <f t="shared" si="1"/>
        <v>6.4072381080307994E-2</v>
      </c>
      <c r="P38">
        <f t="shared" si="7"/>
        <v>1.0702052901346848E-3</v>
      </c>
      <c r="Q38">
        <f t="shared" si="2"/>
        <v>-16.183214730708059</v>
      </c>
      <c r="R38">
        <f t="shared" si="3"/>
        <v>128.14476216061598</v>
      </c>
      <c r="S38">
        <f t="shared" si="3"/>
        <v>2.1404105802693696</v>
      </c>
      <c r="T38">
        <f t="array" ref="T38">EXP(SUMPRODUCT(TRANSPOSE(N$3:N$9),E38:K38))</f>
        <v>0.44742475416018329</v>
      </c>
      <c r="U38">
        <f t="shared" si="9"/>
        <v>25.924062873130087</v>
      </c>
      <c r="V38">
        <f t="shared" si="4"/>
        <v>2.5573061552360117E-2</v>
      </c>
      <c r="W38">
        <f t="shared" si="5"/>
        <v>9.5346331247096572</v>
      </c>
      <c r="X38">
        <f>1000*(R38-'Final model'!$R38)</f>
        <v>0</v>
      </c>
      <c r="Y38">
        <f>1000*(S38-'Final model'!$S38)</f>
        <v>0</v>
      </c>
    </row>
    <row r="39" spans="1:25" x14ac:dyDescent="0.2">
      <c r="A39" s="1">
        <v>34987</v>
      </c>
      <c r="B39">
        <v>2402</v>
      </c>
      <c r="C39">
        <v>170.7</v>
      </c>
      <c r="D39">
        <f t="shared" si="0"/>
        <v>2.4020000000000001</v>
      </c>
      <c r="E39">
        <f t="shared" si="0"/>
        <v>0.17069999999999999</v>
      </c>
      <c r="F39">
        <v>0</v>
      </c>
      <c r="G39">
        <v>0</v>
      </c>
      <c r="H39">
        <f t="shared" si="10"/>
        <v>7.842261887272877E-17</v>
      </c>
      <c r="I39">
        <f t="shared" si="11"/>
        <v>0.67915189197948855</v>
      </c>
      <c r="J39">
        <v>0</v>
      </c>
      <c r="K39">
        <f t="shared" si="12"/>
        <v>0.89708592960523104</v>
      </c>
      <c r="M39">
        <v>28</v>
      </c>
      <c r="N39">
        <f t="shared" si="6"/>
        <v>130.51400000000001</v>
      </c>
      <c r="O39">
        <f t="shared" si="1"/>
        <v>6.5186898018678829E-2</v>
      </c>
      <c r="P39">
        <f t="shared" si="7"/>
        <v>1.1145169383708353E-3</v>
      </c>
      <c r="Q39">
        <f t="shared" si="2"/>
        <v>-16.33200076539304</v>
      </c>
      <c r="R39">
        <f t="shared" si="3"/>
        <v>130.37379603735766</v>
      </c>
      <c r="S39">
        <f t="shared" si="3"/>
        <v>2.2290338767416706</v>
      </c>
      <c r="T39">
        <f t="array" ref="T39">EXP(SUMPRODUCT(TRANSPOSE(N$3:N$9),E39:K39))</f>
        <v>0.46649486236574822</v>
      </c>
      <c r="U39">
        <f t="shared" si="9"/>
        <v>26.390557735495836</v>
      </c>
      <c r="V39">
        <f t="shared" si="4"/>
        <v>0.10742446223573403</v>
      </c>
      <c r="W39">
        <f t="shared" si="5"/>
        <v>7.2009210349013104</v>
      </c>
      <c r="X39">
        <f>1000*(R39-'Final model'!$R39)</f>
        <v>0</v>
      </c>
      <c r="Y39">
        <f>1000*(S39-'Final model'!$S39)</f>
        <v>0</v>
      </c>
    </row>
    <row r="40" spans="1:25" x14ac:dyDescent="0.2">
      <c r="A40" s="1">
        <v>34994</v>
      </c>
      <c r="B40">
        <v>2485</v>
      </c>
      <c r="C40">
        <v>114.4</v>
      </c>
      <c r="D40">
        <f t="shared" si="0"/>
        <v>2.4849999999999999</v>
      </c>
      <c r="E40">
        <f t="shared" si="0"/>
        <v>0.1144</v>
      </c>
      <c r="F40">
        <v>0</v>
      </c>
      <c r="G40">
        <v>0</v>
      </c>
      <c r="H40">
        <f t="shared" si="10"/>
        <v>1.4533509306541056E-17</v>
      </c>
      <c r="I40">
        <f t="shared" si="11"/>
        <v>0.64708715544638407</v>
      </c>
      <c r="J40">
        <v>0</v>
      </c>
      <c r="K40">
        <f t="shared" si="12"/>
        <v>0.84967153187093858</v>
      </c>
      <c r="M40">
        <v>29</v>
      </c>
      <c r="N40">
        <f t="shared" si="6"/>
        <v>132.99900000000002</v>
      </c>
      <c r="O40">
        <f t="shared" si="1"/>
        <v>6.6342397576344636E-2</v>
      </c>
      <c r="P40">
        <f t="shared" si="7"/>
        <v>1.1554995576658067E-3</v>
      </c>
      <c r="Q40">
        <f t="shared" si="2"/>
        <v>-16.80660793997794</v>
      </c>
      <c r="R40">
        <f t="shared" si="3"/>
        <v>132.68479515268928</v>
      </c>
      <c r="S40">
        <f t="shared" si="3"/>
        <v>2.3109991153316134</v>
      </c>
      <c r="T40">
        <f t="array" ref="T40">EXP(SUMPRODUCT(TRANSPOSE(N$3:N$9),E40:K40))</f>
        <v>0.4842366818805604</v>
      </c>
      <c r="U40">
        <f t="shared" si="9"/>
        <v>26.874794417376396</v>
      </c>
      <c r="V40">
        <f t="shared" si="4"/>
        <v>0.23624602238418926</v>
      </c>
      <c r="W40">
        <f t="shared" si="5"/>
        <v>7.0020476727720915</v>
      </c>
      <c r="X40">
        <f>1000*(R40-'Final model'!$R40)</f>
        <v>0</v>
      </c>
      <c r="Y40">
        <f>1000*(S40-'Final model'!$S40)</f>
        <v>0</v>
      </c>
    </row>
    <row r="41" spans="1:25" x14ac:dyDescent="0.2">
      <c r="A41" s="1">
        <v>35001</v>
      </c>
      <c r="B41">
        <v>2588</v>
      </c>
      <c r="C41">
        <v>174.4</v>
      </c>
      <c r="D41">
        <f t="shared" si="0"/>
        <v>2.5880000000000001</v>
      </c>
      <c r="E41">
        <f t="shared" si="0"/>
        <v>0.1744</v>
      </c>
      <c r="F41">
        <v>0</v>
      </c>
      <c r="G41">
        <v>0</v>
      </c>
      <c r="H41">
        <f t="shared" si="10"/>
        <v>2.6933924905786027E-18</v>
      </c>
      <c r="I41">
        <f t="shared" si="11"/>
        <v>0.61653628840415409</v>
      </c>
      <c r="J41">
        <v>0</v>
      </c>
      <c r="K41">
        <f t="shared" si="12"/>
        <v>0.80476316509568158</v>
      </c>
      <c r="M41">
        <v>30</v>
      </c>
      <c r="N41">
        <f t="shared" si="6"/>
        <v>135.58700000000002</v>
      </c>
      <c r="O41">
        <f t="shared" si="1"/>
        <v>6.7542503756643724E-2</v>
      </c>
      <c r="P41">
        <f t="shared" si="7"/>
        <v>1.2001061802990876E-3</v>
      </c>
      <c r="Q41">
        <f t="shared" si="2"/>
        <v>-17.405193487641892</v>
      </c>
      <c r="R41">
        <f t="shared" si="3"/>
        <v>135.08500751328745</v>
      </c>
      <c r="S41">
        <f t="shared" si="3"/>
        <v>2.4002123605981751</v>
      </c>
      <c r="T41">
        <f t="array" ref="T41">EXP(SUMPRODUCT(TRANSPOSE(N$3:N$9),E41:K41))</f>
        <v>0.50356537291349235</v>
      </c>
      <c r="U41">
        <f t="shared" si="9"/>
        <v>27.378359790289888</v>
      </c>
      <c r="V41">
        <f t="shared" si="4"/>
        <v>0.37023644354736562</v>
      </c>
      <c r="W41">
        <f t="shared" si="5"/>
        <v>7.2560911669947821</v>
      </c>
      <c r="X41">
        <f>1000*(R41-'Final model'!$R41)</f>
        <v>0</v>
      </c>
      <c r="Y41">
        <f>1000*(S41-'Final model'!$S41)</f>
        <v>0</v>
      </c>
    </row>
    <row r="42" spans="1:25" x14ac:dyDescent="0.2">
      <c r="A42" s="1">
        <v>35008</v>
      </c>
      <c r="B42">
        <v>2453</v>
      </c>
      <c r="C42">
        <v>579.70000000000005</v>
      </c>
      <c r="D42">
        <f t="shared" si="0"/>
        <v>2.4529999999999998</v>
      </c>
      <c r="E42">
        <f t="shared" si="0"/>
        <v>0.57969999999999999</v>
      </c>
      <c r="F42">
        <v>0</v>
      </c>
      <c r="G42">
        <v>0</v>
      </c>
      <c r="H42">
        <f t="shared" si="10"/>
        <v>4.9914738108298857E-19</v>
      </c>
      <c r="I42">
        <f t="shared" si="11"/>
        <v>0.58742781667015431</v>
      </c>
      <c r="J42">
        <v>0</v>
      </c>
      <c r="K42">
        <f t="shared" si="12"/>
        <v>0.76222837602754168</v>
      </c>
      <c r="M42">
        <v>31</v>
      </c>
      <c r="N42">
        <f t="shared" si="6"/>
        <v>138.04000000000002</v>
      </c>
      <c r="O42">
        <f t="shared" si="1"/>
        <v>6.8800676691895268E-2</v>
      </c>
      <c r="P42">
        <f t="shared" si="7"/>
        <v>1.2581729352515447E-3</v>
      </c>
      <c r="Q42">
        <f t="shared" si="2"/>
        <v>-16.381366205268701</v>
      </c>
      <c r="R42">
        <f t="shared" si="3"/>
        <v>137.60135338379052</v>
      </c>
      <c r="S42">
        <f t="shared" si="3"/>
        <v>2.5163458705030894</v>
      </c>
      <c r="T42">
        <f t="array" ref="T42">EXP(SUMPRODUCT(TRANSPOSE(N$3:N$9),E42:K42))</f>
        <v>0.52862713018708329</v>
      </c>
      <c r="U42">
        <f t="shared" si="9"/>
        <v>27.906986920476971</v>
      </c>
      <c r="V42">
        <f t="shared" si="4"/>
        <v>0.31776776022130987</v>
      </c>
      <c r="W42">
        <f t="shared" si="5"/>
        <v>2.5823836324129474</v>
      </c>
      <c r="X42">
        <f>1000*(R42-'Final model'!$R42)</f>
        <v>0</v>
      </c>
      <c r="Y42">
        <f>1000*(S42-'Final model'!$S42)</f>
        <v>0</v>
      </c>
    </row>
    <row r="43" spans="1:25" x14ac:dyDescent="0.2">
      <c r="A43" s="1">
        <v>35015</v>
      </c>
      <c r="B43">
        <v>2169</v>
      </c>
      <c r="C43">
        <v>1443.5</v>
      </c>
      <c r="D43">
        <f t="shared" si="0"/>
        <v>2.169</v>
      </c>
      <c r="E43">
        <f t="shared" si="0"/>
        <v>1.4435</v>
      </c>
      <c r="F43">
        <v>0</v>
      </c>
      <c r="G43">
        <v>0</v>
      </c>
      <c r="H43">
        <f t="shared" si="10"/>
        <v>9.2503453883352671E-20</v>
      </c>
      <c r="I43">
        <f t="shared" si="11"/>
        <v>0.55969364056582849</v>
      </c>
      <c r="J43">
        <v>0</v>
      </c>
      <c r="K43">
        <f t="shared" si="12"/>
        <v>0.72194171207190749</v>
      </c>
      <c r="M43">
        <v>32</v>
      </c>
      <c r="N43">
        <f t="shared" si="6"/>
        <v>140.20900000000003</v>
      </c>
      <c r="O43">
        <f t="shared" si="1"/>
        <v>7.0137208561088182E-2</v>
      </c>
      <c r="P43">
        <f t="shared" si="7"/>
        <v>1.336531869192914E-3</v>
      </c>
      <c r="Q43">
        <f t="shared" si="2"/>
        <v>-14.353741797796665</v>
      </c>
      <c r="R43">
        <f t="shared" si="3"/>
        <v>140.27441712217637</v>
      </c>
      <c r="S43">
        <f t="shared" si="3"/>
        <v>2.673063738385828</v>
      </c>
      <c r="T43">
        <f t="array" ref="T43">EXP(SUMPRODUCT(TRANSPOSE(N$3:N$9),E43:K43))</f>
        <v>0.56233351604675408</v>
      </c>
      <c r="U43">
        <f t="shared" si="9"/>
        <v>28.469320436523724</v>
      </c>
      <c r="V43">
        <f t="shared" si="4"/>
        <v>4.6656863807845415E-2</v>
      </c>
      <c r="W43">
        <f t="shared" si="5"/>
        <v>23.239453129821481</v>
      </c>
      <c r="X43">
        <f>1000*(R43-'Final model'!$R43)</f>
        <v>0</v>
      </c>
      <c r="Y43">
        <f>1000*(S43-'Final model'!$S43)</f>
        <v>0</v>
      </c>
    </row>
    <row r="44" spans="1:25" x14ac:dyDescent="0.2">
      <c r="A44" s="1">
        <v>35022</v>
      </c>
      <c r="B44">
        <v>2240</v>
      </c>
      <c r="C44">
        <v>1695.7</v>
      </c>
      <c r="D44">
        <f t="shared" si="0"/>
        <v>2.2400000000000002</v>
      </c>
      <c r="E44">
        <f t="shared" si="0"/>
        <v>1.6957</v>
      </c>
      <c r="F44">
        <v>0</v>
      </c>
      <c r="G44">
        <v>0</v>
      </c>
      <c r="H44">
        <f t="shared" si="10"/>
        <v>1.7143010871426134E-20</v>
      </c>
      <c r="I44">
        <f t="shared" si="11"/>
        <v>0.53326887559655201</v>
      </c>
      <c r="J44">
        <v>0</v>
      </c>
      <c r="K44">
        <f t="shared" si="12"/>
        <v>0.6837843512801528</v>
      </c>
      <c r="M44">
        <v>33</v>
      </c>
      <c r="N44">
        <f t="shared" si="6"/>
        <v>142.44900000000004</v>
      </c>
      <c r="O44">
        <f t="shared" si="1"/>
        <v>7.1526291013237486E-2</v>
      </c>
      <c r="P44">
        <f t="shared" si="7"/>
        <v>1.3890824521493039E-3</v>
      </c>
      <c r="Q44">
        <f t="shared" si="2"/>
        <v>-14.737210557827694</v>
      </c>
      <c r="R44">
        <f t="shared" si="3"/>
        <v>143.05258202647497</v>
      </c>
      <c r="S44">
        <f t="shared" si="3"/>
        <v>2.7781649042986079</v>
      </c>
      <c r="T44">
        <f t="array" ref="T44">EXP(SUMPRODUCT(TRANSPOSE(N$3:N$9),E44:K44))</f>
        <v>0.58530154974641668</v>
      </c>
      <c r="U44">
        <f t="shared" si="9"/>
        <v>29.054621986270142</v>
      </c>
      <c r="V44">
        <f t="shared" si="4"/>
        <v>0.42371798080360312</v>
      </c>
      <c r="W44">
        <f t="shared" si="5"/>
        <v>24.025218941902125</v>
      </c>
      <c r="X44">
        <f>1000*(R44-'Final model'!$R44)</f>
        <v>0</v>
      </c>
      <c r="Y44">
        <f>1000*(S44-'Final model'!$S44)</f>
        <v>0</v>
      </c>
    </row>
    <row r="45" spans="1:25" x14ac:dyDescent="0.2">
      <c r="A45" s="1">
        <v>35029</v>
      </c>
      <c r="B45">
        <v>2590</v>
      </c>
      <c r="C45">
        <v>2294.5</v>
      </c>
      <c r="D45">
        <f t="shared" si="0"/>
        <v>2.59</v>
      </c>
      <c r="E45">
        <f t="shared" si="0"/>
        <v>2.2945000000000002</v>
      </c>
      <c r="F45">
        <v>0</v>
      </c>
      <c r="G45">
        <v>0</v>
      </c>
      <c r="H45">
        <f t="shared" si="10"/>
        <v>3.1769929597269122E-21</v>
      </c>
      <c r="I45">
        <f t="shared" si="11"/>
        <v>0.50809170065344711</v>
      </c>
      <c r="J45">
        <v>0</v>
      </c>
      <c r="K45">
        <f t="shared" si="12"/>
        <v>0.64764375189481926</v>
      </c>
      <c r="M45">
        <v>34</v>
      </c>
      <c r="N45">
        <f t="shared" si="6"/>
        <v>145.03900000000004</v>
      </c>
      <c r="O45">
        <f t="shared" si="1"/>
        <v>7.2984037065946916E-2</v>
      </c>
      <c r="P45">
        <f t="shared" si="7"/>
        <v>1.4577460527094299E-3</v>
      </c>
      <c r="Q45">
        <f t="shared" si="2"/>
        <v>-16.914937334365426</v>
      </c>
      <c r="R45">
        <f t="shared" si="3"/>
        <v>145.96807413189384</v>
      </c>
      <c r="S45">
        <f t="shared" si="3"/>
        <v>2.9154921054188598</v>
      </c>
      <c r="T45">
        <f t="array" ref="T45">EXP(SUMPRODUCT(TRANSPOSE(N$3:N$9),E45:K45))</f>
        <v>0.61517666156664508</v>
      </c>
      <c r="U45">
        <f t="shared" si="9"/>
        <v>29.669798647836789</v>
      </c>
      <c r="V45">
        <f t="shared" si="4"/>
        <v>0.64056848978123038</v>
      </c>
      <c r="W45">
        <f t="shared" si="5"/>
        <v>12.567262757484942</v>
      </c>
      <c r="X45">
        <f>1000*(R45-'Final model'!$R45)</f>
        <v>0</v>
      </c>
      <c r="Y45">
        <f>1000*(S45-'Final model'!$S45)</f>
        <v>0</v>
      </c>
    </row>
    <row r="46" spans="1:25" x14ac:dyDescent="0.2">
      <c r="A46" s="1">
        <v>35036</v>
      </c>
      <c r="B46">
        <v>2479</v>
      </c>
      <c r="C46">
        <v>3910</v>
      </c>
      <c r="D46">
        <f t="shared" si="0"/>
        <v>2.4790000000000001</v>
      </c>
      <c r="E46">
        <f t="shared" si="0"/>
        <v>3.91</v>
      </c>
      <c r="F46">
        <v>1</v>
      </c>
      <c r="G46">
        <v>0</v>
      </c>
      <c r="H46">
        <f t="shared" si="10"/>
        <v>5.887696357340467E-22</v>
      </c>
      <c r="I46">
        <f t="shared" si="11"/>
        <v>0.4841032133820285</v>
      </c>
      <c r="J46">
        <v>0</v>
      </c>
      <c r="K46">
        <f t="shared" si="12"/>
        <v>0.61341332041766583</v>
      </c>
      <c r="M46">
        <v>35</v>
      </c>
      <c r="N46">
        <f t="shared" si="6"/>
        <v>147.51800000000006</v>
      </c>
      <c r="O46">
        <f t="shared" si="1"/>
        <v>7.4899098688050336E-2</v>
      </c>
      <c r="P46">
        <f t="shared" si="7"/>
        <v>1.91506162210342E-3</v>
      </c>
      <c r="Q46">
        <f t="shared" si="2"/>
        <v>-15.513595580515229</v>
      </c>
      <c r="R46">
        <f t="shared" si="3"/>
        <v>149.79819737610066</v>
      </c>
      <c r="S46">
        <f t="shared" si="3"/>
        <v>3.83012324420684</v>
      </c>
      <c r="T46">
        <f t="array" ref="T46">EXP(SUMPRODUCT(TRANSPOSE(N$3:N$9),E46:K46))</f>
        <v>0.80963923907474522</v>
      </c>
      <c r="U46">
        <f t="shared" si="9"/>
        <v>30.479437886911533</v>
      </c>
      <c r="V46">
        <f t="shared" si="4"/>
        <v>1.5457078974095375</v>
      </c>
      <c r="W46">
        <f t="shared" si="5"/>
        <v>54.502752892571195</v>
      </c>
      <c r="X46">
        <f>1000*(R46-'Final model'!$R46)</f>
        <v>0</v>
      </c>
      <c r="Y46">
        <f>1000*(S46-'Final model'!$S46)</f>
        <v>0</v>
      </c>
    </row>
    <row r="47" spans="1:25" x14ac:dyDescent="0.2">
      <c r="A47" s="1">
        <v>35043</v>
      </c>
      <c r="B47">
        <v>2978</v>
      </c>
      <c r="C47">
        <v>5397.9</v>
      </c>
      <c r="D47">
        <f t="shared" si="0"/>
        <v>2.9780000000000002</v>
      </c>
      <c r="E47">
        <f t="shared" si="0"/>
        <v>5.3978999999999999</v>
      </c>
      <c r="F47">
        <v>1</v>
      </c>
      <c r="G47">
        <v>0</v>
      </c>
      <c r="H47">
        <f t="shared" si="10"/>
        <v>1.0911251247852916E-22</v>
      </c>
      <c r="I47">
        <f t="shared" si="11"/>
        <v>0.46124729237931889</v>
      </c>
      <c r="J47">
        <v>0</v>
      </c>
      <c r="K47">
        <f t="shared" si="12"/>
        <v>0.58099209722158351</v>
      </c>
      <c r="M47">
        <v>36</v>
      </c>
      <c r="N47">
        <f t="shared" si="6"/>
        <v>150.49600000000007</v>
      </c>
      <c r="O47">
        <f t="shared" si="1"/>
        <v>7.6960848162917928E-2</v>
      </c>
      <c r="P47">
        <f t="shared" si="7"/>
        <v>2.0617494748675913E-3</v>
      </c>
      <c r="Q47">
        <f t="shared" si="2"/>
        <v>-18.416548782126373</v>
      </c>
      <c r="R47">
        <f t="shared" si="3"/>
        <v>153.92169632583585</v>
      </c>
      <c r="S47">
        <f t="shared" si="3"/>
        <v>4.1234989497351826</v>
      </c>
      <c r="T47">
        <f t="array" ref="T47">EXP(SUMPRODUCT(TRANSPOSE(N$3:N$9),E47:K47))</f>
        <v>0.87353221493216759</v>
      </c>
      <c r="U47">
        <f t="shared" si="9"/>
        <v>31.352970101843702</v>
      </c>
      <c r="V47">
        <f t="shared" si="4"/>
        <v>2.2762706821681542</v>
      </c>
      <c r="W47">
        <f t="shared" si="5"/>
        <v>38.465377761423177</v>
      </c>
      <c r="X47">
        <f>1000*(R47-'Final model'!$R47)</f>
        <v>0</v>
      </c>
      <c r="Y47">
        <f>1000*(S47-'Final model'!$S47)</f>
        <v>0</v>
      </c>
    </row>
    <row r="48" spans="1:25" x14ac:dyDescent="0.2">
      <c r="A48" s="1">
        <v>35050</v>
      </c>
      <c r="B48">
        <v>4167</v>
      </c>
      <c r="C48">
        <v>6417.2</v>
      </c>
      <c r="D48">
        <f t="shared" si="0"/>
        <v>4.1669999999999998</v>
      </c>
      <c r="E48">
        <f t="shared" si="0"/>
        <v>6.4172000000000002</v>
      </c>
      <c r="F48">
        <v>1</v>
      </c>
      <c r="G48">
        <v>0</v>
      </c>
      <c r="H48">
        <f t="shared" si="10"/>
        <v>2.0221050232208372E-23</v>
      </c>
      <c r="I48">
        <f t="shared" si="11"/>
        <v>0.43947046589703714</v>
      </c>
      <c r="J48">
        <v>0</v>
      </c>
      <c r="K48">
        <f t="shared" si="12"/>
        <v>0.55028445877911314</v>
      </c>
      <c r="M48">
        <v>37</v>
      </c>
      <c r="N48">
        <f t="shared" si="6"/>
        <v>154.66300000000007</v>
      </c>
      <c r="O48">
        <f t="shared" si="1"/>
        <v>7.9143296802014262E-2</v>
      </c>
      <c r="P48">
        <f t="shared" si="7"/>
        <v>2.1824486390963349E-3</v>
      </c>
      <c r="Q48">
        <f t="shared" si="2"/>
        <v>-25.532491617549201</v>
      </c>
      <c r="R48">
        <f t="shared" si="3"/>
        <v>158.28659360402852</v>
      </c>
      <c r="S48">
        <f t="shared" si="3"/>
        <v>4.3648972781926698</v>
      </c>
      <c r="T48">
        <f t="array" ref="T48">EXP(SUMPRODUCT(TRANSPOSE(N$3:N$9),E48:K48))</f>
        <v>0.92680065962286473</v>
      </c>
      <c r="U48">
        <f t="shared" si="9"/>
        <v>32.279770761466565</v>
      </c>
      <c r="V48">
        <f t="shared" si="4"/>
        <v>2.3428962350584532</v>
      </c>
      <c r="W48">
        <f t="shared" si="5"/>
        <v>4.7491547442445405</v>
      </c>
      <c r="X48">
        <f>1000*(R48-'Final model'!$R48)</f>
        <v>0</v>
      </c>
      <c r="Y48">
        <f>1000*(S48-'Final model'!$S48)</f>
        <v>0</v>
      </c>
    </row>
    <row r="49" spans="1:25" x14ac:dyDescent="0.2">
      <c r="A49" s="1">
        <v>35057</v>
      </c>
      <c r="B49">
        <v>8225</v>
      </c>
      <c r="C49">
        <v>6418</v>
      </c>
      <c r="D49">
        <f t="shared" si="0"/>
        <v>8.2249999999999996</v>
      </c>
      <c r="E49">
        <f t="shared" si="0"/>
        <v>6.4180000000000001</v>
      </c>
      <c r="F49">
        <v>1</v>
      </c>
      <c r="G49">
        <v>1</v>
      </c>
      <c r="H49">
        <f t="shared" si="10"/>
        <v>3.7474242248243945E-24</v>
      </c>
      <c r="I49">
        <f t="shared" si="11"/>
        <v>0.41872178674369281</v>
      </c>
      <c r="J49">
        <v>0</v>
      </c>
      <c r="K49">
        <f t="shared" si="12"/>
        <v>0.52119983562931704</v>
      </c>
      <c r="M49">
        <v>38</v>
      </c>
      <c r="N49">
        <f t="shared" si="6"/>
        <v>162.88800000000006</v>
      </c>
      <c r="O49">
        <f t="shared" si="1"/>
        <v>8.3247783500895123E-2</v>
      </c>
      <c r="P49">
        <f t="shared" si="7"/>
        <v>4.1044866988808604E-3</v>
      </c>
      <c r="Q49">
        <f t="shared" si="2"/>
        <v>-45.201923476428583</v>
      </c>
      <c r="R49">
        <f t="shared" si="3"/>
        <v>166.49556700179025</v>
      </c>
      <c r="S49">
        <f t="shared" si="3"/>
        <v>8.2089733977617207</v>
      </c>
      <c r="T49">
        <f t="array" ref="T49">EXP(SUMPRODUCT(TRANSPOSE(N$3:N$9),E49:K49))</f>
        <v>1.7489850386871393</v>
      </c>
      <c r="U49">
        <f t="shared" si="9"/>
        <v>34.028755800153704</v>
      </c>
      <c r="V49">
        <f t="shared" si="4"/>
        <v>2.2147530829712352</v>
      </c>
      <c r="W49">
        <f t="shared" si="5"/>
        <v>0.19485230684837565</v>
      </c>
      <c r="X49">
        <f>1000*(R49-'Final model'!$R49)</f>
        <v>0</v>
      </c>
      <c r="Y49">
        <f>1000*(S49-'Final model'!$S49)</f>
        <v>0</v>
      </c>
    </row>
    <row r="50" spans="1:25" x14ac:dyDescent="0.2">
      <c r="A50" s="1">
        <v>35064</v>
      </c>
      <c r="B50">
        <v>7502</v>
      </c>
      <c r="C50">
        <v>7969.2</v>
      </c>
      <c r="D50">
        <f t="shared" si="0"/>
        <v>7.5019999999999998</v>
      </c>
      <c r="E50">
        <f t="shared" si="0"/>
        <v>7.9691999999999998</v>
      </c>
      <c r="F50">
        <v>1</v>
      </c>
      <c r="G50">
        <v>0</v>
      </c>
      <c r="H50">
        <f t="shared" si="10"/>
        <v>6.9448362768183665E-25</v>
      </c>
      <c r="I50">
        <f t="shared" si="11"/>
        <v>0.39895271309291547</v>
      </c>
      <c r="J50">
        <v>0</v>
      </c>
      <c r="K50">
        <f t="shared" si="12"/>
        <v>0.49365244525117219</v>
      </c>
      <c r="M50">
        <v>39</v>
      </c>
      <c r="N50">
        <f t="shared" si="6"/>
        <v>170.39000000000007</v>
      </c>
      <c r="O50">
        <f t="shared" si="1"/>
        <v>8.5639537329564752E-2</v>
      </c>
      <c r="P50">
        <f t="shared" si="7"/>
        <v>2.3917538286696294E-3</v>
      </c>
      <c r="Q50">
        <f t="shared" si="2"/>
        <v>-45.280034176417097</v>
      </c>
      <c r="R50">
        <f t="shared" si="3"/>
        <v>171.27907465912949</v>
      </c>
      <c r="S50">
        <f t="shared" si="3"/>
        <v>4.7835076573392588</v>
      </c>
      <c r="T50">
        <f t="array" ref="T50">EXP(SUMPRODUCT(TRANSPOSE(N$3:N$9),E50:K50))</f>
        <v>1.0227804718806475</v>
      </c>
      <c r="U50">
        <f t="shared" si="9"/>
        <v>35.051536272034355</v>
      </c>
      <c r="V50">
        <f t="shared" si="4"/>
        <v>0.52178805043102294</v>
      </c>
      <c r="W50">
        <f t="shared" si="5"/>
        <v>36.236901395104525</v>
      </c>
      <c r="X50">
        <f>1000*(R50-'Final model'!$R50)</f>
        <v>0</v>
      </c>
      <c r="Y50">
        <f>1000*(S50-'Final model'!$S50)</f>
        <v>0</v>
      </c>
    </row>
    <row r="51" spans="1:25" x14ac:dyDescent="0.2">
      <c r="A51" s="1">
        <v>35071</v>
      </c>
      <c r="B51">
        <v>4967</v>
      </c>
      <c r="C51">
        <v>8870</v>
      </c>
      <c r="D51">
        <f t="shared" si="0"/>
        <v>4.9669999999999996</v>
      </c>
      <c r="E51">
        <f t="shared" si="0"/>
        <v>8.8699999999999992</v>
      </c>
      <c r="F51">
        <v>0</v>
      </c>
      <c r="G51">
        <v>0</v>
      </c>
      <c r="H51">
        <f t="shared" si="10"/>
        <v>1.2870373893703613E-25</v>
      </c>
      <c r="I51">
        <f t="shared" si="11"/>
        <v>0.38011699491917023</v>
      </c>
      <c r="J51">
        <v>0</v>
      </c>
      <c r="K51">
        <f t="shared" si="12"/>
        <v>0.46756103905561952</v>
      </c>
      <c r="M51">
        <v>40</v>
      </c>
      <c r="N51">
        <f t="shared" si="6"/>
        <v>175.35700000000008</v>
      </c>
      <c r="O51">
        <f t="shared" si="1"/>
        <v>8.7710613231655299E-2</v>
      </c>
      <c r="P51">
        <f t="shared" si="7"/>
        <v>2.0710759020905467E-3</v>
      </c>
      <c r="Q51">
        <f t="shared" si="2"/>
        <v>-30.694505563785075</v>
      </c>
      <c r="R51">
        <f t="shared" si="3"/>
        <v>175.4212264633106</v>
      </c>
      <c r="S51">
        <f t="shared" si="3"/>
        <v>4.1421518041810934</v>
      </c>
      <c r="T51">
        <f t="array" ref="T51">EXP(SUMPRODUCT(TRANSPOSE(N$3:N$9),E51:K51))</f>
        <v>0.88781498281597759</v>
      </c>
      <c r="U51">
        <f t="shared" si="9"/>
        <v>35.93935125485033</v>
      </c>
      <c r="V51">
        <f t="shared" si="4"/>
        <v>3.6626118894893547E-2</v>
      </c>
      <c r="W51">
        <f t="shared" si="5"/>
        <v>16.606567260296078</v>
      </c>
      <c r="X51">
        <f>1000*(R51-'Final model'!$R51)</f>
        <v>0</v>
      </c>
      <c r="Y51">
        <f>1000*(S51-'Final model'!$S51)</f>
        <v>0</v>
      </c>
    </row>
    <row r="52" spans="1:25" x14ac:dyDescent="0.2">
      <c r="A52" s="1">
        <v>35078</v>
      </c>
      <c r="B52">
        <v>4283</v>
      </c>
      <c r="C52">
        <v>9017.9</v>
      </c>
      <c r="D52">
        <f t="shared" si="0"/>
        <v>4.2830000000000004</v>
      </c>
      <c r="E52">
        <f t="shared" si="0"/>
        <v>9.0178999999999991</v>
      </c>
      <c r="F52">
        <v>0</v>
      </c>
      <c r="G52">
        <v>0</v>
      </c>
      <c r="H52">
        <f t="shared" si="10"/>
        <v>2.3851753671522844E-26</v>
      </c>
      <c r="I52">
        <f t="shared" si="11"/>
        <v>0.36217056579517282</v>
      </c>
      <c r="J52">
        <v>0</v>
      </c>
      <c r="K52">
        <f t="shared" si="12"/>
        <v>0.4428486627500432</v>
      </c>
      <c r="M52">
        <v>41</v>
      </c>
      <c r="N52">
        <f t="shared" si="6"/>
        <v>179.64000000000007</v>
      </c>
      <c r="O52">
        <f t="shared" si="1"/>
        <v>8.9830788306732856E-2</v>
      </c>
      <c r="P52">
        <f t="shared" si="7"/>
        <v>2.1201750750775572E-3</v>
      </c>
      <c r="Q52">
        <f t="shared" si="2"/>
        <v>-26.367247065445021</v>
      </c>
      <c r="R52">
        <f t="shared" si="3"/>
        <v>179.66157661346571</v>
      </c>
      <c r="S52">
        <f t="shared" si="3"/>
        <v>4.2403501501551144</v>
      </c>
      <c r="T52">
        <f t="array" ref="T52">EXP(SUMPRODUCT(TRANSPOSE(N$3:N$9),E52:K52))</f>
        <v>0.91095427376426719</v>
      </c>
      <c r="U52">
        <f t="shared" si="9"/>
        <v>36.850305528614598</v>
      </c>
      <c r="V52">
        <f t="shared" si="4"/>
        <v>1.2011029539991393E-2</v>
      </c>
      <c r="W52">
        <f t="shared" si="5"/>
        <v>0.99579383247457276</v>
      </c>
      <c r="X52">
        <f>1000*(R52-'Final model'!$R52)</f>
        <v>0</v>
      </c>
      <c r="Y52">
        <f>1000*(S52-'Final model'!$S52)</f>
        <v>0</v>
      </c>
    </row>
    <row r="53" spans="1:25" x14ac:dyDescent="0.2">
      <c r="A53" s="1">
        <v>35085</v>
      </c>
      <c r="B53">
        <v>4694</v>
      </c>
      <c r="C53">
        <v>8945.7999999999993</v>
      </c>
      <c r="D53">
        <f t="shared" si="0"/>
        <v>4.694</v>
      </c>
      <c r="E53">
        <f t="shared" si="0"/>
        <v>8.9457999999999984</v>
      </c>
      <c r="F53">
        <v>0</v>
      </c>
      <c r="G53">
        <v>0</v>
      </c>
      <c r="H53">
        <f t="shared" si="10"/>
        <v>4.4202768148431271E-27</v>
      </c>
      <c r="I53">
        <f t="shared" si="11"/>
        <v>0.34507143979786453</v>
      </c>
      <c r="J53">
        <f>$P$8^(M53-$M$53)</f>
        <v>1</v>
      </c>
      <c r="K53">
        <f t="shared" si="12"/>
        <v>0.41944242936839821</v>
      </c>
      <c r="M53">
        <v>42</v>
      </c>
      <c r="N53">
        <f t="shared" si="6"/>
        <v>184.33400000000006</v>
      </c>
      <c r="O53">
        <f t="shared" si="1"/>
        <v>9.1983211363427908E-2</v>
      </c>
      <c r="P53">
        <f t="shared" si="7"/>
        <v>2.152423056695052E-3</v>
      </c>
      <c r="Q53">
        <f t="shared" si="2"/>
        <v>-28.826610054693383</v>
      </c>
      <c r="R53">
        <f t="shared" si="3"/>
        <v>183.96642272685582</v>
      </c>
      <c r="S53">
        <f t="shared" si="3"/>
        <v>4.3048461133901039</v>
      </c>
      <c r="T53">
        <f t="array" ref="T53">EXP(SUMPRODUCT(TRANSPOSE(N$3:N$9),E53:K53))</f>
        <v>0.92698483222422412</v>
      </c>
      <c r="U53">
        <f t="shared" si="9"/>
        <v>37.777290360838819</v>
      </c>
      <c r="V53">
        <f t="shared" si="4"/>
        <v>0.19940828775170882</v>
      </c>
      <c r="W53">
        <f t="shared" si="5"/>
        <v>8.2904534855112075</v>
      </c>
      <c r="X53">
        <f>1000*(R53-'Final model'!$R53)</f>
        <v>-3667.8636898002142</v>
      </c>
      <c r="Y53">
        <f>1000*(S53-'Final model'!$S53)</f>
        <v>-3667.8636898002105</v>
      </c>
    </row>
    <row r="54" spans="1:25" x14ac:dyDescent="0.2">
      <c r="A54" s="1">
        <v>35092</v>
      </c>
      <c r="B54">
        <v>5030</v>
      </c>
      <c r="C54">
        <v>9594.4</v>
      </c>
      <c r="D54">
        <f t="shared" si="0"/>
        <v>5.03</v>
      </c>
      <c r="E54">
        <f t="shared" si="0"/>
        <v>9.5944000000000003</v>
      </c>
      <c r="F54">
        <v>0</v>
      </c>
      <c r="G54">
        <v>0</v>
      </c>
      <c r="H54">
        <f t="shared" si="10"/>
        <v>8.1917863939570944E-28</v>
      </c>
      <c r="I54">
        <f t="shared" si="11"/>
        <v>0.3287796132817547</v>
      </c>
      <c r="J54">
        <f t="shared" ref="J54:J63" si="13">$P$8^(M54-$M$53)</f>
        <v>0.999</v>
      </c>
      <c r="K54">
        <f t="shared" si="12"/>
        <v>0.39727330429755603</v>
      </c>
      <c r="M54">
        <v>43</v>
      </c>
      <c r="N54">
        <f t="shared" si="6"/>
        <v>189.36400000000006</v>
      </c>
      <c r="O54">
        <f t="shared" si="1"/>
        <v>9.4218250174611495E-2</v>
      </c>
      <c r="P54">
        <f t="shared" si="7"/>
        <v>2.2350388111835873E-3</v>
      </c>
      <c r="Q54">
        <f t="shared" si="2"/>
        <v>-30.700588329999363</v>
      </c>
      <c r="R54">
        <f t="shared" si="3"/>
        <v>188.436500349223</v>
      </c>
      <c r="S54">
        <f t="shared" si="3"/>
        <v>4.4700776223671745</v>
      </c>
      <c r="T54">
        <f t="array" ref="T54">EXP(SUMPRODUCT(TRANSPOSE(N$3:N$9),E54:K54))</f>
        <v>0.96489517303296835</v>
      </c>
      <c r="U54">
        <f t="shared" si="9"/>
        <v>38.74218553387179</v>
      </c>
      <c r="V54">
        <f t="shared" si="4"/>
        <v>0.48979724275842551</v>
      </c>
      <c r="W54">
        <f t="shared" si="5"/>
        <v>11.131657607014427</v>
      </c>
      <c r="X54">
        <f>1000*(R54-'Final model'!$R54)</f>
        <v>-7454.3485065947552</v>
      </c>
      <c r="Y54">
        <f>1000*(S54-'Final model'!$S54)</f>
        <v>-3786.4848167945552</v>
      </c>
    </row>
    <row r="55" spans="1:25" x14ac:dyDescent="0.2">
      <c r="A55" s="1">
        <v>35099</v>
      </c>
      <c r="B55">
        <v>5580</v>
      </c>
      <c r="C55">
        <v>9960.7000000000007</v>
      </c>
      <c r="D55">
        <f t="shared" si="0"/>
        <v>5.58</v>
      </c>
      <c r="E55">
        <f t="shared" si="0"/>
        <v>9.960700000000001</v>
      </c>
      <c r="F55">
        <v>0</v>
      </c>
      <c r="G55">
        <v>0</v>
      </c>
      <c r="H55">
        <f t="shared" si="10"/>
        <v>1.5181258354427768E-28</v>
      </c>
      <c r="I55">
        <f t="shared" si="11"/>
        <v>0.31325697128983077</v>
      </c>
      <c r="J55">
        <f t="shared" si="13"/>
        <v>0.99800100000000003</v>
      </c>
      <c r="K55">
        <f t="shared" si="12"/>
        <v>0.37627590166582597</v>
      </c>
      <c r="M55">
        <v>44</v>
      </c>
      <c r="N55">
        <f t="shared" si="6"/>
        <v>194.94400000000007</v>
      </c>
      <c r="O55">
        <f t="shared" si="1"/>
        <v>9.651527405029714E-2</v>
      </c>
      <c r="P55">
        <f t="shared" si="7"/>
        <v>2.2970238756856443E-3</v>
      </c>
      <c r="Q55">
        <f t="shared" si="2"/>
        <v>-33.904866562595039</v>
      </c>
      <c r="R55">
        <f t="shared" si="3"/>
        <v>193.03054810059427</v>
      </c>
      <c r="S55">
        <f t="shared" si="3"/>
        <v>4.5940477513712885</v>
      </c>
      <c r="T55">
        <f t="array" ref="T55">EXP(SUMPRODUCT(TRANSPOSE(N$3:N$9),E55:K55))</f>
        <v>0.99414085269127561</v>
      </c>
      <c r="U55">
        <f t="shared" si="9"/>
        <v>39.736326386563064</v>
      </c>
      <c r="V55">
        <f t="shared" si="4"/>
        <v>0.98153926225264643</v>
      </c>
      <c r="W55">
        <f t="shared" si="5"/>
        <v>17.669395136715263</v>
      </c>
      <c r="X55">
        <f>1000*(R55-'Final model'!$R55)</f>
        <v>-11322.539828519268</v>
      </c>
      <c r="Y55">
        <f>1000*(S55-'Final model'!$S55)</f>
        <v>-3868.191321924508</v>
      </c>
    </row>
    <row r="56" spans="1:25" x14ac:dyDescent="0.2">
      <c r="A56" s="1">
        <v>35106</v>
      </c>
      <c r="B56">
        <v>6933</v>
      </c>
      <c r="C56">
        <v>10371.700000000001</v>
      </c>
      <c r="D56">
        <f t="shared" si="0"/>
        <v>6.9329999999999998</v>
      </c>
      <c r="E56">
        <f t="shared" si="0"/>
        <v>10.371700000000001</v>
      </c>
      <c r="F56">
        <v>0</v>
      </c>
      <c r="G56">
        <v>0</v>
      </c>
      <c r="H56">
        <f t="shared" si="10"/>
        <v>2.8134352403756051E-29</v>
      </c>
      <c r="I56">
        <f t="shared" si="11"/>
        <v>0.29846719838308006</v>
      </c>
      <c r="J56">
        <f t="shared" si="13"/>
        <v>0.997002999</v>
      </c>
      <c r="K56">
        <f t="shared" si="12"/>
        <v>0.35638829149311485</v>
      </c>
      <c r="M56">
        <v>45</v>
      </c>
      <c r="N56">
        <f t="shared" si="6"/>
        <v>201.87700000000007</v>
      </c>
      <c r="O56">
        <f t="shared" si="1"/>
        <v>9.8877135008095807E-2</v>
      </c>
      <c r="P56">
        <f t="shared" si="7"/>
        <v>2.3618609577986671E-3</v>
      </c>
      <c r="Q56">
        <f t="shared" si="2"/>
        <v>-41.932901540920682</v>
      </c>
      <c r="R56">
        <f t="shared" si="3"/>
        <v>197.75427001619161</v>
      </c>
      <c r="S56">
        <f t="shared" si="3"/>
        <v>4.7237219155973342</v>
      </c>
      <c r="T56">
        <f t="array" ref="T56">EXP(SUMPRODUCT(TRANSPOSE(N$3:N$9),E56:K56))</f>
        <v>1.0248430409247287</v>
      </c>
      <c r="U56">
        <f t="shared" si="9"/>
        <v>40.761169427487793</v>
      </c>
      <c r="V56">
        <f t="shared" si="4"/>
        <v>2.0421989547142338</v>
      </c>
      <c r="W56">
        <f t="shared" si="5"/>
        <v>31.866119780797142</v>
      </c>
      <c r="X56">
        <f>1000*(R56-'Final model'!$R56)</f>
        <v>-15275.484069540596</v>
      </c>
      <c r="Y56">
        <f>1000*(S56-'Final model'!$S56)</f>
        <v>-3952.9442410213278</v>
      </c>
    </row>
    <row r="57" spans="1:25" x14ac:dyDescent="0.2">
      <c r="A57" s="1">
        <v>35113</v>
      </c>
      <c r="B57">
        <v>8967</v>
      </c>
      <c r="C57">
        <v>9660.7000000000007</v>
      </c>
      <c r="D57">
        <f t="shared" si="0"/>
        <v>8.9670000000000005</v>
      </c>
      <c r="E57">
        <f t="shared" si="0"/>
        <v>9.6607000000000003</v>
      </c>
      <c r="F57">
        <v>0</v>
      </c>
      <c r="G57">
        <v>0</v>
      </c>
      <c r="H57">
        <f t="shared" si="10"/>
        <v>5.2139405489260551E-30</v>
      </c>
      <c r="I57">
        <f t="shared" si="11"/>
        <v>0.28437569368001092</v>
      </c>
      <c r="J57">
        <f t="shared" si="13"/>
        <v>0.99600599600100004</v>
      </c>
      <c r="K57">
        <f t="shared" si="12"/>
        <v>0.337551817033934</v>
      </c>
      <c r="M57">
        <v>46</v>
      </c>
      <c r="N57">
        <f t="shared" si="6"/>
        <v>210.84400000000008</v>
      </c>
      <c r="O57">
        <f t="shared" si="1"/>
        <v>0.1012157868354312</v>
      </c>
      <c r="P57">
        <f t="shared" si="7"/>
        <v>2.3386518273353918E-3</v>
      </c>
      <c r="Q57">
        <f t="shared" si="2"/>
        <v>-54.323705958587311</v>
      </c>
      <c r="R57">
        <f t="shared" si="3"/>
        <v>202.43157367086241</v>
      </c>
      <c r="S57">
        <f t="shared" si="3"/>
        <v>4.6773036546707836</v>
      </c>
      <c r="T57">
        <f t="array" ref="T57">EXP(SUMPRODUCT(TRANSPOSE(N$3:N$9),E57:K57))</f>
        <v>1.0174243964343128</v>
      </c>
      <c r="U57">
        <f t="shared" si="9"/>
        <v>41.778593823922108</v>
      </c>
      <c r="V57">
        <f t="shared" si="4"/>
        <v>3.9898817747423072</v>
      </c>
      <c r="W57">
        <f t="shared" si="5"/>
        <v>47.838701297303636</v>
      </c>
      <c r="X57">
        <f>1000*(R57-'Final model'!$R57)</f>
        <v>-19165.272633997232</v>
      </c>
      <c r="Y57">
        <f>1000*(S57-'Final model'!$S57)</f>
        <v>-3889.7885644566531</v>
      </c>
    </row>
    <row r="58" spans="1:25" x14ac:dyDescent="0.2">
      <c r="A58" s="1">
        <v>35120</v>
      </c>
      <c r="B58">
        <v>9443</v>
      </c>
      <c r="C58">
        <v>10335.700000000001</v>
      </c>
      <c r="D58">
        <f t="shared" si="0"/>
        <v>9.4429999999999996</v>
      </c>
      <c r="E58">
        <f t="shared" si="0"/>
        <v>10.335700000000001</v>
      </c>
      <c r="F58">
        <v>0</v>
      </c>
      <c r="G58">
        <v>0</v>
      </c>
      <c r="H58">
        <f t="shared" si="10"/>
        <v>9.6626272599421922E-31</v>
      </c>
      <c r="I58">
        <f t="shared" si="11"/>
        <v>0.27094948990740358</v>
      </c>
      <c r="J58">
        <f t="shared" si="13"/>
        <v>0.99500999000499901</v>
      </c>
      <c r="K58">
        <f t="shared" si="12"/>
        <v>0.31971092177452104</v>
      </c>
      <c r="M58">
        <v>47</v>
      </c>
      <c r="N58">
        <f t="shared" si="6"/>
        <v>220.28700000000009</v>
      </c>
      <c r="O58">
        <f t="shared" si="1"/>
        <v>0.1036371237682493</v>
      </c>
      <c r="P58">
        <f t="shared" si="7"/>
        <v>2.4213369328180967E-3</v>
      </c>
      <c r="Q58">
        <f t="shared" si="2"/>
        <v>-56.879300857852066</v>
      </c>
      <c r="R58">
        <f t="shared" si="3"/>
        <v>207.27424753649859</v>
      </c>
      <c r="S58">
        <f t="shared" si="3"/>
        <v>4.8426738656361934</v>
      </c>
      <c r="T58">
        <f t="array" ref="T58">EXP(SUMPRODUCT(TRANSPOSE(N$3:N$9),E58:K58))</f>
        <v>1.0561916699254612</v>
      </c>
      <c r="U58">
        <f t="shared" si="9"/>
        <v>42.834785493847569</v>
      </c>
      <c r="V58">
        <f t="shared" si="4"/>
        <v>5.907181296899723</v>
      </c>
      <c r="W58">
        <f t="shared" si="5"/>
        <v>48.716786342939812</v>
      </c>
      <c r="X58">
        <f>1000*(R58-'Final model'!$R58)</f>
        <v>-23167.220129786783</v>
      </c>
      <c r="Y58">
        <f>1000*(S58-'Final model'!$S58)</f>
        <v>-4001.9474957895263</v>
      </c>
    </row>
    <row r="59" spans="1:25" x14ac:dyDescent="0.2">
      <c r="A59" s="1">
        <v>35127</v>
      </c>
      <c r="B59">
        <v>9011</v>
      </c>
      <c r="C59">
        <v>8846.4</v>
      </c>
      <c r="D59">
        <f t="shared" si="0"/>
        <v>9.0109999999999992</v>
      </c>
      <c r="E59">
        <f t="shared" si="0"/>
        <v>8.8463999999999992</v>
      </c>
      <c r="F59">
        <v>0</v>
      </c>
      <c r="G59">
        <v>0</v>
      </c>
      <c r="H59">
        <f t="shared" si="10"/>
        <v>1.790706370516809E-31</v>
      </c>
      <c r="I59">
        <f t="shared" si="11"/>
        <v>0.25815717627291213</v>
      </c>
      <c r="J59">
        <f t="shared" si="13"/>
        <v>0.99401498001499411</v>
      </c>
      <c r="K59">
        <f t="shared" si="12"/>
        <v>0.30281298557382152</v>
      </c>
      <c r="M59">
        <v>48</v>
      </c>
      <c r="N59">
        <f t="shared" si="6"/>
        <v>229.29800000000009</v>
      </c>
      <c r="O59">
        <f t="shared" si="1"/>
        <v>0.10597037883153682</v>
      </c>
      <c r="P59">
        <f t="shared" si="7"/>
        <v>2.3332550632875204E-3</v>
      </c>
      <c r="Q59">
        <f t="shared" si="2"/>
        <v>-54.611084071764232</v>
      </c>
      <c r="R59">
        <f t="shared" si="3"/>
        <v>211.94075766307364</v>
      </c>
      <c r="S59">
        <f t="shared" si="3"/>
        <v>4.6665101265750408</v>
      </c>
      <c r="T59">
        <f t="array" ref="T59">EXP(SUMPRODUCT(TRANSPOSE(N$3:N$9),E59:K59))</f>
        <v>1.0204750053483889</v>
      </c>
      <c r="U59">
        <f t="shared" si="9"/>
        <v>43.855260499195957</v>
      </c>
      <c r="V59">
        <f t="shared" si="4"/>
        <v>7.56973123922862</v>
      </c>
      <c r="W59">
        <f t="shared" si="5"/>
        <v>48.213182481688591</v>
      </c>
      <c r="X59">
        <f>1000*(R59-'Final model'!$R59)</f>
        <v>-26999.213552184159</v>
      </c>
      <c r="Y59">
        <f>1000*(S59-'Final model'!$S59)</f>
        <v>-3831.9934223973728</v>
      </c>
    </row>
    <row r="60" spans="1:25" x14ac:dyDescent="0.2">
      <c r="A60" s="1">
        <v>35134</v>
      </c>
      <c r="B60">
        <v>10025</v>
      </c>
      <c r="C60">
        <v>8282.4</v>
      </c>
      <c r="D60">
        <f t="shared" si="0"/>
        <v>10.025</v>
      </c>
      <c r="E60">
        <f t="shared" si="0"/>
        <v>8.2823999999999991</v>
      </c>
      <c r="F60">
        <v>0</v>
      </c>
      <c r="G60">
        <v>0</v>
      </c>
      <c r="H60">
        <f t="shared" si="10"/>
        <v>3.3185894675902748E-32</v>
      </c>
      <c r="I60">
        <f t="shared" si="11"/>
        <v>0.24596882497907346</v>
      </c>
      <c r="J60">
        <f t="shared" si="13"/>
        <v>0.99302096503497905</v>
      </c>
      <c r="K60">
        <f t="shared" si="12"/>
        <v>0.28680816946504151</v>
      </c>
      <c r="M60">
        <v>49</v>
      </c>
      <c r="N60">
        <f t="shared" si="6"/>
        <v>239.32300000000009</v>
      </c>
      <c r="O60">
        <f t="shared" si="1"/>
        <v>0.10828648057254131</v>
      </c>
      <c r="P60">
        <f t="shared" si="7"/>
        <v>2.3161017410044948E-3</v>
      </c>
      <c r="Q60">
        <f t="shared" si="2"/>
        <v>-60.830394650908261</v>
      </c>
      <c r="R60">
        <f t="shared" si="3"/>
        <v>216.57296114508262</v>
      </c>
      <c r="S60">
        <f t="shared" si="3"/>
        <v>4.6322034820089897</v>
      </c>
      <c r="T60">
        <f t="array" ref="T60">EXP(SUMPRODUCT(TRANSPOSE(N$3:N$9),E60:K60))</f>
        <v>1.0156121747308915</v>
      </c>
      <c r="U60">
        <f t="shared" si="9"/>
        <v>44.870872673926847</v>
      </c>
      <c r="V60">
        <f t="shared" si="4"/>
        <v>9.5059976913700179</v>
      </c>
      <c r="W60">
        <f t="shared" si="5"/>
        <v>53.793481476219561</v>
      </c>
      <c r="X60">
        <f>1000*(R60-'Final model'!$R60)</f>
        <v>-30779.310477238028</v>
      </c>
      <c r="Y60">
        <f>1000*(S60-'Final model'!$S60)</f>
        <v>-3780.0969250538774</v>
      </c>
    </row>
    <row r="61" spans="1:25" x14ac:dyDescent="0.2">
      <c r="A61" s="1">
        <v>35141</v>
      </c>
      <c r="B61">
        <v>10601</v>
      </c>
      <c r="C61">
        <v>8033.3</v>
      </c>
      <c r="D61">
        <f t="shared" si="0"/>
        <v>10.601000000000001</v>
      </c>
      <c r="E61">
        <f t="shared" si="0"/>
        <v>8.0333000000000006</v>
      </c>
      <c r="F61">
        <v>0</v>
      </c>
      <c r="G61">
        <v>0</v>
      </c>
      <c r="H61">
        <f t="shared" si="10"/>
        <v>6.1501071508572738E-33</v>
      </c>
      <c r="I61">
        <f t="shared" si="11"/>
        <v>0.2343559212068059</v>
      </c>
      <c r="J61">
        <f t="shared" si="13"/>
        <v>0.9920279440699441</v>
      </c>
      <c r="K61">
        <f t="shared" si="12"/>
        <v>0.27164926866002714</v>
      </c>
      <c r="M61">
        <v>50</v>
      </c>
      <c r="N61">
        <f t="shared" si="6"/>
        <v>249.92400000000009</v>
      </c>
      <c r="O61">
        <f t="shared" si="1"/>
        <v>0.1106078087371104</v>
      </c>
      <c r="P61">
        <f t="shared" si="7"/>
        <v>2.321328164569092E-3</v>
      </c>
      <c r="Q61">
        <f t="shared" si="2"/>
        <v>-64.301592803029308</v>
      </c>
      <c r="R61">
        <f t="shared" si="3"/>
        <v>221.21561747422081</v>
      </c>
      <c r="S61">
        <f t="shared" si="3"/>
        <v>4.6426563291381839</v>
      </c>
      <c r="T61">
        <f t="array" ref="T61">EXP(SUMPRODUCT(TRANSPOSE(N$3:N$9),E61:K61))</f>
        <v>1.0205562740126921</v>
      </c>
      <c r="U61">
        <f t="shared" si="9"/>
        <v>45.891428947939538</v>
      </c>
      <c r="V61">
        <f t="shared" si="4"/>
        <v>11.486845011195113</v>
      </c>
      <c r="W61">
        <f t="shared" si="5"/>
        <v>56.205486943324374</v>
      </c>
      <c r="X61">
        <f>1000*(R61-'Final model'!$R61)</f>
        <v>-34544.255272984003</v>
      </c>
      <c r="Y61">
        <f>1000*(S61-'Final model'!$S61)</f>
        <v>-3764.9447957459615</v>
      </c>
    </row>
    <row r="62" spans="1:25" x14ac:dyDescent="0.2">
      <c r="A62" s="1">
        <v>35148</v>
      </c>
      <c r="B62">
        <v>11083</v>
      </c>
      <c r="C62">
        <v>6769.2</v>
      </c>
      <c r="D62">
        <f t="shared" si="0"/>
        <v>11.083</v>
      </c>
      <c r="E62">
        <f t="shared" si="0"/>
        <v>6.7691999999999997</v>
      </c>
      <c r="F62">
        <v>0</v>
      </c>
      <c r="G62">
        <v>0</v>
      </c>
      <c r="H62">
        <f t="shared" si="10"/>
        <v>1.1397558612301258E-33</v>
      </c>
      <c r="I62">
        <f t="shared" si="11"/>
        <v>0.22329129640458831</v>
      </c>
      <c r="J62">
        <f t="shared" si="13"/>
        <v>0.99103591612587416</v>
      </c>
      <c r="K62">
        <f t="shared" si="12"/>
        <v>0.25729157332292141</v>
      </c>
      <c r="M62">
        <v>51</v>
      </c>
      <c r="N62">
        <f t="shared" si="6"/>
        <v>261.00700000000012</v>
      </c>
      <c r="O62">
        <f t="shared" si="1"/>
        <v>0.11285673782920314</v>
      </c>
      <c r="P62">
        <f t="shared" si="7"/>
        <v>2.248929092092733E-3</v>
      </c>
      <c r="Q62">
        <f t="shared" si="2"/>
        <v>-67.576388480758581</v>
      </c>
      <c r="R62">
        <f t="shared" si="3"/>
        <v>225.71347565840628</v>
      </c>
      <c r="S62">
        <f t="shared" si="3"/>
        <v>4.4978581841854659</v>
      </c>
      <c r="T62">
        <f t="array" ref="T62">EXP(SUMPRODUCT(TRANSPOSE(N$3:N$9),E62:K62))</f>
        <v>0.99127196983455812</v>
      </c>
      <c r="U62">
        <f t="shared" si="9"/>
        <v>46.882700917774095</v>
      </c>
      <c r="V62">
        <f t="shared" si="4"/>
        <v>13.522060458759276</v>
      </c>
      <c r="W62">
        <f t="shared" si="5"/>
        <v>59.416600341194027</v>
      </c>
      <c r="X62">
        <f>1000*(R62-'Final model'!$R62)</f>
        <v>-38169.139177388584</v>
      </c>
      <c r="Y62">
        <f>1000*(S62-'Final model'!$S62)</f>
        <v>-3624.8839044046299</v>
      </c>
    </row>
    <row r="63" spans="1:25" x14ac:dyDescent="0.2">
      <c r="A63" s="1">
        <v>35155</v>
      </c>
      <c r="B63">
        <v>11136</v>
      </c>
      <c r="C63">
        <v>5454</v>
      </c>
      <c r="D63">
        <f t="shared" si="0"/>
        <v>11.135999999999999</v>
      </c>
      <c r="E63">
        <f t="shared" si="0"/>
        <v>5.4539999999999997</v>
      </c>
      <c r="F63">
        <v>0</v>
      </c>
      <c r="G63">
        <v>0</v>
      </c>
      <c r="H63">
        <f t="shared" si="10"/>
        <v>2.1122289276331545E-34</v>
      </c>
      <c r="I63">
        <f t="shared" si="11"/>
        <v>0.21274906472725288</v>
      </c>
      <c r="J63">
        <f t="shared" si="13"/>
        <v>0.99004488020974835</v>
      </c>
      <c r="K63">
        <f t="shared" si="12"/>
        <v>0.24369273670246158</v>
      </c>
      <c r="M63">
        <v>52</v>
      </c>
      <c r="N63">
        <f t="shared" si="6"/>
        <v>272.14300000000014</v>
      </c>
      <c r="O63">
        <f t="shared" si="1"/>
        <v>0.11503067135982215</v>
      </c>
      <c r="P63">
        <f t="shared" si="7"/>
        <v>2.17393353061901E-3</v>
      </c>
      <c r="Q63">
        <f t="shared" si="2"/>
        <v>-68.277233240771039</v>
      </c>
      <c r="R63">
        <f t="shared" si="3"/>
        <v>230.0613427196443</v>
      </c>
      <c r="S63">
        <f t="shared" si="3"/>
        <v>4.3478670612380199</v>
      </c>
      <c r="T63">
        <f t="array" ref="T63">EXP(SUMPRODUCT(TRANSPOSE(N$3:N$9),E63:K63))</f>
        <v>0.96060910043734826</v>
      </c>
      <c r="U63">
        <f t="shared" si="9"/>
        <v>47.84331001821144</v>
      </c>
      <c r="V63">
        <f t="shared" si="4"/>
        <v>15.463068048913923</v>
      </c>
      <c r="W63">
        <f t="shared" si="5"/>
        <v>60.956653544917202</v>
      </c>
      <c r="X63">
        <f>1000*(R63-'Final model'!$R63)</f>
        <v>-41651.854934337221</v>
      </c>
      <c r="Y63">
        <f>1000*(S63-'Final model'!$S63)</f>
        <v>-3482.7157569485844</v>
      </c>
    </row>
    <row r="64" spans="1:25" x14ac:dyDescent="0.2">
      <c r="M64" s="3" t="s">
        <v>10</v>
      </c>
      <c r="Q64">
        <f>(B2-N63)*LN(1-O63)</f>
        <v>-211.14808474721104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Radiohead -- The Bends</vt:lpstr>
      <vt:lpstr>E_NT</vt:lpstr>
      <vt:lpstr>EG</vt:lpstr>
      <vt:lpstr>EG_cov</vt:lpstr>
      <vt:lpstr>EG_NT</vt:lpstr>
      <vt:lpstr>EG_NT_cov</vt:lpstr>
      <vt:lpstr>EG_cov_2</vt:lpstr>
      <vt:lpstr>EG_cov_3</vt:lpstr>
      <vt:lpstr>WG</vt:lpstr>
      <vt:lpstr>WG_cov</vt:lpstr>
      <vt:lpstr>W_2_cov</vt:lpstr>
      <vt:lpstr>W_3_cov</vt:lpstr>
      <vt:lpstr>WG_cov_2</vt:lpstr>
      <vt:lpstr>WG_cov_3</vt:lpstr>
      <vt:lpstr>Final model</vt:lpstr>
      <vt:lpstr>Impact of Street Spirit</vt:lpstr>
    </vt:vector>
  </TitlesOfParts>
  <Company>The Wharton School-U. of 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Fader</dc:creator>
  <cp:lastModifiedBy>bllguo</cp:lastModifiedBy>
  <dcterms:created xsi:type="dcterms:W3CDTF">1996-04-29T16:31:18Z</dcterms:created>
  <dcterms:modified xsi:type="dcterms:W3CDTF">2016-04-06T01:35:36Z</dcterms:modified>
</cp:coreProperties>
</file>